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52" yWindow="288" windowWidth="14400" windowHeight="11016"/>
  </bookViews>
  <sheets>
    <sheet name="1.sz.tábla" sheetId="42" r:id="rId1"/>
    <sheet name="2.sz.tábla" sheetId="41" r:id="rId2"/>
    <sheet name="2a. tábla" sheetId="82" r:id="rId3"/>
    <sheet name="3.tábla" sheetId="40" r:id="rId4"/>
    <sheet name="4. sz. tábla" sheetId="49" r:id="rId5"/>
    <sheet name="5.sz.tábla " sheetId="70" r:id="rId6"/>
    <sheet name="6. sz. tábla " sheetId="51" r:id="rId7"/>
    <sheet name="7. sz. tábla" sheetId="62" r:id="rId8"/>
    <sheet name="8. sz. tábla " sheetId="21" r:id="rId9"/>
    <sheet name="9. sz. stabilitási tv " sheetId="74" r:id="rId10"/>
    <sheet name="10. sz. tábla" sheetId="72" r:id="rId11"/>
    <sheet name="11. tábla" sheetId="71" r:id="rId12"/>
    <sheet name="12. sz. EU projektek" sheetId="73" r:id="rId13"/>
    <sheet name="13.tábla" sheetId="76" r:id="rId14"/>
    <sheet name="14. sz. tábla" sheetId="67" r:id="rId15"/>
  </sheets>
  <externalReferences>
    <externalReference r:id="rId16"/>
    <externalReference r:id="rId17"/>
  </externalReferences>
  <definedNames>
    <definedName name="_xlnm.Print_Area" localSheetId="0">'1.sz.tábla'!$A$1:$D$36</definedName>
    <definedName name="_xlnm.Print_Area" localSheetId="10">'10. sz. tábla'!$A$1:$E$31</definedName>
    <definedName name="_xlnm.Print_Area" localSheetId="11">'11. tábla'!$A$1:$L$29</definedName>
    <definedName name="_xlnm.Print_Area" localSheetId="12">'12. sz. EU projektek'!$A$1:$G$60</definedName>
    <definedName name="_xlnm.Print_Area" localSheetId="1">'2.sz.tábla'!$A$1:$D$93</definedName>
    <definedName name="_xlnm.Print_Area" localSheetId="3">'3.tábla'!$A$1:$D$5</definedName>
    <definedName name="_xlnm.Print_Area" localSheetId="4">'4. sz. tábla'!$A$2:$D$91</definedName>
    <definedName name="_xlnm.Print_Area" localSheetId="5">'5.sz.tábla '!$A$1:$D$163</definedName>
    <definedName name="_xlnm.Print_Area" localSheetId="6">'6. sz. tábla '!$A$1:$H$60</definedName>
    <definedName name="_xlnm.Print_Area" localSheetId="7">'7. sz. tábla'!$A$2:$H$91</definedName>
    <definedName name="_xlnm.Print_Area" localSheetId="8">'8. sz. tábla '!$A$1:$N$49</definedName>
    <definedName name="_xlnm.Print_Area" localSheetId="9">'9. sz. stabilitási tv '!$A$1:$G$33</definedName>
    <definedName name="onev">[1]kod!$BT$34:$BT$3186</definedName>
  </definedNames>
  <calcPr calcId="145621" concurrentCalc="0"/>
</workbook>
</file>

<file path=xl/calcChain.xml><?xml version="1.0" encoding="utf-8"?>
<calcChain xmlns="http://schemas.openxmlformats.org/spreadsheetml/2006/main">
  <c r="F21" i="72" l="1"/>
  <c r="F22" i="72"/>
  <c r="F23" i="72"/>
  <c r="F24" i="72"/>
  <c r="F27" i="72"/>
  <c r="F28" i="72"/>
  <c r="F31" i="72"/>
  <c r="D23" i="72"/>
  <c r="D24" i="72"/>
  <c r="D25" i="72"/>
  <c r="D26" i="72"/>
  <c r="D27" i="72"/>
  <c r="D28" i="72"/>
  <c r="D30" i="42"/>
  <c r="D4" i="70"/>
  <c r="F29" i="21"/>
  <c r="D29" i="21"/>
  <c r="E29" i="21"/>
  <c r="C29" i="21"/>
  <c r="N27" i="21"/>
  <c r="B29" i="21"/>
  <c r="B32" i="21"/>
  <c r="D30" i="21"/>
  <c r="C34" i="21"/>
  <c r="D34" i="21"/>
  <c r="B34" i="21"/>
  <c r="C9" i="21"/>
  <c r="D9" i="21"/>
  <c r="E9" i="21"/>
  <c r="F9" i="21"/>
  <c r="G9" i="21"/>
  <c r="H9" i="21"/>
  <c r="I9" i="21"/>
  <c r="J9" i="21"/>
  <c r="K9" i="21"/>
  <c r="L9" i="21"/>
  <c r="M9" i="21"/>
  <c r="B9" i="21"/>
  <c r="C8" i="21"/>
  <c r="D8" i="21"/>
  <c r="E8" i="21"/>
  <c r="F8" i="21"/>
  <c r="G8" i="21"/>
  <c r="H8" i="21"/>
  <c r="I8" i="21"/>
  <c r="J8" i="21"/>
  <c r="K8" i="21"/>
  <c r="L8" i="21"/>
  <c r="M8" i="21"/>
  <c r="B8" i="21"/>
  <c r="C7" i="21"/>
  <c r="D7" i="21"/>
  <c r="E7" i="21"/>
  <c r="F7" i="21"/>
  <c r="G7" i="21"/>
  <c r="H7" i="21"/>
  <c r="I7" i="21"/>
  <c r="J7" i="21"/>
  <c r="K7" i="21"/>
  <c r="L7" i="21"/>
  <c r="M7" i="21"/>
  <c r="B7" i="21"/>
  <c r="C17" i="21"/>
  <c r="D17" i="21"/>
  <c r="B17" i="21"/>
  <c r="C20" i="21"/>
  <c r="D20" i="21"/>
  <c r="E20" i="21"/>
  <c r="F20" i="21"/>
  <c r="G20" i="21"/>
  <c r="H20" i="21"/>
  <c r="I20" i="21"/>
  <c r="J20" i="21"/>
  <c r="K20" i="21"/>
  <c r="L20" i="21"/>
  <c r="M20" i="21"/>
  <c r="B20" i="21"/>
  <c r="C21" i="21"/>
  <c r="D21" i="21"/>
  <c r="E21" i="21"/>
  <c r="F21" i="21"/>
  <c r="G21" i="21"/>
  <c r="H21" i="21"/>
  <c r="I21" i="21"/>
  <c r="J21" i="21"/>
  <c r="K21" i="21"/>
  <c r="L21" i="21"/>
  <c r="M21" i="21"/>
  <c r="B21" i="21"/>
  <c r="C22" i="21"/>
  <c r="D22" i="21"/>
  <c r="E22" i="21"/>
  <c r="F22" i="21"/>
  <c r="G22" i="21"/>
  <c r="H22" i="21"/>
  <c r="I22" i="21"/>
  <c r="J22" i="21"/>
  <c r="K22" i="21"/>
  <c r="L22" i="21"/>
  <c r="M22" i="21"/>
  <c r="B22" i="21"/>
  <c r="C23" i="21"/>
  <c r="D23" i="21"/>
  <c r="E23" i="21"/>
  <c r="F23" i="21"/>
  <c r="G23" i="21"/>
  <c r="H23" i="21"/>
  <c r="I23" i="21"/>
  <c r="J23" i="21"/>
  <c r="K23" i="21"/>
  <c r="L23" i="21"/>
  <c r="M23" i="21"/>
  <c r="B23" i="21"/>
  <c r="C25" i="21"/>
  <c r="D25" i="21"/>
  <c r="E25" i="21"/>
  <c r="F25" i="21"/>
  <c r="G25" i="21"/>
  <c r="H25" i="21"/>
  <c r="I25" i="21"/>
  <c r="J25" i="21"/>
  <c r="K25" i="21"/>
  <c r="L25" i="21"/>
  <c r="M25" i="21"/>
  <c r="B25" i="21"/>
  <c r="D6" i="41"/>
  <c r="D17" i="41"/>
  <c r="D5" i="41"/>
  <c r="D4" i="42"/>
  <c r="D19" i="41"/>
  <c r="D5" i="42"/>
  <c r="D31" i="41"/>
  <c r="D36" i="41"/>
  <c r="D39" i="41"/>
  <c r="D35" i="41"/>
  <c r="D30" i="41"/>
  <c r="D6" i="42"/>
  <c r="D44" i="41"/>
  <c r="D7" i="42"/>
  <c r="D57" i="41"/>
  <c r="D8" i="42"/>
  <c r="D63" i="41"/>
  <c r="D9" i="42"/>
  <c r="D69" i="41"/>
  <c r="D10" i="42"/>
  <c r="D11" i="42"/>
  <c r="O16" i="21"/>
  <c r="E29" i="67"/>
  <c r="D29" i="67"/>
  <c r="C29" i="67"/>
  <c r="E20" i="67"/>
  <c r="D20" i="67"/>
  <c r="C20" i="67"/>
  <c r="D34" i="42"/>
  <c r="B33" i="67"/>
  <c r="B32" i="67"/>
  <c r="D15" i="42"/>
  <c r="B14" i="67"/>
  <c r="B13" i="67"/>
  <c r="B15" i="67"/>
  <c r="D45" i="40"/>
  <c r="B22" i="67"/>
  <c r="D18" i="70"/>
  <c r="D27" i="42"/>
  <c r="B27" i="67"/>
  <c r="B25" i="67"/>
  <c r="D12" i="40"/>
  <c r="D9" i="40"/>
  <c r="B21" i="67"/>
  <c r="D8" i="40"/>
  <c r="B20" i="67"/>
  <c r="D7" i="40"/>
  <c r="B19" i="67"/>
  <c r="B10" i="67"/>
  <c r="B9" i="67"/>
  <c r="B8" i="67"/>
  <c r="B7" i="67"/>
  <c r="B6" i="67"/>
  <c r="B5" i="67"/>
  <c r="B4" i="67"/>
  <c r="E32" i="67"/>
  <c r="E34" i="67"/>
  <c r="D32" i="67"/>
  <c r="D34" i="67"/>
  <c r="C32" i="67"/>
  <c r="C34" i="67"/>
  <c r="E30" i="67"/>
  <c r="D30" i="67"/>
  <c r="D28" i="67"/>
  <c r="C30" i="67"/>
  <c r="E28" i="67"/>
  <c r="E27" i="67"/>
  <c r="D27" i="67"/>
  <c r="C27" i="67"/>
  <c r="E24" i="67"/>
  <c r="D24" i="67"/>
  <c r="C24" i="67"/>
  <c r="C18" i="67"/>
  <c r="E18" i="67"/>
  <c r="D18" i="67"/>
  <c r="E15" i="67"/>
  <c r="D15" i="67"/>
  <c r="C15" i="67"/>
  <c r="E10" i="67"/>
  <c r="D10" i="67"/>
  <c r="C10" i="67"/>
  <c r="E9" i="67"/>
  <c r="E11" i="67"/>
  <c r="E16" i="67"/>
  <c r="D9" i="67"/>
  <c r="D11" i="67"/>
  <c r="D16" i="67"/>
  <c r="C9" i="67"/>
  <c r="C8" i="67"/>
  <c r="C5" i="67"/>
  <c r="C11" i="67"/>
  <c r="C28" i="67"/>
  <c r="E31" i="67"/>
  <c r="E35" i="67"/>
  <c r="D31" i="67"/>
  <c r="D35" i="67"/>
  <c r="C16" i="67"/>
  <c r="B34" i="67"/>
  <c r="B11" i="67"/>
  <c r="B16" i="67"/>
  <c r="C31" i="67"/>
  <c r="C35" i="67"/>
  <c r="C38" i="40"/>
  <c r="D11" i="49"/>
  <c r="D31" i="40"/>
  <c r="C75" i="41"/>
  <c r="D75" i="41"/>
  <c r="C57" i="41"/>
  <c r="E42" i="82"/>
  <c r="E43" i="82"/>
  <c r="E44" i="82"/>
  <c r="E46" i="82"/>
  <c r="E47" i="82"/>
  <c r="E48" i="82"/>
  <c r="E45" i="82"/>
  <c r="E36" i="82"/>
  <c r="E25" i="82"/>
  <c r="B20" i="41"/>
  <c r="B19" i="41"/>
  <c r="C79" i="41"/>
  <c r="C83" i="41"/>
  <c r="C78" i="41"/>
  <c r="C90" i="41"/>
  <c r="D79" i="41"/>
  <c r="D83" i="41"/>
  <c r="D78" i="41"/>
  <c r="D90" i="41"/>
  <c r="B79" i="41"/>
  <c r="B83" i="41"/>
  <c r="B78" i="41"/>
  <c r="C24" i="51"/>
  <c r="D24" i="51"/>
  <c r="B24" i="51"/>
  <c r="D16" i="42"/>
  <c r="E32" i="21"/>
  <c r="F32" i="21"/>
  <c r="G32" i="21"/>
  <c r="H32" i="21"/>
  <c r="I32" i="21"/>
  <c r="J32" i="21"/>
  <c r="K32" i="21"/>
  <c r="L32" i="21"/>
  <c r="M32" i="21"/>
  <c r="C28" i="21"/>
  <c r="D28" i="21"/>
  <c r="E28" i="21"/>
  <c r="F28" i="21"/>
  <c r="G28" i="21"/>
  <c r="H28" i="21"/>
  <c r="I28" i="21"/>
  <c r="J28" i="21"/>
  <c r="K28" i="21"/>
  <c r="L28" i="21"/>
  <c r="M28" i="21"/>
  <c r="B28" i="21"/>
  <c r="N25" i="21"/>
  <c r="N23" i="21"/>
  <c r="N21" i="21"/>
  <c r="N34" i="21"/>
  <c r="C11" i="21"/>
  <c r="E11" i="21"/>
  <c r="G11" i="21"/>
  <c r="I11" i="21"/>
  <c r="O26" i="21"/>
  <c r="O21" i="21"/>
  <c r="O20" i="21"/>
  <c r="O18" i="21"/>
  <c r="O17" i="21"/>
  <c r="O14" i="21"/>
  <c r="N36" i="21"/>
  <c r="D32" i="21"/>
  <c r="C32" i="21"/>
  <c r="N31" i="21"/>
  <c r="N29" i="21"/>
  <c r="N26" i="21"/>
  <c r="N24" i="21"/>
  <c r="N18" i="21"/>
  <c r="N17" i="21"/>
  <c r="M15" i="21"/>
  <c r="L15" i="21"/>
  <c r="K15" i="21"/>
  <c r="J15" i="21"/>
  <c r="I15" i="21"/>
  <c r="H15" i="21"/>
  <c r="G15" i="21"/>
  <c r="F15" i="21"/>
  <c r="E15" i="21"/>
  <c r="D15" i="21"/>
  <c r="C15" i="21"/>
  <c r="B15" i="21"/>
  <c r="N14" i="21"/>
  <c r="N13" i="21"/>
  <c r="N12" i="21"/>
  <c r="H11" i="21"/>
  <c r="H16" i="21"/>
  <c r="H19" i="21"/>
  <c r="F11" i="21"/>
  <c r="F16" i="21"/>
  <c r="F19" i="21"/>
  <c r="D11" i="21"/>
  <c r="D16" i="21"/>
  <c r="D19" i="21"/>
  <c r="B11" i="21"/>
  <c r="B16" i="21"/>
  <c r="N10" i="21"/>
  <c r="N9" i="21"/>
  <c r="N7" i="21"/>
  <c r="M11" i="21"/>
  <c r="M16" i="21"/>
  <c r="M19" i="21"/>
  <c r="L11" i="21"/>
  <c r="L16" i="21"/>
  <c r="L19" i="21"/>
  <c r="K11" i="21"/>
  <c r="J11" i="21"/>
  <c r="J16" i="21"/>
  <c r="J19" i="21"/>
  <c r="B35" i="42"/>
  <c r="F19" i="62"/>
  <c r="G16" i="62"/>
  <c r="H16" i="62"/>
  <c r="F16" i="62"/>
  <c r="G12" i="51"/>
  <c r="G13" i="62"/>
  <c r="H12" i="51"/>
  <c r="F12" i="51"/>
  <c r="F13" i="62"/>
  <c r="H13" i="62"/>
  <c r="H8" i="51"/>
  <c r="H9" i="62"/>
  <c r="F8" i="51"/>
  <c r="F9" i="62"/>
  <c r="G20" i="51"/>
  <c r="H20" i="51"/>
  <c r="F20" i="51"/>
  <c r="G8" i="51"/>
  <c r="G9" i="62"/>
  <c r="G7" i="51"/>
  <c r="G8" i="62"/>
  <c r="H7" i="51"/>
  <c r="H8" i="62"/>
  <c r="F7" i="51"/>
  <c r="F8" i="62"/>
  <c r="C20" i="51"/>
  <c r="D20" i="51"/>
  <c r="B20" i="51"/>
  <c r="D22" i="72"/>
  <c r="C16" i="21"/>
  <c r="C19" i="21"/>
  <c r="G16" i="21"/>
  <c r="G19" i="21"/>
  <c r="L33" i="21"/>
  <c r="L35" i="21"/>
  <c r="K33" i="21"/>
  <c r="K35" i="21"/>
  <c r="M33" i="21"/>
  <c r="M35" i="21"/>
  <c r="N22" i="21"/>
  <c r="I33" i="21"/>
  <c r="I35" i="21"/>
  <c r="D33" i="21"/>
  <c r="D35" i="21"/>
  <c r="J33" i="21"/>
  <c r="J35" i="21"/>
  <c r="G33" i="21"/>
  <c r="G35" i="21"/>
  <c r="H33" i="21"/>
  <c r="H35" i="21"/>
  <c r="E33" i="21"/>
  <c r="E35" i="21"/>
  <c r="C33" i="21"/>
  <c r="C35" i="21"/>
  <c r="B33" i="21"/>
  <c r="B35" i="21"/>
  <c r="B37" i="21"/>
  <c r="N8" i="21"/>
  <c r="K16" i="21"/>
  <c r="K19" i="21"/>
  <c r="E16" i="21"/>
  <c r="E19" i="21"/>
  <c r="I16" i="21"/>
  <c r="I19" i="21"/>
  <c r="N15" i="21"/>
  <c r="F33" i="21"/>
  <c r="F35" i="21"/>
  <c r="B19" i="21"/>
  <c r="N32" i="21"/>
  <c r="N20" i="21"/>
  <c r="N39" i="21"/>
  <c r="O11" i="21"/>
  <c r="N30" i="21"/>
  <c r="N11" i="21"/>
  <c r="D32" i="51"/>
  <c r="D24" i="62"/>
  <c r="B69" i="41"/>
  <c r="B10" i="42"/>
  <c r="B32" i="51"/>
  <c r="B24" i="62"/>
  <c r="C63" i="41"/>
  <c r="C9" i="42"/>
  <c r="C10" i="51"/>
  <c r="C11" i="62"/>
  <c r="D10" i="51"/>
  <c r="D11" i="62"/>
  <c r="B63" i="41"/>
  <c r="B9" i="42"/>
  <c r="B10" i="51"/>
  <c r="B11" i="62"/>
  <c r="C8" i="42"/>
  <c r="C31" i="51"/>
  <c r="C23" i="62"/>
  <c r="B5" i="42"/>
  <c r="B30" i="51"/>
  <c r="B22" i="62"/>
  <c r="C38" i="70"/>
  <c r="D38" i="70"/>
  <c r="B38" i="70"/>
  <c r="N28" i="21"/>
  <c r="N35" i="21"/>
  <c r="N33" i="21"/>
  <c r="C6" i="21"/>
  <c r="C37" i="21"/>
  <c r="N16" i="21"/>
  <c r="N19" i="21"/>
  <c r="C4" i="70"/>
  <c r="C26" i="42"/>
  <c r="G30" i="51"/>
  <c r="G22" i="62"/>
  <c r="B4" i="70"/>
  <c r="B26" i="42"/>
  <c r="F30" i="51"/>
  <c r="F22" i="62"/>
  <c r="C45" i="40"/>
  <c r="G10" i="51"/>
  <c r="G11" i="62"/>
  <c r="B45" i="40"/>
  <c r="F10" i="51"/>
  <c r="F11" i="62"/>
  <c r="B33" i="40"/>
  <c r="F11" i="51"/>
  <c r="C9" i="40"/>
  <c r="G9" i="51"/>
  <c r="G10" i="62"/>
  <c r="B9" i="40"/>
  <c r="F9" i="51"/>
  <c r="F10" i="62"/>
  <c r="D30" i="70"/>
  <c r="C30" i="70"/>
  <c r="B30" i="70"/>
  <c r="C18" i="70"/>
  <c r="C27" i="42"/>
  <c r="G32" i="51"/>
  <c r="G24" i="62"/>
  <c r="B18" i="70"/>
  <c r="B27" i="42"/>
  <c r="F32" i="51"/>
  <c r="F24" i="62"/>
  <c r="D26" i="42"/>
  <c r="B26" i="67"/>
  <c r="B24" i="67"/>
  <c r="D19" i="49"/>
  <c r="C19" i="49"/>
  <c r="B19" i="49"/>
  <c r="C11" i="49"/>
  <c r="B11" i="49"/>
  <c r="F14" i="51"/>
  <c r="F15" i="62"/>
  <c r="D4" i="49"/>
  <c r="D30" i="40"/>
  <c r="D33" i="40"/>
  <c r="C4" i="49"/>
  <c r="B4" i="49"/>
  <c r="F13" i="51"/>
  <c r="F14" i="62"/>
  <c r="B31" i="41"/>
  <c r="C31" i="41"/>
  <c r="B6" i="41"/>
  <c r="N37" i="21"/>
  <c r="H11" i="51"/>
  <c r="B23" i="67"/>
  <c r="B18" i="67"/>
  <c r="G14" i="51"/>
  <c r="G15" i="62"/>
  <c r="C31" i="40"/>
  <c r="G13" i="51"/>
  <c r="G14" i="62"/>
  <c r="C30" i="40"/>
  <c r="O23" i="21"/>
  <c r="H10" i="51"/>
  <c r="H11" i="62"/>
  <c r="B45" i="70"/>
  <c r="D47" i="40"/>
  <c r="D20" i="42"/>
  <c r="O22" i="21"/>
  <c r="H9" i="51"/>
  <c r="H10" i="62"/>
  <c r="B47" i="40"/>
  <c r="B20" i="42"/>
  <c r="D6" i="21"/>
  <c r="H30" i="51"/>
  <c r="H22" i="62"/>
  <c r="O29" i="21"/>
  <c r="H14" i="51"/>
  <c r="H15" i="62"/>
  <c r="O24" i="21"/>
  <c r="O25" i="21"/>
  <c r="H13" i="51"/>
  <c r="H14" i="62"/>
  <c r="O30" i="21"/>
  <c r="H32" i="51"/>
  <c r="H24" i="62"/>
  <c r="D45" i="70"/>
  <c r="C45" i="70"/>
  <c r="D30" i="49"/>
  <c r="C30" i="49"/>
  <c r="B30" i="49"/>
  <c r="E59" i="82"/>
  <c r="E53" i="82"/>
  <c r="E50" i="82"/>
  <c r="E33" i="82"/>
  <c r="E22" i="82"/>
  <c r="E19" i="82"/>
  <c r="E10" i="82"/>
  <c r="E8" i="82"/>
  <c r="E7" i="82"/>
  <c r="C33" i="40"/>
  <c r="G11" i="51"/>
  <c r="D37" i="21"/>
  <c r="E6" i="21"/>
  <c r="E37" i="21"/>
  <c r="F6" i="21"/>
  <c r="F37" i="21"/>
  <c r="E32" i="82"/>
  <c r="E6" i="82"/>
  <c r="E5" i="82"/>
  <c r="C47" i="40"/>
  <c r="C20" i="42"/>
  <c r="G6" i="21"/>
  <c r="G37" i="21"/>
  <c r="E63" i="82"/>
  <c r="D42" i="51"/>
  <c r="C42" i="51"/>
  <c r="D58" i="51"/>
  <c r="C58" i="51"/>
  <c r="D56" i="51"/>
  <c r="H40" i="51"/>
  <c r="H33" i="51"/>
  <c r="H38" i="51"/>
  <c r="H51" i="51"/>
  <c r="H19" i="51"/>
  <c r="D21" i="51"/>
  <c r="D19" i="51"/>
  <c r="D55" i="51"/>
  <c r="H6" i="21"/>
  <c r="H37" i="21"/>
  <c r="H45" i="51"/>
  <c r="H56" i="51"/>
  <c r="H55" i="51"/>
  <c r="D54" i="51"/>
  <c r="I6" i="21"/>
  <c r="I37" i="21"/>
  <c r="H54" i="51"/>
  <c r="D35" i="42"/>
  <c r="D24" i="42"/>
  <c r="O32" i="21"/>
  <c r="D19" i="42"/>
  <c r="H19" i="62"/>
  <c r="O34" i="21"/>
  <c r="O13" i="21"/>
  <c r="D31" i="51"/>
  <c r="D23" i="62"/>
  <c r="O7" i="21"/>
  <c r="D7" i="51"/>
  <c r="D8" i="62"/>
  <c r="O12" i="21"/>
  <c r="O15" i="21"/>
  <c r="D30" i="51"/>
  <c r="J6" i="21"/>
  <c r="J37" i="21"/>
  <c r="O8" i="21"/>
  <c r="D19" i="62"/>
  <c r="E39" i="76"/>
  <c r="F39" i="76"/>
  <c r="F25" i="74"/>
  <c r="E25" i="74"/>
  <c r="D25" i="74"/>
  <c r="C25" i="74"/>
  <c r="F14" i="74"/>
  <c r="F15" i="74"/>
  <c r="E14" i="74"/>
  <c r="E15" i="74"/>
  <c r="D14" i="74"/>
  <c r="D15" i="74"/>
  <c r="C14" i="74"/>
  <c r="C15" i="74"/>
  <c r="E60" i="73"/>
  <c r="D60" i="73"/>
  <c r="C60" i="73"/>
  <c r="B60" i="73"/>
  <c r="F58" i="73"/>
  <c r="F57" i="73"/>
  <c r="F56" i="73"/>
  <c r="F55" i="73"/>
  <c r="F54" i="73"/>
  <c r="E51" i="73"/>
  <c r="D51" i="73"/>
  <c r="C51" i="73"/>
  <c r="B51" i="73"/>
  <c r="F50" i="73"/>
  <c r="F49" i="73"/>
  <c r="F48" i="73"/>
  <c r="E41" i="73"/>
  <c r="D41" i="73"/>
  <c r="C41" i="73"/>
  <c r="B41" i="73"/>
  <c r="F40" i="73"/>
  <c r="F39" i="73"/>
  <c r="F38" i="73"/>
  <c r="F37" i="73"/>
  <c r="F36" i="73"/>
  <c r="F35" i="73"/>
  <c r="E32" i="73"/>
  <c r="D32" i="73"/>
  <c r="C32" i="73"/>
  <c r="B32" i="73"/>
  <c r="F32" i="73"/>
  <c r="F31" i="73"/>
  <c r="F30" i="73"/>
  <c r="F29" i="73"/>
  <c r="E22" i="73"/>
  <c r="D22" i="73"/>
  <c r="C22" i="73"/>
  <c r="B22" i="73"/>
  <c r="F21" i="73"/>
  <c r="F20" i="73"/>
  <c r="F19" i="73"/>
  <c r="F18" i="73"/>
  <c r="F17" i="73"/>
  <c r="F16" i="73"/>
  <c r="B13" i="73"/>
  <c r="F12" i="73"/>
  <c r="F11" i="73"/>
  <c r="F10" i="73"/>
  <c r="D30" i="72"/>
  <c r="D29" i="72"/>
  <c r="D21" i="72"/>
  <c r="E20" i="72"/>
  <c r="E11" i="72"/>
  <c r="D11" i="72"/>
  <c r="K28" i="71"/>
  <c r="L28" i="71"/>
  <c r="D26" i="71"/>
  <c r="I26" i="71"/>
  <c r="I29" i="71"/>
  <c r="H26" i="71"/>
  <c r="G26" i="71"/>
  <c r="F26" i="71"/>
  <c r="E26" i="71"/>
  <c r="J24" i="71"/>
  <c r="H24" i="71"/>
  <c r="G24" i="71"/>
  <c r="F24" i="71"/>
  <c r="E24" i="71"/>
  <c r="D24" i="71"/>
  <c r="K24" i="71"/>
  <c r="J22" i="71"/>
  <c r="H22" i="71"/>
  <c r="G22" i="71"/>
  <c r="F22" i="71"/>
  <c r="E22" i="71"/>
  <c r="D22" i="71"/>
  <c r="K22" i="71"/>
  <c r="J20" i="71"/>
  <c r="I20" i="71"/>
  <c r="H20" i="71"/>
  <c r="G20" i="71"/>
  <c r="F20" i="71"/>
  <c r="E20" i="71"/>
  <c r="D20" i="71"/>
  <c r="J17" i="71"/>
  <c r="I17" i="71"/>
  <c r="H17" i="71"/>
  <c r="G17" i="71"/>
  <c r="F17" i="71"/>
  <c r="E17" i="71"/>
  <c r="E14" i="71"/>
  <c r="D17" i="71"/>
  <c r="D73" i="41"/>
  <c r="D91" i="41"/>
  <c r="O9" i="21"/>
  <c r="D8" i="51"/>
  <c r="D9" i="62"/>
  <c r="D22" i="62"/>
  <c r="D38" i="51"/>
  <c r="K6" i="21"/>
  <c r="K37" i="21"/>
  <c r="D9" i="51"/>
  <c r="J14" i="71"/>
  <c r="H14" i="71"/>
  <c r="H29" i="71"/>
  <c r="D14" i="71"/>
  <c r="D29" i="71"/>
  <c r="G14" i="71"/>
  <c r="G29" i="71"/>
  <c r="F14" i="71"/>
  <c r="K20" i="71"/>
  <c r="J26" i="71"/>
  <c r="J29" i="71"/>
  <c r="K17" i="71"/>
  <c r="D20" i="72"/>
  <c r="D31" i="72"/>
  <c r="F41" i="73"/>
  <c r="E31" i="72"/>
  <c r="L17" i="71"/>
  <c r="L22" i="71"/>
  <c r="L24" i="71"/>
  <c r="E29" i="71"/>
  <c r="F60" i="73"/>
  <c r="F29" i="71"/>
  <c r="F51" i="73"/>
  <c r="K26" i="71"/>
  <c r="L26" i="71"/>
  <c r="F13" i="73"/>
  <c r="F22" i="73"/>
  <c r="H39" i="76"/>
  <c r="G39" i="76"/>
  <c r="L20" i="71"/>
  <c r="D17" i="42"/>
  <c r="O19" i="21"/>
  <c r="D51" i="51"/>
  <c r="H39" i="51"/>
  <c r="L6" i="21"/>
  <c r="L37" i="21"/>
  <c r="D10" i="62"/>
  <c r="D17" i="51"/>
  <c r="K14" i="71"/>
  <c r="K29" i="71"/>
  <c r="L14" i="71"/>
  <c r="L29" i="71"/>
  <c r="M6" i="21"/>
  <c r="M37" i="21"/>
  <c r="D25" i="51"/>
  <c r="D50" i="51"/>
  <c r="D52" i="51"/>
  <c r="H59" i="62"/>
  <c r="G19" i="51"/>
  <c r="C21" i="51"/>
  <c r="G55" i="51"/>
  <c r="C59" i="51"/>
  <c r="G40" i="51"/>
  <c r="G56" i="51"/>
  <c r="C56" i="51"/>
  <c r="C19" i="51"/>
  <c r="C69" i="41"/>
  <c r="C10" i="42"/>
  <c r="C32" i="51"/>
  <c r="C24" i="62"/>
  <c r="C44" i="41"/>
  <c r="C7" i="42"/>
  <c r="C9" i="51"/>
  <c r="C10" i="62"/>
  <c r="C39" i="41"/>
  <c r="C36" i="41"/>
  <c r="C19" i="41"/>
  <c r="C5" i="42"/>
  <c r="C30" i="51"/>
  <c r="C22" i="62"/>
  <c r="C6" i="41"/>
  <c r="C5" i="41"/>
  <c r="C4" i="42"/>
  <c r="C7" i="51"/>
  <c r="C8" i="62"/>
  <c r="C35" i="42"/>
  <c r="G19" i="62"/>
  <c r="C29" i="42"/>
  <c r="G16" i="51"/>
  <c r="C24" i="42"/>
  <c r="C19" i="42"/>
  <c r="F40" i="51"/>
  <c r="F56" i="51"/>
  <c r="F38" i="51"/>
  <c r="F51" i="51"/>
  <c r="F19" i="51"/>
  <c r="F55" i="51"/>
  <c r="B58" i="51"/>
  <c r="B42" i="51"/>
  <c r="B59" i="51"/>
  <c r="B40" i="51"/>
  <c r="B56" i="51"/>
  <c r="B19" i="51"/>
  <c r="B75" i="41"/>
  <c r="B90" i="41"/>
  <c r="B13" i="42"/>
  <c r="B16" i="42"/>
  <c r="B19" i="62"/>
  <c r="B57" i="41"/>
  <c r="B8" i="42"/>
  <c r="B31" i="51"/>
  <c r="B23" i="62"/>
  <c r="B29" i="62"/>
  <c r="B31" i="62"/>
  <c r="B44" i="41"/>
  <c r="B7" i="42"/>
  <c r="B9" i="51"/>
  <c r="B10" i="62"/>
  <c r="B39" i="41"/>
  <c r="B36" i="41"/>
  <c r="B5" i="41"/>
  <c r="B4" i="42"/>
  <c r="B7" i="51"/>
  <c r="B8" i="62"/>
  <c r="B29" i="42"/>
  <c r="F16" i="51"/>
  <c r="B24" i="42"/>
  <c r="B19" i="42"/>
  <c r="H62" i="62"/>
  <c r="H47" i="62"/>
  <c r="H49" i="62"/>
  <c r="H29" i="62"/>
  <c r="H31" i="62"/>
  <c r="G29" i="62"/>
  <c r="G31" i="62"/>
  <c r="H89" i="62"/>
  <c r="G89" i="62"/>
  <c r="F89" i="62"/>
  <c r="D86" i="62"/>
  <c r="D89" i="62"/>
  <c r="C86" i="62"/>
  <c r="C89" i="62"/>
  <c r="B86" i="62"/>
  <c r="B89" i="62"/>
  <c r="H78" i="62"/>
  <c r="H80" i="62"/>
  <c r="G78" i="62"/>
  <c r="G80" i="62"/>
  <c r="F78" i="62"/>
  <c r="F80" i="62"/>
  <c r="D78" i="62"/>
  <c r="D80" i="62"/>
  <c r="C78" i="62"/>
  <c r="C80" i="62"/>
  <c r="B78" i="62"/>
  <c r="B80" i="62"/>
  <c r="G59" i="62"/>
  <c r="G62" i="62"/>
  <c r="F59" i="62"/>
  <c r="F62" i="62"/>
  <c r="D59" i="62"/>
  <c r="D62" i="62"/>
  <c r="C59" i="62"/>
  <c r="C62" i="62"/>
  <c r="B59" i="62"/>
  <c r="B62" i="62"/>
  <c r="G47" i="62"/>
  <c r="G49" i="62"/>
  <c r="F47" i="62"/>
  <c r="F49" i="62"/>
  <c r="D47" i="62"/>
  <c r="D49" i="62"/>
  <c r="C47" i="62"/>
  <c r="C49" i="62"/>
  <c r="B47" i="62"/>
  <c r="B49" i="62"/>
  <c r="F29" i="62"/>
  <c r="F31" i="62"/>
  <c r="D29" i="62"/>
  <c r="D31" i="62"/>
  <c r="D18" i="62"/>
  <c r="D20" i="62"/>
  <c r="I13" i="51"/>
  <c r="I11" i="51"/>
  <c r="I9" i="51"/>
  <c r="G73" i="41"/>
  <c r="B55" i="51"/>
  <c r="C29" i="62"/>
  <c r="C31" i="62"/>
  <c r="C38" i="51"/>
  <c r="C45" i="51"/>
  <c r="B38" i="51"/>
  <c r="B51" i="51"/>
  <c r="G17" i="51"/>
  <c r="G25" i="51"/>
  <c r="G17" i="62"/>
  <c r="G18" i="62"/>
  <c r="G20" i="62"/>
  <c r="G90" i="62"/>
  <c r="F17" i="51"/>
  <c r="F17" i="62"/>
  <c r="F18" i="62"/>
  <c r="F20" i="62"/>
  <c r="F32" i="62"/>
  <c r="F54" i="51"/>
  <c r="C35" i="41"/>
  <c r="C30" i="41"/>
  <c r="C6" i="42"/>
  <c r="C8" i="51"/>
  <c r="C9" i="62"/>
  <c r="C18" i="62"/>
  <c r="B54" i="51"/>
  <c r="D45" i="51"/>
  <c r="D59" i="51"/>
  <c r="D57" i="51"/>
  <c r="D60" i="51"/>
  <c r="G54" i="51"/>
  <c r="B35" i="41"/>
  <c r="B30" i="41"/>
  <c r="B6" i="42"/>
  <c r="B8" i="51"/>
  <c r="B9" i="62"/>
  <c r="B18" i="62"/>
  <c r="B20" i="62"/>
  <c r="B32" i="62"/>
  <c r="C13" i="42"/>
  <c r="C16" i="42"/>
  <c r="C19" i="62"/>
  <c r="F45" i="51"/>
  <c r="C57" i="51"/>
  <c r="C32" i="42"/>
  <c r="C36" i="42"/>
  <c r="D32" i="62"/>
  <c r="B63" i="62"/>
  <c r="D63" i="62"/>
  <c r="H63" i="62"/>
  <c r="B32" i="42"/>
  <c r="B36" i="42"/>
  <c r="C63" i="62"/>
  <c r="F63" i="62"/>
  <c r="D90" i="62"/>
  <c r="G63" i="62"/>
  <c r="B57" i="51"/>
  <c r="G38" i="51"/>
  <c r="C55" i="51"/>
  <c r="G50" i="51"/>
  <c r="G32" i="62"/>
  <c r="C51" i="51"/>
  <c r="G39" i="51"/>
  <c r="C11" i="42"/>
  <c r="C17" i="42"/>
  <c r="C17" i="51"/>
  <c r="C50" i="51"/>
  <c r="C20" i="62"/>
  <c r="C90" i="62"/>
  <c r="C91" i="62"/>
  <c r="B45" i="51"/>
  <c r="F39" i="51"/>
  <c r="B11" i="42"/>
  <c r="B17" i="42"/>
  <c r="B17" i="51"/>
  <c r="B18" i="51"/>
  <c r="F50" i="51"/>
  <c r="F52" i="51"/>
  <c r="F60" i="51"/>
  <c r="F90" i="62"/>
  <c r="F25" i="51"/>
  <c r="B90" i="62"/>
  <c r="G51" i="51"/>
  <c r="G45" i="51"/>
  <c r="B73" i="41"/>
  <c r="B91" i="41"/>
  <c r="C54" i="51"/>
  <c r="C73" i="41"/>
  <c r="C52" i="51"/>
  <c r="C60" i="51"/>
  <c r="C25" i="51"/>
  <c r="C32" i="62"/>
  <c r="C18" i="51"/>
  <c r="B25" i="51"/>
  <c r="B50" i="51"/>
  <c r="B52" i="51"/>
  <c r="B60" i="51"/>
  <c r="B91" i="62"/>
  <c r="C91" i="41"/>
  <c r="G52" i="51"/>
  <c r="F53" i="51"/>
  <c r="G60" i="51"/>
  <c r="G53" i="51"/>
  <c r="D29" i="42"/>
  <c r="O27" i="21"/>
  <c r="O28" i="21"/>
  <c r="B29" i="67"/>
  <c r="B28" i="67"/>
  <c r="B31" i="67"/>
  <c r="B35" i="67"/>
  <c r="D32" i="42"/>
  <c r="H16" i="51"/>
  <c r="D36" i="42"/>
  <c r="O35" i="21"/>
  <c r="O33" i="21"/>
  <c r="H17" i="51"/>
  <c r="D18" i="51"/>
  <c r="H17" i="62"/>
  <c r="H18" i="62"/>
  <c r="H20" i="62"/>
  <c r="H50" i="51"/>
  <c r="H52" i="51"/>
  <c r="H60" i="51"/>
  <c r="H25" i="51"/>
  <c r="H90" i="62"/>
  <c r="D91" i="62"/>
  <c r="H32" i="62"/>
  <c r="H53" i="51"/>
</calcChain>
</file>

<file path=xl/sharedStrings.xml><?xml version="1.0" encoding="utf-8"?>
<sst xmlns="http://schemas.openxmlformats.org/spreadsheetml/2006/main" count="865" uniqueCount="535">
  <si>
    <t xml:space="preserve"> 1.5. Helyi önk. Működési célú költségvetési támogatásai és kiegészítő támogatásai</t>
  </si>
  <si>
    <t xml:space="preserve"> 1.6. Elszámolásból származó bevételek</t>
  </si>
  <si>
    <t>1. Települési önkormányzatok működésének támogatása</t>
  </si>
  <si>
    <t>Könyvtári érdekeltségnövelő támogatás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</si>
  <si>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</si>
  <si>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</si>
  <si>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</si>
  <si>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</si>
  <si>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</si>
  <si>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</si>
  <si>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</si>
  <si>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</si>
  <si>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</si>
  <si>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2. Költségvetési hiány külső finanszírozására szolgáló finanszírozási célú pénzügyi műveletek bevételei</t>
  </si>
  <si>
    <t>Finanszírozási  bevételek összesen:</t>
  </si>
  <si>
    <t>Bevételek összesen:</t>
  </si>
  <si>
    <t>Működési kiadások</t>
  </si>
  <si>
    <t>Önkormányzat</t>
  </si>
  <si>
    <t>Felhalmozási kiadások</t>
  </si>
  <si>
    <t>Fejlesztési kiadások</t>
  </si>
  <si>
    <t>Felújítás</t>
  </si>
  <si>
    <t>Tartalékok</t>
  </si>
  <si>
    <t>Általános</t>
  </si>
  <si>
    <t>Cél</t>
  </si>
  <si>
    <t>Költségvetési kiadások összesen:</t>
  </si>
  <si>
    <t>Hiteltörlesztés</t>
  </si>
  <si>
    <t>Finanszírozási kiadások összesen:</t>
  </si>
  <si>
    <t>Kiadások összesen:</t>
  </si>
  <si>
    <t>ÖNKORMÁNYZAT</t>
  </si>
  <si>
    <t>1. Önkormányzat működési támogatásai</t>
  </si>
  <si>
    <t xml:space="preserve"> 1.1. Helyi önk. működésének ált. támogatása</t>
  </si>
  <si>
    <t xml:space="preserve"> 1.2. Települési önk. egyes köznev. feladatainak támogatása</t>
  </si>
  <si>
    <t xml:space="preserve"> 1.3. Települési önk. szoc. és gyermekjóléti feladatainak tám.</t>
  </si>
  <si>
    <t xml:space="preserve"> 1.4. Települési önk. kult. feladatainak támogatása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</si>
  <si>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</si>
  <si>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</si>
  <si>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</si>
  <si>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</si>
  <si>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  ebből működési célú támogatás társadalombiztosítási alapból</t>
  </si>
  <si>
    <t xml:space="preserve">  1. Felhalmozási célú önkormányzati támogatások</t>
  </si>
  <si>
    <t xml:space="preserve"> 1.1. Felhalmozási célú központosított támogatások</t>
  </si>
  <si>
    <t>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</si>
  <si>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</si>
  <si>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</si>
  <si>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1. Vagyoni típusú adók</t>
  </si>
  <si>
    <t xml:space="preserve">      1.1. Építményadó</t>
  </si>
  <si>
    <t xml:space="preserve">      1.2. Telekadó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</si>
  <si>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</si>
  <si>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</si>
  <si>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</si>
  <si>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</si>
  <si>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</si>
  <si>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</si>
  <si>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</si>
  <si>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>3. Egyéb közhatalmi bevételek  (bírság, pótlék,)</t>
  </si>
  <si>
    <t>1. Áru- és készletértékesítés bevétele</t>
  </si>
  <si>
    <t>2. Nyújtott szolgáltatások ellenértéke</t>
  </si>
  <si>
    <t>3. Közvetített szolgáltatások ellenértéke</t>
  </si>
  <si>
    <t>4. Tulajdonosi bevételek</t>
  </si>
  <si>
    <t>4.1. Bérleti díjak</t>
  </si>
  <si>
    <t>4.2. Részesedés után kapott osztalék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</si>
  <si>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</si>
  <si>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</si>
  <si>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</si>
  <si>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</si>
  <si>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</si>
  <si>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</si>
  <si>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</si>
  <si>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</si>
  <si>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 xml:space="preserve">  5. Részesedések megszűnéséhez kapcsolódó bevételek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</si>
  <si>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</si>
  <si>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</si>
  <si>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</si>
  <si>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</si>
  <si>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</si>
  <si>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</si>
  <si>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</si>
  <si>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</si>
  <si>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</si>
  <si>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1.1. Hosszú lejáratú hitelek, kölcsönök felvétele</t>
  </si>
  <si>
    <t>1.2. Likviditási célú hitelek, kölcsönök felvétele pénzügyi vállalkozástól</t>
  </si>
  <si>
    <t>1.3. Rövid lejáratú hitelek, kölcsönök felvétele</t>
  </si>
  <si>
    <t xml:space="preserve">   2.1. Forgatási célú értékpapírok beváltása, értékesítéseű</t>
  </si>
  <si>
    <t xml:space="preserve">  2.2. Forgatási célú értékpapírok kibocsátása</t>
  </si>
  <si>
    <t xml:space="preserve"> 2.3. Befektetési célú belföldi értékpapírok beváltása, értékesítése</t>
  </si>
  <si>
    <t xml:space="preserve"> 2.4. Befektetési célú belföldi értékpapírok kibocsátása</t>
  </si>
  <si>
    <t>Finanszírozási bevételek összesen:</t>
  </si>
  <si>
    <t>Összes bevétel:</t>
  </si>
  <si>
    <t xml:space="preserve">  ebből közfoglalkoztatott</t>
  </si>
  <si>
    <t>LÉTSZÁM</t>
  </si>
  <si>
    <t>MUTATÓ</t>
  </si>
  <si>
    <t>FAJLAGOS</t>
  </si>
  <si>
    <t>Önkormányzati hivatal működtetésének támogatás (beszámítás után)</t>
  </si>
  <si>
    <t>Önkormányzati hivatal működtetésének támogatás elismert hivatali létsz.</t>
  </si>
  <si>
    <t>Zöldterület-gazdálk-al kapcsolatos feladatok ellátásának támog.</t>
  </si>
  <si>
    <t>Beszámítás összege</t>
  </si>
  <si>
    <t>Közvilágítás fenntartásának támogatás</t>
  </si>
  <si>
    <t>Köztemető fenntartással kapcsolatos feladatok támog.</t>
  </si>
  <si>
    <t>Közutak fenntartásának támogatás</t>
  </si>
  <si>
    <t xml:space="preserve">Pénzbeli szociális juttatások </t>
  </si>
  <si>
    <t>Egyes szoc.és gyermekjólétii felad.támog.</t>
  </si>
  <si>
    <t xml:space="preserve">     szociális étkeztetés</t>
  </si>
  <si>
    <t xml:space="preserve">  Fogyatékos és demens személyek nappali intézményi ellátása</t>
  </si>
  <si>
    <t xml:space="preserve">     foglalkoztatási támog-ban részesülő fogyatékos nappali intézményben ellátottak</t>
  </si>
  <si>
    <t xml:space="preserve">  Gyermekek napközbeni ellátása</t>
  </si>
  <si>
    <t xml:space="preserve">    bölcsödei ellátás</t>
  </si>
  <si>
    <t xml:space="preserve">    bölcsödei ellátás hátrányos helyzetű gyermek</t>
  </si>
  <si>
    <t>Gyermekétkeztetés támogatása</t>
  </si>
  <si>
    <t xml:space="preserve">   Finanszírozás szempontjábol elismert dolgozók bértámogatása</t>
  </si>
  <si>
    <t xml:space="preserve">  Gyermekétkeztetés üzemeltetési  támogatása</t>
  </si>
  <si>
    <t>Kulturális feladatok támogatása</t>
  </si>
  <si>
    <t>Nyilvános könyvtári és közművelődési feladatok támogatása</t>
  </si>
  <si>
    <t>Lakott külterületekkel kapcsolatos feladatok támogatása</t>
  </si>
  <si>
    <t>Összesen</t>
  </si>
  <si>
    <t>Sorszám</t>
  </si>
  <si>
    <t>Megnevezés</t>
  </si>
  <si>
    <t>Összesen:</t>
  </si>
  <si>
    <t>2. Munkaadót terhelő járulékok</t>
  </si>
  <si>
    <t>3. Dologi kiadások</t>
  </si>
  <si>
    <t>5. Egyéb működési célú kiadások</t>
  </si>
  <si>
    <t>1. Személyi juttatások</t>
  </si>
  <si>
    <t>4. Ellátottak pénzbeli juttatásai</t>
  </si>
  <si>
    <t>Nyári szociális gyermekétkeztetés</t>
  </si>
  <si>
    <t>Rendkívüli gyermekvédelmi támogatás</t>
  </si>
  <si>
    <t>Temetési segély</t>
  </si>
  <si>
    <t>Köztemetés</t>
  </si>
  <si>
    <t>Forgatási célú értékpapír vásárlás</t>
  </si>
  <si>
    <r>
      <t xml:space="preserve">    </t>
    </r>
    <r>
      <rPr>
        <sz val="10"/>
        <rFont val="Arial"/>
        <family val="2"/>
        <charset val="238"/>
      </rPr>
      <t>1.1. Előző év költségvetési maradványának  igénybevétele működési célra</t>
    </r>
  </si>
  <si>
    <t>1.2. Felhalmozási célú egyéb támogatások</t>
  </si>
  <si>
    <t>Ebből: bérleti díjak</t>
  </si>
  <si>
    <t>IV. Finanszírozási kiadások</t>
  </si>
  <si>
    <t>Hitel törlesztés</t>
  </si>
  <si>
    <t>IV. Finanszírozási kiadások összesen:</t>
  </si>
  <si>
    <t>Felhalmozási kiadások összesen:</t>
  </si>
  <si>
    <t xml:space="preserve">1. Működési bevételek </t>
  </si>
  <si>
    <t>2. Működési kiadások</t>
  </si>
  <si>
    <t>1. Működési célú támogatások államháztartáson belülről</t>
  </si>
  <si>
    <t>2. Közhatalmi bevételek</t>
  </si>
  <si>
    <t>2. Munkaadót terhelő járulékok és szoc.hj. Adó</t>
  </si>
  <si>
    <t xml:space="preserve">3. Működési bevételek </t>
  </si>
  <si>
    <t>3. Dologi  kiadások</t>
  </si>
  <si>
    <t>4. Működési célú átvett pénzeszközök államháztartáson kivülről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</si>
  <si>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</si>
  <si>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</si>
  <si>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</si>
  <si>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</si>
  <si>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</si>
  <si>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</si>
  <si>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5. Költségvetési Maradvány</t>
  </si>
  <si>
    <t>Költségvetési hiány külső finanszírozása működési célú</t>
  </si>
  <si>
    <t>6. Értékpapír kibocsátás, értékesítés</t>
  </si>
  <si>
    <t>7. Hitelfelvétel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</si>
  <si>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</si>
  <si>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</si>
  <si>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</si>
  <si>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</si>
  <si>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>1. Felhalmozási célú támogatások államháztartáson belülről</t>
  </si>
  <si>
    <t xml:space="preserve">1.1. Beruházások </t>
  </si>
  <si>
    <t xml:space="preserve">2. Felhalmozási bev. 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</si>
  <si>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</si>
  <si>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</si>
  <si>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</si>
  <si>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</si>
  <si>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</si>
  <si>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</si>
  <si>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kívülre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</si>
  <si>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</si>
  <si>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</si>
  <si>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</si>
  <si>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>ELŐIRÁNYZAT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</si>
  <si>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</si>
  <si>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</si>
  <si>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</si>
  <si>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4.Költségvetési maradvány</t>
  </si>
  <si>
    <t>4. Értékpapírok visszavásárlása</t>
  </si>
  <si>
    <t>Költségvetési hiány külső finanszírozása felhalmozási célú</t>
  </si>
  <si>
    <t>5. Hitelek törlesztése</t>
  </si>
  <si>
    <t>5. Értékpapír kibocsátás, értékesítés</t>
  </si>
  <si>
    <t>6. Hitelfelvétel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</si>
  <si>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</si>
  <si>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</si>
  <si>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</si>
  <si>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</si>
  <si>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</si>
  <si>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</si>
  <si>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</si>
  <si>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</si>
  <si>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</si>
  <si>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</si>
  <si>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</si>
  <si>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</si>
  <si>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</si>
  <si>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</si>
  <si>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</si>
  <si>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</si>
  <si>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TÖBBLET</t>
  </si>
  <si>
    <t>Működési bevételek</t>
  </si>
  <si>
    <t>1. Működési támogatások államháztartáson belülről</t>
  </si>
  <si>
    <t>Költségvetési működési  bevételek kötelező feladatok szerinti bontásban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</si>
  <si>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</si>
  <si>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</si>
  <si>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</si>
  <si>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</si>
  <si>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</si>
  <si>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</si>
  <si>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</si>
  <si>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</si>
  <si>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</si>
  <si>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</si>
  <si>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</si>
  <si>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</si>
  <si>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</si>
  <si>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</si>
  <si>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</si>
  <si>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</si>
  <si>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</si>
  <si>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</si>
  <si>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</si>
  <si>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</si>
  <si>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</si>
  <si>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</si>
  <si>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</si>
  <si>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</si>
  <si>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</si>
  <si>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</si>
  <si>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</si>
  <si>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</si>
  <si>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</si>
  <si>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</si>
  <si>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</si>
  <si>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</si>
  <si>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</si>
  <si>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</si>
  <si>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</si>
  <si>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</si>
  <si>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</si>
  <si>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Október</t>
  </si>
  <si>
    <t>November</t>
  </si>
  <si>
    <t>December</t>
  </si>
  <si>
    <t>Nyitó pénzkészlet</t>
  </si>
  <si>
    <t>Közhatalmi bevételek</t>
  </si>
  <si>
    <t>Működési bevételek összesen:</t>
  </si>
  <si>
    <t>Felhalmozási bevételek összesen</t>
  </si>
  <si>
    <t>Ellátottak pénzbeli juttatásai</t>
  </si>
  <si>
    <t>Működési kiadások összesen:</t>
  </si>
  <si>
    <t>Beruházások</t>
  </si>
  <si>
    <t>Felújítások</t>
  </si>
  <si>
    <t>Felhalmozási célú kiadások összesen</t>
  </si>
  <si>
    <t>Záró pénzkészlet</t>
  </si>
  <si>
    <t>MEGNEVEZÉS</t>
  </si>
  <si>
    <t xml:space="preserve">      2.3.3. Települési adó</t>
  </si>
  <si>
    <t>9. Egyéb működési bevételek (kártérítés, kötbér, stb.)</t>
  </si>
  <si>
    <t>Egyéb önkormányzati feladatok támogatása</t>
  </si>
  <si>
    <t>Települési önkormányzatok szociális feladatainak egyéb támogatása</t>
  </si>
  <si>
    <t>Pénzbeli szociális ellátások kiegészítése</t>
  </si>
  <si>
    <t>Méltányos ápolási díj</t>
  </si>
  <si>
    <t>1. Költségvetési hiány belső finanszírozására szolgáló finanszírozási  bevételek</t>
  </si>
  <si>
    <t>I. HELYI ÖNKORMÁNYZATOK MŰKÖDÉSÉNEK ÁLT.TÁMOGATÁSA</t>
  </si>
  <si>
    <t>III. SZOCIÁLIS, GYERMEKJÓLÉTI  ÉS GYERMEKÉTKEZTETÉSI FELADATAI</t>
  </si>
  <si>
    <t xml:space="preserve">     fogyatékos személyek nappali intézményi ellátása társulás általi feladatellátás</t>
  </si>
  <si>
    <t>demens személyek nappali intézményi ellátása - társulás által történő feladatellátás</t>
  </si>
  <si>
    <t>6. Pénzforgalom nélküli kiadások (tartalék)</t>
  </si>
  <si>
    <t xml:space="preserve">2. Elvonások, befizetések </t>
  </si>
  <si>
    <t>5. Egyéb felhalmozási célú támogatások államháztartáson belülről</t>
  </si>
  <si>
    <t>Intézményi létszámok:</t>
  </si>
  <si>
    <t>Állami támogatás megelőlegezés visszafizetés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</si>
  <si>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</si>
  <si>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</si>
  <si>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</si>
  <si>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</si>
  <si>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Állami támogatás megelőlegezés visszafizetése</t>
  </si>
  <si>
    <t>7. Állami támogatás megelőlegezés visszafizetése</t>
  </si>
  <si>
    <t>8. Hitelek törlesztése</t>
  </si>
  <si>
    <t>9. Betét vásárlás</t>
  </si>
  <si>
    <t>3.3. Felhalmozási célú visszatérítendő támogatások, kölcsönök nyújtása áh-n belülre</t>
  </si>
  <si>
    <t>Önkormányzati támogatás</t>
  </si>
  <si>
    <t xml:space="preserve">Több éves kihatással járó döntésekből származó kötelezettségek célok szerint, </t>
  </si>
  <si>
    <t xml:space="preserve">Kötelezettség jogcíme </t>
  </si>
  <si>
    <t>Kötelezettség-</t>
  </si>
  <si>
    <t>Tárgyéven túli köt. Összesen (7+8+9+10)</t>
  </si>
  <si>
    <t>Összesen (4+5+6+11)</t>
  </si>
  <si>
    <t xml:space="preserve">vállalás </t>
  </si>
  <si>
    <t xml:space="preserve">kifizetés </t>
  </si>
  <si>
    <t>2017.</t>
  </si>
  <si>
    <t>2018.</t>
  </si>
  <si>
    <t xml:space="preserve">éve </t>
  </si>
  <si>
    <t>(aktuális  kv-i év)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</si>
  <si>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</si>
  <si>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</si>
  <si>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</si>
  <si>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</si>
  <si>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</si>
  <si>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</si>
  <si>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</si>
  <si>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</si>
  <si>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</si>
  <si>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</si>
  <si>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</si>
  <si>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</si>
  <si>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Működési célú hitel-törlesztés</t>
  </si>
  <si>
    <t>(tőke + kamat )</t>
  </si>
  <si>
    <t>Felhalmozási célú hitel-törlesztés</t>
  </si>
  <si>
    <t xml:space="preserve">(tőke + kamat) </t>
  </si>
  <si>
    <t>hitel összesen</t>
  </si>
  <si>
    <t>13.</t>
  </si>
  <si>
    <t>kamat összesen</t>
  </si>
  <si>
    <t>kezességvállalás: hitelek összesen</t>
  </si>
  <si>
    <t>kezességvállalás: hitelkamatok össz.</t>
  </si>
  <si>
    <t>Fejlesztés feladatonként</t>
  </si>
  <si>
    <t>Összesen: (1+4+9)</t>
  </si>
  <si>
    <t>Az önkormányzat által adott közvetett támogatások</t>
  </si>
  <si>
    <t xml:space="preserve">Bevételi jogcím </t>
  </si>
  <si>
    <t>Intézmények,</t>
  </si>
  <si>
    <t xml:space="preserve">Kedvezmény nélkül </t>
  </si>
  <si>
    <t xml:space="preserve">Kedvezmények </t>
  </si>
  <si>
    <t>adónemek</t>
  </si>
  <si>
    <t>elérhető</t>
  </si>
  <si>
    <t>összege</t>
  </si>
  <si>
    <t>Ellátottak térítési díjának ill. kártérítésének méltányossági alapon történő elengedésének összege</t>
  </si>
  <si>
    <t>Lakosság részére nyújtott lakásépítéshez, lakásfelújításhoz nyújtott kölcsönök elengedésének összege</t>
  </si>
  <si>
    <t>Helyi adónál, gépjárműadónál biztosított kedvezmény, mentesség összege</t>
  </si>
  <si>
    <t>Építményadó</t>
  </si>
  <si>
    <t>Iparűzési adó</t>
  </si>
  <si>
    <t>IFA személyek után</t>
  </si>
  <si>
    <t>Telekadó</t>
  </si>
  <si>
    <t>Talajterhelési díj</t>
  </si>
  <si>
    <t>Gépjárműadó</t>
  </si>
  <si>
    <t>Helyiségek, eszközök hasznosításából származó bevételből nyújtott kedvezmény, mentesség összege</t>
  </si>
  <si>
    <t>egyéb nyújtott kedvezmény vagy kölcsön elengedésének összege</t>
  </si>
  <si>
    <t>Összesen :</t>
  </si>
  <si>
    <t xml:space="preserve">EU Projekt megnevezése: </t>
  </si>
  <si>
    <t>Bevételek</t>
  </si>
  <si>
    <t>2017 év</t>
  </si>
  <si>
    <t>Következő évek</t>
  </si>
  <si>
    <t>EU forrás</t>
  </si>
  <si>
    <t>Egyéb forrás</t>
  </si>
  <si>
    <t>Saját forrás</t>
  </si>
  <si>
    <t>Kiadások</t>
  </si>
  <si>
    <t>személyi juttatások</t>
  </si>
  <si>
    <t>személyi juttatások járulékai</t>
  </si>
  <si>
    <t>dologi kiadások</t>
  </si>
  <si>
    <t>felújítások</t>
  </si>
  <si>
    <t>beruházások</t>
  </si>
  <si>
    <t>átadott pénzeszközök</t>
  </si>
  <si>
    <t>Az önkormányzat adósságot keletkeztető ügyletből származó tárgyévi összes fizetési kötelezettsége az adósságot keletkeztető ügylet futamidejének végéig egyik évben sem haladja meg az önkormányzat adott évi saját bevételeinek 50%-át.</t>
  </si>
  <si>
    <t>megnevezés</t>
  </si>
  <si>
    <t>1. Helyi adó bevétel</t>
  </si>
  <si>
    <t>2. Vagyon és vagyonértékű jog értékesítéséből származó bevétel</t>
  </si>
  <si>
    <t>3. Osztalék, koncessziós díj és hozambevétel,</t>
  </si>
  <si>
    <t>4. tárgyi eszköz és immateriális jószág, részvény, részesedés, vállalalat értékesítésből vagy privatizációból származó bevétel</t>
  </si>
  <si>
    <t>5. Bírság, pótlék- és díjbevétel</t>
  </si>
  <si>
    <t>6. Kezességvállalással kapcsolatos megtérülés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</si>
  <si>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</si>
  <si>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</si>
  <si>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</si>
  <si>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Az Önkormányzat adósságállományának alakulása</t>
  </si>
  <si>
    <t>Felvétel</t>
  </si>
  <si>
    <t xml:space="preserve">Lejárat </t>
  </si>
  <si>
    <t>Hitel állomány január 1-jén</t>
  </si>
  <si>
    <t xml:space="preserve">Hitel jellege </t>
  </si>
  <si>
    <t>éve</t>
  </si>
  <si>
    <t>BELFÖLDI HITELÁLLOMÁNY</t>
  </si>
  <si>
    <t>Működési célú hitel állomány + kamat</t>
  </si>
  <si>
    <t xml:space="preserve">Hitel összesen </t>
  </si>
  <si>
    <t xml:space="preserve">Kamat összesen </t>
  </si>
  <si>
    <t>Felhalmozási célú hitel állomány+kamat</t>
  </si>
  <si>
    <t>Hitel összesen (7-10)</t>
  </si>
  <si>
    <t>Kamat összesen (12-15)</t>
  </si>
  <si>
    <t>Összesen: (1+6)</t>
  </si>
  <si>
    <t>KÜLFÖLDI HITELÁLLOMÁNY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</si>
  <si>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</si>
  <si>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</si>
  <si>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</si>
  <si>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</si>
  <si>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</si>
  <si>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</si>
  <si>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</si>
  <si>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</si>
  <si>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</si>
  <si>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</si>
  <si>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</si>
  <si>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</si>
  <si>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</si>
  <si>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</si>
  <si>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 (18+23)</t>
  </si>
  <si>
    <t>28.</t>
  </si>
  <si>
    <t>Összesen: (17+32)</t>
  </si>
  <si>
    <t>Település üzemeltetéséhez kapcsolódó feladatellát.támog.(beszámítás után)</t>
  </si>
  <si>
    <t>Egyéb önkormányzati feladatok támogatása (beszámítás után)</t>
  </si>
  <si>
    <t>Lakott külterületekkel kapcsolatos feladatok támogatása(beszámítás után)</t>
  </si>
  <si>
    <t>Üdülőhelyi feladatok támogatása (beszámitás után)</t>
  </si>
  <si>
    <t xml:space="preserve">Üdülőhelyi feladatok támogatása </t>
  </si>
  <si>
    <t>II. EGYES KÖZNEVELÉSI FELADATOK TÁMOGATÁSA</t>
  </si>
  <si>
    <t xml:space="preserve">     család- és gyermekjóléti szolgálat</t>
  </si>
  <si>
    <t xml:space="preserve">     család- és gyermekjóléti központ</t>
  </si>
  <si>
    <t xml:space="preserve">     házi segítségnyújtás - társulás által történő feladatellátás</t>
  </si>
  <si>
    <t xml:space="preserve">     időskorúak nappali intézényi ellátása - társulás által történő feladatellátás</t>
  </si>
  <si>
    <t xml:space="preserve">  A rászoruló gyermekek intézményen kívüli szünidei étkeztetésének támogatása</t>
  </si>
  <si>
    <t xml:space="preserve">    kiegészítő támogatás a bölcsődében foglalkoztatott felsőfokú végzettségű kisgyermeknevelők béréhez</t>
  </si>
  <si>
    <t>Beruházás</t>
  </si>
  <si>
    <t>1.3. Magánszemélyek kommunális adója</t>
  </si>
  <si>
    <t>1.3. VIS MAIOR támogatás</t>
  </si>
  <si>
    <t>1.  Működési célú támogatások államháztartáson belülre</t>
  </si>
  <si>
    <t>Közoktatási Intézményfenntartó Társulás Pécsely  Óvoda fenntart támogatás</t>
  </si>
  <si>
    <t>Balatonfüredi közös Önkorm Hivatal</t>
  </si>
  <si>
    <t>Pe Átadás Védőnői szolgra</t>
  </si>
  <si>
    <t>Pe Átadás Fogorvosi szolg</t>
  </si>
  <si>
    <t>Pe átadás Önk Tűzoltóság</t>
  </si>
  <si>
    <t>Balatonfüredi Többcélú Társulás Jelzőrendszeres házi segítségny</t>
  </si>
  <si>
    <t>2. Működési célú támogatások államháztartáson kívülre</t>
  </si>
  <si>
    <t>3. Működési célú visszatérítendő támogatások, kölcsönök nyújtása, törlesztése</t>
  </si>
  <si>
    <t>Egyéb működési célú kiadások összesen:</t>
  </si>
  <si>
    <t>I. BERUHÁZÁSOK</t>
  </si>
  <si>
    <t>Új telkek közművesítése</t>
  </si>
  <si>
    <t>Falugondnoki autó pályázati önrész</t>
  </si>
  <si>
    <t>II. FELÚJÍTÁSOK</t>
  </si>
  <si>
    <t>Vízmű felújítás</t>
  </si>
  <si>
    <t>Óvoda felújítás</t>
  </si>
  <si>
    <t>III. EGYÉB FELHALMOZÁSI KIADÁSOK</t>
  </si>
  <si>
    <t>Önkormányzat költségvetése</t>
  </si>
  <si>
    <t>I. Személyi juttatás</t>
  </si>
  <si>
    <t>II. Munkaadót terhelő járulékok</t>
  </si>
  <si>
    <t>III. Dologi kiadások</t>
  </si>
  <si>
    <t>Ebből</t>
  </si>
  <si>
    <t>IV. Egyéb működési célú kiadások  (4 tábla)</t>
  </si>
  <si>
    <t>1. Működési célú támogatások államháztartáson belülre</t>
  </si>
  <si>
    <t>3. Állami támogatás visszafizetése elszámolás alapján</t>
  </si>
  <si>
    <t>IV. Összesen:</t>
  </si>
  <si>
    <t>V. Ellátottak pénzbeli juttatásai</t>
  </si>
  <si>
    <t>Közlekedési támogatás</t>
  </si>
  <si>
    <t>V. Összesen</t>
  </si>
  <si>
    <t>Önkormányzati feladatok összesen:</t>
  </si>
  <si>
    <t xml:space="preserve">Szakmai anyagok beszerzése                                                                                              </t>
  </si>
  <si>
    <t xml:space="preserve">Üzemeltetési anyagok beszerzése                                                                                         </t>
  </si>
  <si>
    <t xml:space="preserve">Árubeszerzés                                                                                                            </t>
  </si>
  <si>
    <t xml:space="preserve">Informatikai szolgáltatások igénybevétele                                                                               </t>
  </si>
  <si>
    <t xml:space="preserve">Egyéb kommunikációs szolgáltatások                                                                                      </t>
  </si>
  <si>
    <t xml:space="preserve">Közüzemi díjak                                                                                                          </t>
  </si>
  <si>
    <t xml:space="preserve">Vásárolt élelmezés                                                                                                      </t>
  </si>
  <si>
    <t xml:space="preserve">Karbantartási, kisjavítási szolgáltatások                                                                               </t>
  </si>
  <si>
    <t xml:space="preserve">Közvetített szolgáltatások                                                                                     </t>
  </si>
  <si>
    <t xml:space="preserve">Bérleti és lízing díjak                                                                                     </t>
  </si>
  <si>
    <t xml:space="preserve">Szakmai tevékenységet segítő szolgáltatások                                                                             </t>
  </si>
  <si>
    <t xml:space="preserve">Egyéb szolgáltatások                                                                                                    </t>
  </si>
  <si>
    <t xml:space="preserve">Kiküldetések kiadásai                                                                                                   </t>
  </si>
  <si>
    <t xml:space="preserve">Reklám- és propagandakiadások                                                                                           </t>
  </si>
  <si>
    <t xml:space="preserve">Működési célú előzetesen felszámított általános forgalmi adó                                                            </t>
  </si>
  <si>
    <t xml:space="preserve">Fizetendő általános forgalmi adó                                                                                        </t>
  </si>
  <si>
    <t xml:space="preserve">Egyéb dologi kiadások                                                                                                   </t>
  </si>
  <si>
    <t>Pe Átadás Pécsely Község Önkormányzatának (háziorvosi szolg.)</t>
  </si>
  <si>
    <t>Egyéb önkormányzati támogatás (tüzifa támogatás)</t>
  </si>
  <si>
    <t>Könyvbeszerzés könyvtárba</t>
  </si>
  <si>
    <t>Orvosi rendelő felújítása</t>
  </si>
  <si>
    <t>Kultúrház felújítása</t>
  </si>
  <si>
    <t>Kommunális adó</t>
  </si>
  <si>
    <t>Egyéb bírság</t>
  </si>
  <si>
    <t>Pajta felújítás</t>
  </si>
  <si>
    <t>Szeptem-ber</t>
  </si>
  <si>
    <t>Működési célú támogatások államháztartáson belülről</t>
  </si>
  <si>
    <t>Működési célú átvett pénzeszk. Áh-n kívülről</t>
  </si>
  <si>
    <t>Felhalmozási célú támogatások államháztartáson belülről</t>
  </si>
  <si>
    <t xml:space="preserve">Felhalmozási bevételek  </t>
  </si>
  <si>
    <t>Felhalm. célú átvett pénzeszk. Áh-n kívülről</t>
  </si>
  <si>
    <t>Finanszírozási bevételek (hitel, kötvény, értékpapír, állami tám.megelőlegezés)</t>
  </si>
  <si>
    <t>Költségvetési maradvány igénybevétele</t>
  </si>
  <si>
    <t>Személyi juttatások</t>
  </si>
  <si>
    <t>Munkaadót terhelő járulékok és szoc. hj. adó</t>
  </si>
  <si>
    <t>Dologi kiadások</t>
  </si>
  <si>
    <t>Egyéb működési célú támogatások áh-n kívülre</t>
  </si>
  <si>
    <t>Egyéb működési célú támogatások áh-n belülre</t>
  </si>
  <si>
    <t>Támogatás visszafizetés</t>
  </si>
  <si>
    <t>Egyéb felhalmozási kiadások</t>
  </si>
  <si>
    <t>Finanszírozási kiadások (hitel törlesztés, értékpapír visszavásárlás, állami tám.megelőlegezés visszafizetése)</t>
  </si>
  <si>
    <t>Korrekció (előző évi kifizetés miatt)</t>
  </si>
  <si>
    <t>Gép-és eszközvásárlás</t>
  </si>
  <si>
    <t>3. Állami támogatás megelőlegezése</t>
  </si>
  <si>
    <t>Születési segély</t>
  </si>
  <si>
    <t>8. Állami támogatás megelőlegezés</t>
  </si>
  <si>
    <t>2019.</t>
  </si>
  <si>
    <t>2018 év</t>
  </si>
  <si>
    <t>2.1. Hitel, kölcsön felvétele áh-n kívülről</t>
  </si>
  <si>
    <t>2.2. Belföldi értékpapírok bevételei</t>
  </si>
  <si>
    <t>2.3. Betét bevonás</t>
  </si>
  <si>
    <t>2.4. Államháztartáson belüli megelőlegezések</t>
  </si>
  <si>
    <t>2016. évi eredeti ei.</t>
  </si>
  <si>
    <t>2016. évi várható</t>
  </si>
  <si>
    <t>2017. évi javaslat</t>
  </si>
  <si>
    <t xml:space="preserve"> Az Önkormányzat  működési bevételei és kiadásai  2017. év</t>
  </si>
  <si>
    <t xml:space="preserve"> Az Önkormányzat felhalmozási bevételei és kiadásai  2017. év</t>
  </si>
  <si>
    <t>Bevétele és kiadások mérlege 2017. év</t>
  </si>
  <si>
    <t xml:space="preserve"> Az Önkormányzat  kötelező feladatok bevételei és kiadásai  2017. év</t>
  </si>
  <si>
    <t xml:space="preserve"> Az Önkormányzat önként vállalt feladatok bevételei és kiadásai  2017. év</t>
  </si>
  <si>
    <t xml:space="preserve"> Az Önkormányzat állami (államigazgatási) feladatok bevételei és kiadásai  2017. év</t>
  </si>
  <si>
    <r>
      <t>BEVÉTELEK ÉS KIADÁSOK ELŐIRÁNYZATÁNAK HAVI ÜTEMEZÉSE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 xml:space="preserve">2017.  </t>
    </r>
  </si>
  <si>
    <t>2020.</t>
  </si>
  <si>
    <t xml:space="preserve">                                (kedvezmények) 2017. év                       </t>
  </si>
  <si>
    <t>2017. előtti</t>
  </si>
  <si>
    <t>2016. évi költségvetés terhére fizetendő</t>
  </si>
  <si>
    <t>2021. után</t>
  </si>
  <si>
    <t>2019 év</t>
  </si>
  <si>
    <t>2020. után</t>
  </si>
  <si>
    <t xml:space="preserve">Önkormányzati támogatás, Átmeneti segély </t>
  </si>
  <si>
    <t>Pécselyi iskolatető javítása</t>
  </si>
  <si>
    <t>Víziszínpad felújítása</t>
  </si>
  <si>
    <t xml:space="preserve">Könyvtárajtó felújítás  </t>
  </si>
  <si>
    <t>Buszmegálló</t>
  </si>
  <si>
    <t>Sátor vásárlás</t>
  </si>
  <si>
    <t>Falubuszra gumigarnitúra vásárlás</t>
  </si>
  <si>
    <t>Napelemes lámpa beszerzése (tó, templom)</t>
  </si>
  <si>
    <t>Kisértékű eszközök beszerzése</t>
  </si>
  <si>
    <t>2016. évről áthúzódó bérkompenzáció támogatása</t>
  </si>
  <si>
    <t>Falugondnoki szolgáltatás</t>
  </si>
  <si>
    <t>könyvtám., MVH-s, közfogi tám.</t>
  </si>
  <si>
    <t xml:space="preserve">Bakonykarszt 2016-ban fizettünk: 756049+692603=1448652 ennek ÁFÁ-ja:391136 </t>
  </si>
  <si>
    <t>lejárat, eszközök bel- és külföldi hitelezők szerinti bontásban (Ft-ban)</t>
  </si>
  <si>
    <t>Új telkek aszfaltozása</t>
  </si>
  <si>
    <t>2018. évi várható előirányzatok</t>
  </si>
  <si>
    <t>2019. évi várható előirányzatok</t>
  </si>
  <si>
    <t>2020. évi várható előirányzatok</t>
  </si>
  <si>
    <t>I. Működési támogatások államháztartáson belülről</t>
  </si>
  <si>
    <t>II. Felhalmozási támogatások államháztartáson belülről</t>
  </si>
  <si>
    <t xml:space="preserve">VIII. Finanszírozási  bevételek </t>
  </si>
  <si>
    <t>1. Költségvetési hiány belső finanszírozására szolgáló finanszírozási bevételek</t>
  </si>
  <si>
    <t>2. Költségvetési hiány külső finanszírozására, vagy költségvetési többlet felhasználására szolgáló  finanszírozási bevételek</t>
  </si>
  <si>
    <t>I. Működési kiadások</t>
  </si>
  <si>
    <t>2.  Munkaadót terhelő járulék és szociális hozzájárulási adó</t>
  </si>
  <si>
    <t>II. Felhalmozási kiadások</t>
  </si>
  <si>
    <t>1. Beruházások</t>
  </si>
  <si>
    <t>2. Felújítás</t>
  </si>
  <si>
    <t>Állami támogatás megelőlegezés visszafiz.</t>
  </si>
  <si>
    <t>évenkénti bontásban (Ft)</t>
  </si>
  <si>
    <t>bevétel  Ft</t>
  </si>
  <si>
    <t>Ft</t>
  </si>
  <si>
    <t>Belterületi utak felújítása</t>
  </si>
  <si>
    <t>Közvilágítás korszerűsítése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</si>
</sst>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mmm\ d/"/>
    <numFmt numFmtId="165" formatCode="#,##0.0000"/>
    <numFmt numFmtId="166" formatCode="#,##0.0"/>
    <numFmt numFmtId="167" formatCode="#\ ##0"/>
  </numFmts>
  <fonts count="54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sz val="9"/>
      <name val="Times New Roman"/>
      <family val="1"/>
      <charset val="238"/>
    </font>
    <font>
      <b/>
      <i/>
      <u/>
      <sz val="11"/>
      <name val="Arial"/>
      <family val="2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</font>
    <font>
      <sz val="12"/>
      <name val="Arial CE"/>
      <family val="2"/>
      <charset val="238"/>
    </font>
    <font>
      <sz val="11"/>
      <name val="Arial CE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64"/>
      </patternFill>
    </fill>
  </fills>
  <borders count="1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</borders>
  <cellStyleXfs count="9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3" fillId="7" borderId="1" applyNumberFormat="0" applyAlignment="0" applyProtection="0"/>
    <xf numFmtId="0" fontId="17" fillId="23" borderId="1" applyNumberFormat="0" applyAlignment="0" applyProtection="0"/>
    <xf numFmtId="0" fontId="8" fillId="24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29" fillId="0" borderId="0" applyFill="0" applyBorder="0" applyAlignment="0" applyProtection="0"/>
    <xf numFmtId="0" fontId="9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0" fillId="0" borderId="6" applyNumberFormat="0" applyFill="0" applyAlignment="0" applyProtection="0"/>
    <xf numFmtId="0" fontId="29" fillId="26" borderId="7" applyNumberFormat="0" applyFont="0" applyAlignment="0" applyProtection="0"/>
    <xf numFmtId="0" fontId="12" fillId="27" borderId="8" applyNumberFormat="0" applyAlignment="0" applyProtection="0"/>
    <xf numFmtId="0" fontId="16" fillId="28" borderId="0" applyNumberFormat="0" applyBorder="0" applyAlignment="0" applyProtection="0"/>
    <xf numFmtId="0" fontId="29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0" borderId="6" applyNumberFormat="0" applyFill="0" applyAlignment="0" applyProtection="0"/>
    <xf numFmtId="0" fontId="14" fillId="0" borderId="0"/>
    <xf numFmtId="0" fontId="14" fillId="0" borderId="0"/>
    <xf numFmtId="0" fontId="29" fillId="26" borderId="7" applyNumberFormat="0" applyFont="0" applyAlignment="0" applyProtection="0"/>
    <xf numFmtId="0" fontId="12" fillId="27" borderId="8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Alignment="0" applyProtection="0"/>
    <xf numFmtId="43" fontId="37" fillId="0" borderId="0" applyFill="0" applyBorder="0" applyAlignment="0" applyProtection="0"/>
    <xf numFmtId="0" fontId="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8" fillId="0" borderId="0"/>
    <xf numFmtId="0" fontId="39" fillId="0" borderId="0"/>
    <xf numFmtId="0" fontId="29" fillId="0" borderId="0"/>
    <xf numFmtId="0" fontId="41" fillId="0" borderId="0"/>
    <xf numFmtId="0" fontId="38" fillId="0" borderId="0"/>
    <xf numFmtId="0" fontId="41" fillId="0" borderId="0"/>
  </cellStyleXfs>
  <cellXfs count="843">
    <xf numFmtId="0" fontId="0" fillId="0" borderId="0" xfId="0"/>
    <xf numFmtId="0" fontId="21" fillId="0" borderId="0" xfId="44" applyFont="1"/>
    <xf numFmtId="0" fontId="21" fillId="0" borderId="0" xfId="45" applyFont="1"/>
    <xf numFmtId="0" fontId="24" fillId="0" borderId="0" xfId="50" applyFont="1" applyFill="1" applyAlignment="1">
      <alignment horizontal="center" vertical="center" wrapText="1"/>
    </xf>
    <xf numFmtId="3" fontId="24" fillId="0" borderId="0" xfId="50" applyNumberFormat="1" applyFont="1" applyFill="1" applyAlignment="1">
      <alignment horizontal="center" vertical="center" wrapText="1"/>
    </xf>
    <xf numFmtId="0" fontId="19" fillId="0" borderId="0" xfId="44" applyFont="1"/>
    <xf numFmtId="0" fontId="19" fillId="0" borderId="16" xfId="44" applyFont="1" applyBorder="1"/>
    <xf numFmtId="0" fontId="20" fillId="0" borderId="16" xfId="44" applyFont="1" applyBorder="1"/>
    <xf numFmtId="0" fontId="20" fillId="0" borderId="14" xfId="44" applyFont="1" applyBorder="1"/>
    <xf numFmtId="0" fontId="19" fillId="0" borderId="10" xfId="45" applyFont="1" applyBorder="1" applyAlignment="1">
      <alignment wrapText="1"/>
    </xf>
    <xf numFmtId="0" fontId="19" fillId="0" borderId="16" xfId="45" applyFont="1" applyBorder="1"/>
    <xf numFmtId="0" fontId="19" fillId="29" borderId="10" xfId="52" applyFont="1" applyFill="1" applyBorder="1" applyAlignment="1">
      <alignment wrapText="1"/>
    </xf>
    <xf numFmtId="0" fontId="25" fillId="0" borderId="0" xfId="45" applyFont="1" applyFill="1" applyBorder="1"/>
    <xf numFmtId="0" fontId="25" fillId="0" borderId="0" xfId="45" applyFont="1"/>
    <xf numFmtId="0" fontId="20" fillId="0" borderId="14" xfId="45" applyFont="1" applyBorder="1"/>
    <xf numFmtId="0" fontId="20" fillId="0" borderId="16" xfId="45" applyFont="1" applyBorder="1"/>
    <xf numFmtId="0" fontId="20" fillId="0" borderId="17" xfId="45" applyFont="1" applyBorder="1" applyAlignment="1">
      <alignment wrapText="1"/>
    </xf>
    <xf numFmtId="0" fontId="19" fillId="0" borderId="17" xfId="45" applyFont="1" applyBorder="1" applyAlignment="1">
      <alignment wrapText="1"/>
    </xf>
    <xf numFmtId="0" fontId="21" fillId="0" borderId="0" xfId="45" applyFont="1" applyBorder="1" applyAlignment="1">
      <alignment wrapText="1"/>
    </xf>
    <xf numFmtId="0" fontId="21" fillId="0" borderId="0" xfId="45" applyFont="1" applyBorder="1"/>
    <xf numFmtId="0" fontId="19" fillId="0" borderId="19" xfId="45" applyFont="1" applyBorder="1" applyAlignment="1">
      <alignment wrapText="1"/>
    </xf>
    <xf numFmtId="0" fontId="20" fillId="0" borderId="20" xfId="45" applyFont="1" applyBorder="1" applyAlignment="1">
      <alignment wrapText="1"/>
    </xf>
    <xf numFmtId="0" fontId="20" fillId="0" borderId="14" xfId="49" applyFont="1" applyBorder="1" applyAlignment="1">
      <alignment wrapText="1"/>
    </xf>
    <xf numFmtId="0" fontId="20" fillId="0" borderId="21" xfId="49" applyFont="1" applyBorder="1" applyAlignment="1">
      <alignment wrapText="1"/>
    </xf>
    <xf numFmtId="0" fontId="20" fillId="0" borderId="11" xfId="49" applyFont="1" applyBorder="1" applyAlignment="1">
      <alignment wrapText="1"/>
    </xf>
    <xf numFmtId="0" fontId="19" fillId="0" borderId="14" xfId="52" applyFont="1" applyBorder="1" applyAlignment="1">
      <alignment horizontal="left" wrapText="1"/>
    </xf>
    <xf numFmtId="3" fontId="19" fillId="0" borderId="10" xfId="49" applyNumberFormat="1" applyFont="1" applyBorder="1"/>
    <xf numFmtId="0" fontId="19" fillId="0" borderId="22" xfId="47" applyFont="1" applyBorder="1" applyAlignment="1">
      <alignment wrapText="1"/>
    </xf>
    <xf numFmtId="0" fontId="19" fillId="0" borderId="14" xfId="47" applyFont="1" applyBorder="1" applyAlignment="1">
      <alignment wrapText="1"/>
    </xf>
    <xf numFmtId="0" fontId="19" fillId="0" borderId="21" xfId="47" applyFont="1" applyBorder="1" applyAlignment="1">
      <alignment wrapText="1"/>
    </xf>
    <xf numFmtId="0" fontId="19" fillId="0" borderId="16" xfId="47" applyFont="1" applyBorder="1" applyAlignment="1">
      <alignment wrapText="1"/>
    </xf>
    <xf numFmtId="0" fontId="19" fillId="29" borderId="14" xfId="52" applyFont="1" applyFill="1" applyBorder="1" applyAlignment="1">
      <alignment wrapText="1"/>
    </xf>
    <xf numFmtId="3" fontId="20" fillId="0" borderId="10" xfId="49" applyNumberFormat="1" applyFont="1" applyBorder="1"/>
    <xf numFmtId="0" fontId="21" fillId="0" borderId="0" xfId="49" applyFont="1"/>
    <xf numFmtId="0" fontId="19" fillId="0" borderId="14" xfId="49" applyFont="1" applyBorder="1" applyAlignment="1">
      <alignment wrapText="1"/>
    </xf>
    <xf numFmtId="0" fontId="19" fillId="0" borderId="21" xfId="49" applyFont="1" applyBorder="1" applyAlignment="1">
      <alignment wrapText="1"/>
    </xf>
    <xf numFmtId="0" fontId="20" fillId="0" borderId="16" xfId="49" applyFont="1" applyBorder="1" applyAlignment="1">
      <alignment wrapText="1"/>
    </xf>
    <xf numFmtId="0" fontId="20" fillId="0" borderId="0" xfId="49" applyFont="1" applyBorder="1"/>
    <xf numFmtId="0" fontId="20" fillId="0" borderId="22" xfId="49" applyFont="1" applyBorder="1"/>
    <xf numFmtId="0" fontId="19" fillId="0" borderId="21" xfId="47" applyFont="1" applyFill="1" applyBorder="1" applyAlignment="1">
      <alignment wrapText="1"/>
    </xf>
    <xf numFmtId="0" fontId="19" fillId="0" borderId="16" xfId="49" applyFont="1" applyBorder="1" applyAlignment="1">
      <alignment wrapText="1"/>
    </xf>
    <xf numFmtId="0" fontId="20" fillId="0" borderId="22" xfId="49" applyFont="1" applyBorder="1" applyAlignment="1">
      <alignment wrapText="1"/>
    </xf>
    <xf numFmtId="0" fontId="20" fillId="0" borderId="10" xfId="49" applyFont="1" applyBorder="1" applyAlignment="1">
      <alignment wrapText="1"/>
    </xf>
    <xf numFmtId="0" fontId="20" fillId="0" borderId="17" xfId="49" applyFont="1" applyBorder="1" applyAlignment="1">
      <alignment wrapText="1"/>
    </xf>
    <xf numFmtId="3" fontId="19" fillId="0" borderId="10" xfId="49" applyNumberFormat="1" applyFont="1" applyBorder="1" applyAlignment="1">
      <alignment wrapText="1"/>
    </xf>
    <xf numFmtId="0" fontId="20" fillId="0" borderId="21" xfId="49" applyFont="1" applyBorder="1"/>
    <xf numFmtId="0" fontId="19" fillId="0" borderId="10" xfId="47" applyFont="1" applyBorder="1" applyAlignment="1">
      <alignment wrapText="1"/>
    </xf>
    <xf numFmtId="0" fontId="19" fillId="0" borderId="12" xfId="49" applyFont="1" applyBorder="1" applyAlignment="1">
      <alignment wrapText="1"/>
    </xf>
    <xf numFmtId="0" fontId="19" fillId="0" borderId="10" xfId="49" applyFont="1" applyBorder="1" applyAlignment="1">
      <alignment wrapText="1"/>
    </xf>
    <xf numFmtId="0" fontId="20" fillId="0" borderId="12" xfId="49" applyFont="1" applyBorder="1" applyAlignment="1">
      <alignment wrapText="1"/>
    </xf>
    <xf numFmtId="0" fontId="21" fillId="0" borderId="0" xfId="49" applyFont="1" applyBorder="1" applyAlignment="1">
      <alignment wrapText="1"/>
    </xf>
    <xf numFmtId="0" fontId="21" fillId="0" borderId="0" xfId="49" applyFont="1" applyBorder="1"/>
    <xf numFmtId="0" fontId="20" fillId="0" borderId="15" xfId="49" applyFont="1" applyBorder="1" applyAlignment="1">
      <alignment wrapText="1"/>
    </xf>
    <xf numFmtId="0" fontId="19" fillId="0" borderId="10" xfId="52" applyFont="1" applyBorder="1" applyAlignment="1">
      <alignment horizontal="left" wrapText="1"/>
    </xf>
    <xf numFmtId="0" fontId="19" fillId="0" borderId="12" xfId="47" applyFont="1" applyBorder="1" applyAlignment="1">
      <alignment wrapText="1"/>
    </xf>
    <xf numFmtId="0" fontId="19" fillId="0" borderId="15" xfId="47" applyFont="1" applyBorder="1" applyAlignment="1">
      <alignment wrapText="1"/>
    </xf>
    <xf numFmtId="3" fontId="20" fillId="0" borderId="10" xfId="49" applyNumberFormat="1" applyFont="1" applyBorder="1" applyAlignment="1">
      <alignment wrapText="1"/>
    </xf>
    <xf numFmtId="0" fontId="25" fillId="0" borderId="0" xfId="0" applyFont="1" applyFill="1" applyAlignment="1">
      <alignment wrapText="1"/>
    </xf>
    <xf numFmtId="0" fontId="25" fillId="0" borderId="0" xfId="0" applyFont="1" applyFill="1"/>
    <xf numFmtId="0" fontId="25" fillId="0" borderId="0" xfId="0" applyFont="1" applyFill="1" applyAlignment="1">
      <alignment horizontal="left" wrapText="1"/>
    </xf>
    <xf numFmtId="0" fontId="25" fillId="0" borderId="0" xfId="0" applyFont="1" applyFill="1" applyAlignment="1">
      <alignment horizontal="right"/>
    </xf>
    <xf numFmtId="0" fontId="29" fillId="0" borderId="0" xfId="45" applyFont="1"/>
    <xf numFmtId="0" fontId="19" fillId="0" borderId="23" xfId="45" applyFont="1" applyBorder="1"/>
    <xf numFmtId="0" fontId="20" fillId="0" borderId="23" xfId="44" applyFont="1" applyBorder="1"/>
    <xf numFmtId="0" fontId="19" fillId="0" borderId="23" xfId="44" applyFont="1" applyBorder="1"/>
    <xf numFmtId="0" fontId="20" fillId="0" borderId="23" xfId="45" applyFont="1" applyBorder="1"/>
    <xf numFmtId="0" fontId="29" fillId="0" borderId="0" xfId="44" applyFont="1"/>
    <xf numFmtId="3" fontId="20" fillId="0" borderId="16" xfId="44" applyNumberFormat="1" applyFont="1" applyBorder="1"/>
    <xf numFmtId="0" fontId="20" fillId="0" borderId="24" xfId="45" applyFont="1" applyBorder="1"/>
    <xf numFmtId="3" fontId="20" fillId="0" borderId="14" xfId="49" applyNumberFormat="1" applyFont="1" applyBorder="1"/>
    <xf numFmtId="0" fontId="24" fillId="0" borderId="0" xfId="52" applyFont="1" applyAlignment="1">
      <alignment horizontal="center" wrapText="1"/>
    </xf>
    <xf numFmtId="0" fontId="29" fillId="0" borderId="0" xfId="52" applyFont="1"/>
    <xf numFmtId="0" fontId="29" fillId="0" borderId="0" xfId="52" applyFont="1" applyAlignment="1">
      <alignment horizontal="center" vertical="center"/>
    </xf>
    <xf numFmtId="3" fontId="25" fillId="0" borderId="10" xfId="52" applyNumberFormat="1" applyFont="1" applyBorder="1"/>
    <xf numFmtId="0" fontId="21" fillId="0" borderId="0" xfId="52" applyFont="1" applyBorder="1"/>
    <xf numFmtId="0" fontId="21" fillId="0" borderId="0" xfId="52" applyFont="1"/>
    <xf numFmtId="0" fontId="21" fillId="29" borderId="0" xfId="52" applyFont="1" applyFill="1" applyBorder="1"/>
    <xf numFmtId="0" fontId="21" fillId="29" borderId="0" xfId="52" applyFont="1" applyFill="1"/>
    <xf numFmtId="0" fontId="29" fillId="0" borderId="0" xfId="52" applyFont="1" applyBorder="1"/>
    <xf numFmtId="0" fontId="29" fillId="0" borderId="10" xfId="52" applyFont="1" applyBorder="1" applyAlignment="1">
      <alignment wrapText="1"/>
    </xf>
    <xf numFmtId="0" fontId="29" fillId="0" borderId="0" xfId="52" applyFont="1" applyAlignment="1">
      <alignment wrapText="1"/>
    </xf>
    <xf numFmtId="0" fontId="30" fillId="0" borderId="0" xfId="52" applyFont="1" applyBorder="1"/>
    <xf numFmtId="0" fontId="30" fillId="29" borderId="0" xfId="52" applyFont="1" applyFill="1" applyBorder="1"/>
    <xf numFmtId="0" fontId="31" fillId="29" borderId="0" xfId="52" applyFont="1" applyFill="1" applyBorder="1"/>
    <xf numFmtId="3" fontId="32" fillId="29" borderId="0" xfId="52" applyNumberFormat="1" applyFont="1" applyFill="1" applyBorder="1"/>
    <xf numFmtId="0" fontId="32" fillId="29" borderId="0" xfId="52" applyFont="1" applyFill="1" applyBorder="1"/>
    <xf numFmtId="0" fontId="33" fillId="29" borderId="0" xfId="52" applyFont="1" applyFill="1" applyBorder="1"/>
    <xf numFmtId="3" fontId="31" fillId="29" borderId="0" xfId="52" applyNumberFormat="1" applyFont="1" applyFill="1" applyBorder="1"/>
    <xf numFmtId="3" fontId="31" fillId="29" borderId="0" xfId="52" applyNumberFormat="1" applyFont="1" applyFill="1" applyBorder="1" applyAlignment="1">
      <alignment vertical="center"/>
    </xf>
    <xf numFmtId="0" fontId="31" fillId="29" borderId="0" xfId="52" applyFont="1" applyFill="1" applyBorder="1" applyAlignment="1">
      <alignment vertical="center"/>
    </xf>
    <xf numFmtId="0" fontId="30" fillId="29" borderId="0" xfId="52" applyFont="1" applyFill="1" applyBorder="1" applyAlignment="1">
      <alignment vertical="center" wrapText="1"/>
    </xf>
    <xf numFmtId="0" fontId="30" fillId="29" borderId="0" xfId="52" applyFont="1" applyFill="1" applyBorder="1" applyAlignment="1">
      <alignment vertical="center"/>
    </xf>
    <xf numFmtId="3" fontId="30" fillId="29" borderId="0" xfId="52" applyNumberFormat="1" applyFont="1" applyFill="1" applyBorder="1" applyAlignment="1">
      <alignment vertical="center"/>
    </xf>
    <xf numFmtId="3" fontId="31" fillId="29" borderId="0" xfId="52" applyNumberFormat="1" applyFont="1" applyFill="1" applyBorder="1" applyAlignment="1">
      <alignment horizontal="right" wrapText="1"/>
    </xf>
    <xf numFmtId="3" fontId="30" fillId="0" borderId="0" xfId="52" applyNumberFormat="1" applyFont="1" applyBorder="1"/>
    <xf numFmtId="3" fontId="21" fillId="0" borderId="0" xfId="52" applyNumberFormat="1" applyFont="1"/>
    <xf numFmtId="0" fontId="29" fillId="0" borderId="0" xfId="45" applyFont="1" applyAlignment="1">
      <alignment horizontal="right"/>
    </xf>
    <xf numFmtId="0" fontId="29" fillId="0" borderId="0" xfId="50" applyFont="1" applyFill="1"/>
    <xf numFmtId="0" fontId="29" fillId="0" borderId="11" xfId="50" applyFont="1" applyFill="1" applyBorder="1" applyAlignment="1">
      <alignment wrapText="1"/>
    </xf>
    <xf numFmtId="0" fontId="29" fillId="0" borderId="0" xfId="50" applyFont="1" applyFill="1" applyAlignment="1">
      <alignment wrapText="1"/>
    </xf>
    <xf numFmtId="0" fontId="29" fillId="0" borderId="0" xfId="45" applyFont="1" applyAlignment="1">
      <alignment wrapText="1"/>
    </xf>
    <xf numFmtId="0" fontId="29" fillId="0" borderId="0" xfId="45" applyFont="1" applyAlignment="1">
      <alignment horizontal="right" wrapText="1"/>
    </xf>
    <xf numFmtId="0" fontId="29" fillId="0" borderId="0" xfId="49" applyFont="1" applyAlignment="1">
      <alignment wrapText="1"/>
    </xf>
    <xf numFmtId="0" fontId="29" fillId="0" borderId="0" xfId="49" applyFont="1"/>
    <xf numFmtId="0" fontId="29" fillId="0" borderId="0" xfId="49" applyFont="1" applyAlignment="1">
      <alignment horizontal="right"/>
    </xf>
    <xf numFmtId="0" fontId="20" fillId="29" borderId="10" xfId="53" applyFont="1" applyFill="1" applyBorder="1" applyAlignment="1">
      <alignment horizontal="center" vertical="center" wrapText="1"/>
    </xf>
    <xf numFmtId="0" fontId="29" fillId="0" borderId="10" xfId="49" applyFont="1" applyBorder="1" applyAlignment="1">
      <alignment wrapText="1"/>
    </xf>
    <xf numFmtId="3" fontId="19" fillId="29" borderId="10" xfId="53" applyNumberFormat="1" applyFont="1" applyFill="1" applyBorder="1" applyAlignment="1">
      <alignment horizontal="right" wrapText="1"/>
    </xf>
    <xf numFmtId="3" fontId="29" fillId="0" borderId="10" xfId="49" applyNumberFormat="1" applyFont="1" applyBorder="1"/>
    <xf numFmtId="0" fontId="29" fillId="0" borderId="0" xfId="49" applyFont="1" applyBorder="1"/>
    <xf numFmtId="0" fontId="29" fillId="0" borderId="10" xfId="49" applyFont="1" applyBorder="1"/>
    <xf numFmtId="3" fontId="29" fillId="0" borderId="0" xfId="49" applyNumberFormat="1" applyFont="1"/>
    <xf numFmtId="0" fontId="29" fillId="0" borderId="0" xfId="0" applyFont="1"/>
    <xf numFmtId="0" fontId="29" fillId="0" borderId="25" xfId="52" applyFont="1" applyBorder="1"/>
    <xf numFmtId="0" fontId="29" fillId="0" borderId="18" xfId="52" applyFont="1" applyBorder="1"/>
    <xf numFmtId="0" fontId="29" fillId="0" borderId="15" xfId="52" applyFont="1" applyBorder="1"/>
    <xf numFmtId="3" fontId="21" fillId="0" borderId="0" xfId="49" applyNumberFormat="1" applyFont="1" applyBorder="1"/>
    <xf numFmtId="0" fontId="29" fillId="0" borderId="11" xfId="52" applyFont="1" applyBorder="1"/>
    <xf numFmtId="3" fontId="21" fillId="29" borderId="10" xfId="52" applyNumberFormat="1" applyFont="1" applyFill="1" applyBorder="1" applyAlignment="1">
      <alignment horizontal="right" wrapText="1"/>
    </xf>
    <xf numFmtId="3" fontId="34" fillId="29" borderId="12" xfId="52" applyNumberFormat="1" applyFont="1" applyFill="1" applyBorder="1" applyAlignment="1">
      <alignment horizontal="right" wrapText="1"/>
    </xf>
    <xf numFmtId="3" fontId="29" fillId="29" borderId="10" xfId="52" applyNumberFormat="1" applyFont="1" applyFill="1" applyBorder="1" applyAlignment="1">
      <alignment horizontal="right" wrapText="1"/>
    </xf>
    <xf numFmtId="3" fontId="29" fillId="29" borderId="12" xfId="52" applyNumberFormat="1" applyFont="1" applyFill="1" applyBorder="1" applyAlignment="1">
      <alignment horizontal="right" wrapText="1"/>
    </xf>
    <xf numFmtId="3" fontId="21" fillId="29" borderId="12" xfId="52" applyNumberFormat="1" applyFont="1" applyFill="1" applyBorder="1" applyAlignment="1">
      <alignment horizontal="right" wrapText="1"/>
    </xf>
    <xf numFmtId="3" fontId="21" fillId="29" borderId="15" xfId="52" applyNumberFormat="1" applyFont="1" applyFill="1" applyBorder="1" applyAlignment="1">
      <alignment horizontal="right" wrapText="1"/>
    </xf>
    <xf numFmtId="3" fontId="29" fillId="29" borderId="15" xfId="52" applyNumberFormat="1" applyFont="1" applyFill="1" applyBorder="1" applyAlignment="1">
      <alignment horizontal="right" wrapText="1"/>
    </xf>
    <xf numFmtId="3" fontId="34" fillId="29" borderId="13" xfId="52" applyNumberFormat="1" applyFont="1" applyFill="1" applyBorder="1" applyAlignment="1">
      <alignment horizontal="right" wrapText="1"/>
    </xf>
    <xf numFmtId="3" fontId="29" fillId="29" borderId="13" xfId="52" applyNumberFormat="1" applyFont="1" applyFill="1" applyBorder="1" applyAlignment="1">
      <alignment horizontal="right" wrapText="1"/>
    </xf>
    <xf numFmtId="3" fontId="34" fillId="29" borderId="10" xfId="52" applyNumberFormat="1" applyFont="1" applyFill="1" applyBorder="1" applyAlignment="1">
      <alignment horizontal="right" wrapText="1"/>
    </xf>
    <xf numFmtId="0" fontId="0" fillId="0" borderId="0" xfId="52" applyFont="1"/>
    <xf numFmtId="0" fontId="21" fillId="29" borderId="27" xfId="52" applyFont="1" applyFill="1" applyBorder="1" applyAlignment="1">
      <alignment wrapText="1"/>
    </xf>
    <xf numFmtId="0" fontId="29" fillId="29" borderId="27" xfId="52" applyFont="1" applyFill="1" applyBorder="1" applyAlignment="1">
      <alignment wrapText="1"/>
    </xf>
    <xf numFmtId="0" fontId="29" fillId="29" borderId="27" xfId="51" applyFont="1" applyFill="1" applyBorder="1" applyAlignment="1">
      <alignment wrapText="1"/>
    </xf>
    <xf numFmtId="0" fontId="0" fillId="29" borderId="27" xfId="51" applyFont="1" applyFill="1" applyBorder="1" applyAlignment="1">
      <alignment wrapText="1"/>
    </xf>
    <xf numFmtId="3" fontId="29" fillId="29" borderId="43" xfId="52" applyNumberFormat="1" applyFont="1" applyFill="1" applyBorder="1" applyAlignment="1">
      <alignment horizontal="right" wrapText="1"/>
    </xf>
    <xf numFmtId="0" fontId="21" fillId="29" borderId="42" xfId="52" applyFont="1" applyFill="1" applyBorder="1" applyAlignment="1">
      <alignment wrapText="1"/>
    </xf>
    <xf numFmtId="0" fontId="29" fillId="29" borderId="33" xfId="51" applyFont="1" applyFill="1" applyBorder="1" applyAlignment="1">
      <alignment wrapText="1"/>
    </xf>
    <xf numFmtId="164" fontId="29" fillId="29" borderId="27" xfId="52" applyNumberFormat="1" applyFont="1" applyFill="1" applyBorder="1" applyAlignment="1">
      <alignment wrapText="1"/>
    </xf>
    <xf numFmtId="164" fontId="0" fillId="29" borderId="27" xfId="52" applyNumberFormat="1" applyFont="1" applyFill="1" applyBorder="1" applyAlignment="1">
      <alignment wrapText="1"/>
    </xf>
    <xf numFmtId="0" fontId="29" fillId="29" borderId="27" xfId="51" applyFont="1" applyFill="1" applyBorder="1" applyAlignment="1">
      <alignment horizontal="left" wrapText="1"/>
    </xf>
    <xf numFmtId="0" fontId="29" fillId="29" borderId="37" xfId="51" applyFont="1" applyFill="1" applyBorder="1" applyAlignment="1">
      <alignment wrapText="1"/>
    </xf>
    <xf numFmtId="0" fontId="21" fillId="29" borderId="27" xfId="51" applyFont="1" applyFill="1" applyBorder="1" applyAlignment="1">
      <alignment wrapText="1"/>
    </xf>
    <xf numFmtId="0" fontId="21" fillId="29" borderId="35" xfId="51" applyFont="1" applyFill="1" applyBorder="1" applyAlignment="1">
      <alignment wrapText="1"/>
    </xf>
    <xf numFmtId="0" fontId="29" fillId="29" borderId="42" xfId="52" applyFont="1" applyFill="1" applyBorder="1" applyAlignment="1">
      <alignment wrapText="1"/>
    </xf>
    <xf numFmtId="0" fontId="29" fillId="29" borderId="35" xfId="52" applyFont="1" applyFill="1" applyBorder="1" applyAlignment="1">
      <alignment wrapText="1"/>
    </xf>
    <xf numFmtId="0" fontId="21" fillId="29" borderId="35" xfId="52" applyFont="1" applyFill="1" applyBorder="1" applyAlignment="1">
      <alignment wrapText="1"/>
    </xf>
    <xf numFmtId="0" fontId="19" fillId="0" borderId="13" xfId="52" applyFont="1" applyBorder="1" applyAlignment="1">
      <alignment wrapText="1"/>
    </xf>
    <xf numFmtId="3" fontId="25" fillId="0" borderId="13" xfId="52" applyNumberFormat="1" applyFont="1" applyBorder="1"/>
    <xf numFmtId="3" fontId="25" fillId="0" borderId="42" xfId="43" applyNumberFormat="1" applyFont="1" applyFill="1" applyBorder="1" applyAlignment="1">
      <alignment wrapText="1"/>
    </xf>
    <xf numFmtId="3" fontId="25" fillId="0" borderId="52" xfId="43" applyNumberFormat="1" applyFont="1" applyFill="1" applyBorder="1" applyAlignment="1">
      <alignment wrapText="1"/>
    </xf>
    <xf numFmtId="3" fontId="24" fillId="0" borderId="55" xfId="43" applyNumberFormat="1" applyFont="1" applyBorder="1" applyAlignment="1">
      <alignment wrapText="1"/>
    </xf>
    <xf numFmtId="0" fontId="19" fillId="0" borderId="32" xfId="45" applyFont="1" applyBorder="1"/>
    <xf numFmtId="0" fontId="19" fillId="29" borderId="27" xfId="52" applyFont="1" applyFill="1" applyBorder="1" applyAlignment="1">
      <alignment wrapText="1"/>
    </xf>
    <xf numFmtId="0" fontId="19" fillId="0" borderId="42" xfId="45" applyFont="1" applyBorder="1" applyAlignment="1">
      <alignment wrapText="1"/>
    </xf>
    <xf numFmtId="0" fontId="19" fillId="0" borderId="27" xfId="45" applyFont="1" applyBorder="1" applyAlignment="1">
      <alignment wrapText="1"/>
    </xf>
    <xf numFmtId="0" fontId="19" fillId="0" borderId="28" xfId="45" applyFont="1" applyBorder="1"/>
    <xf numFmtId="0" fontId="19" fillId="29" borderId="27" xfId="51" applyFont="1" applyFill="1" applyBorder="1" applyAlignment="1">
      <alignment wrapText="1"/>
    </xf>
    <xf numFmtId="164" fontId="19" fillId="0" borderId="17" xfId="45" applyNumberFormat="1" applyFont="1" applyBorder="1" applyAlignment="1">
      <alignment wrapText="1"/>
    </xf>
    <xf numFmtId="0" fontId="19" fillId="0" borderId="22" xfId="45" applyFont="1" applyBorder="1" applyAlignment="1">
      <alignment wrapText="1"/>
    </xf>
    <xf numFmtId="0" fontId="20" fillId="0" borderId="27" xfId="45" applyFont="1" applyBorder="1" applyAlignment="1">
      <alignment wrapText="1"/>
    </xf>
    <xf numFmtId="0" fontId="20" fillId="0" borderId="28" xfId="45" applyFont="1" applyBorder="1"/>
    <xf numFmtId="0" fontId="20" fillId="0" borderId="45" xfId="45" applyFont="1" applyBorder="1"/>
    <xf numFmtId="0" fontId="20" fillId="0" borderId="32" xfId="45" applyFont="1" applyBorder="1"/>
    <xf numFmtId="0" fontId="20" fillId="0" borderId="42" xfId="45" applyFont="1" applyBorder="1" applyAlignment="1">
      <alignment wrapText="1"/>
    </xf>
    <xf numFmtId="0" fontId="20" fillId="0" borderId="32" xfId="45" applyFont="1" applyBorder="1" applyAlignment="1">
      <alignment wrapText="1"/>
    </xf>
    <xf numFmtId="0" fontId="19" fillId="0" borderId="35" xfId="45" applyFont="1" applyBorder="1" applyAlignment="1">
      <alignment wrapText="1"/>
    </xf>
    <xf numFmtId="0" fontId="19" fillId="0" borderId="23" xfId="45" applyNumberFormat="1" applyFont="1" applyBorder="1" applyAlignment="1">
      <alignment wrapText="1"/>
    </xf>
    <xf numFmtId="0" fontId="20" fillId="0" borderId="37" xfId="45" applyFont="1" applyBorder="1" applyAlignment="1">
      <alignment wrapText="1"/>
    </xf>
    <xf numFmtId="0" fontId="20" fillId="0" borderId="57" xfId="45" applyFont="1" applyBorder="1"/>
    <xf numFmtId="0" fontId="20" fillId="0" borderId="39" xfId="45" applyFont="1" applyBorder="1"/>
    <xf numFmtId="0" fontId="20" fillId="0" borderId="50" xfId="45" applyFont="1" applyBorder="1" applyAlignment="1">
      <alignment wrapText="1"/>
    </xf>
    <xf numFmtId="0" fontId="19" fillId="0" borderId="45" xfId="45" applyFont="1" applyBorder="1"/>
    <xf numFmtId="0" fontId="19" fillId="0" borderId="45" xfId="45" applyFont="1" applyBorder="1" applyAlignment="1">
      <alignment wrapText="1"/>
    </xf>
    <xf numFmtId="0" fontId="20" fillId="0" borderId="48" xfId="45" applyFont="1" applyBorder="1"/>
    <xf numFmtId="3" fontId="20" fillId="0" borderId="45" xfId="45" applyNumberFormat="1" applyFont="1" applyBorder="1"/>
    <xf numFmtId="3" fontId="20" fillId="0" borderId="28" xfId="45" applyNumberFormat="1" applyFont="1" applyBorder="1"/>
    <xf numFmtId="3" fontId="19" fillId="0" borderId="45" xfId="45" applyNumberFormat="1" applyFont="1" applyBorder="1"/>
    <xf numFmtId="3" fontId="19" fillId="0" borderId="28" xfId="45" applyNumberFormat="1" applyFont="1" applyBorder="1"/>
    <xf numFmtId="0" fontId="20" fillId="0" borderId="29" xfId="45" applyFont="1" applyBorder="1"/>
    <xf numFmtId="3" fontId="20" fillId="0" borderId="48" xfId="45" applyNumberFormat="1" applyFont="1" applyBorder="1"/>
    <xf numFmtId="3" fontId="20" fillId="0" borderId="39" xfId="45" applyNumberFormat="1" applyFont="1" applyBorder="1"/>
    <xf numFmtId="0" fontId="20" fillId="0" borderId="27" xfId="44" applyFont="1" applyBorder="1" applyAlignment="1">
      <alignment wrapText="1"/>
    </xf>
    <xf numFmtId="0" fontId="29" fillId="0" borderId="0" xfId="50" applyFont="1" applyFill="1" applyBorder="1" applyAlignment="1">
      <alignment wrapText="1"/>
    </xf>
    <xf numFmtId="3" fontId="25" fillId="0" borderId="0" xfId="45" applyNumberFormat="1" applyFont="1" applyFill="1" applyBorder="1"/>
    <xf numFmtId="0" fontId="20" fillId="29" borderId="14" xfId="53" applyFont="1" applyFill="1" applyBorder="1" applyAlignment="1">
      <alignment horizontal="center" vertical="center" wrapText="1"/>
    </xf>
    <xf numFmtId="3" fontId="19" fillId="0" borderId="14" xfId="49" applyNumberFormat="1" applyFont="1" applyBorder="1"/>
    <xf numFmtId="3" fontId="19" fillId="29" borderId="14" xfId="53" applyNumberFormat="1" applyFont="1" applyFill="1" applyBorder="1" applyAlignment="1">
      <alignment horizontal="right" wrapText="1"/>
    </xf>
    <xf numFmtId="0" fontId="29" fillId="0" borderId="14" xfId="49" applyFont="1" applyBorder="1" applyAlignment="1">
      <alignment wrapText="1"/>
    </xf>
    <xf numFmtId="3" fontId="29" fillId="0" borderId="14" xfId="49" applyNumberFormat="1" applyFont="1" applyBorder="1"/>
    <xf numFmtId="3" fontId="19" fillId="0" borderId="14" xfId="49" applyNumberFormat="1" applyFont="1" applyBorder="1" applyAlignment="1">
      <alignment wrapText="1"/>
    </xf>
    <xf numFmtId="0" fontId="29" fillId="0" borderId="14" xfId="49" applyFont="1" applyBorder="1"/>
    <xf numFmtId="3" fontId="20" fillId="0" borderId="14" xfId="49" applyNumberFormat="1" applyFont="1" applyBorder="1" applyAlignment="1">
      <alignment wrapText="1"/>
    </xf>
    <xf numFmtId="0" fontId="19" fillId="0" borderId="17" xfId="47" applyFont="1" applyBorder="1" applyAlignment="1">
      <alignment wrapText="1"/>
    </xf>
    <xf numFmtId="0" fontId="19" fillId="0" borderId="19" xfId="47" applyFont="1" applyBorder="1" applyAlignment="1">
      <alignment wrapText="1"/>
    </xf>
    <xf numFmtId="0" fontId="19" fillId="0" borderId="17" xfId="49" applyFont="1" applyBorder="1" applyAlignment="1">
      <alignment wrapText="1"/>
    </xf>
    <xf numFmtId="0" fontId="21" fillId="29" borderId="60" xfId="52" applyFont="1" applyFill="1" applyBorder="1" applyAlignment="1">
      <alignment horizontal="center" vertical="center" wrapText="1"/>
    </xf>
    <xf numFmtId="3" fontId="24" fillId="0" borderId="23" xfId="52" applyNumberFormat="1" applyFont="1" applyBorder="1" applyAlignment="1">
      <alignment horizontal="right" wrapText="1"/>
    </xf>
    <xf numFmtId="3" fontId="24" fillId="29" borderId="23" xfId="52" applyNumberFormat="1" applyFont="1" applyFill="1" applyBorder="1" applyAlignment="1">
      <alignment horizontal="right" wrapText="1"/>
    </xf>
    <xf numFmtId="0" fontId="25" fillId="0" borderId="26" xfId="52" applyFont="1" applyBorder="1" applyAlignment="1">
      <alignment horizontal="left" wrapText="1"/>
    </xf>
    <xf numFmtId="3" fontId="25" fillId="0" borderId="45" xfId="52" applyNumberFormat="1" applyFont="1" applyBorder="1"/>
    <xf numFmtId="0" fontId="25" fillId="29" borderId="26" xfId="51" applyFont="1" applyFill="1" applyBorder="1" applyAlignment="1">
      <alignment wrapText="1"/>
    </xf>
    <xf numFmtId="0" fontId="24" fillId="0" borderId="26" xfId="52" applyFont="1" applyBorder="1" applyAlignment="1">
      <alignment horizontal="left" wrapText="1"/>
    </xf>
    <xf numFmtId="3" fontId="24" fillId="0" borderId="45" xfId="52" applyNumberFormat="1" applyFont="1" applyBorder="1" applyAlignment="1">
      <alignment horizontal="right" wrapText="1"/>
    </xf>
    <xf numFmtId="0" fontId="24" fillId="0" borderId="26" xfId="51" applyFont="1" applyBorder="1" applyAlignment="1">
      <alignment horizontal="left" wrapText="1"/>
    </xf>
    <xf numFmtId="0" fontId="24" fillId="29" borderId="26" xfId="52" applyFont="1" applyFill="1" applyBorder="1" applyAlignment="1">
      <alignment horizontal="left" wrapText="1"/>
    </xf>
    <xf numFmtId="3" fontId="24" fillId="29" borderId="45" xfId="52" applyNumberFormat="1" applyFont="1" applyFill="1" applyBorder="1" applyAlignment="1">
      <alignment horizontal="right" wrapText="1"/>
    </xf>
    <xf numFmtId="0" fontId="21" fillId="29" borderId="61" xfId="52" applyFont="1" applyFill="1" applyBorder="1" applyAlignment="1">
      <alignment horizontal="center" vertical="center" wrapText="1"/>
    </xf>
    <xf numFmtId="0" fontId="35" fillId="0" borderId="62" xfId="52" applyFont="1" applyBorder="1" applyAlignment="1">
      <alignment horizontal="center" vertical="center" wrapText="1"/>
    </xf>
    <xf numFmtId="0" fontId="35" fillId="0" borderId="63" xfId="52" applyFont="1" applyBorder="1" applyAlignment="1">
      <alignment horizontal="center" vertical="center" wrapText="1"/>
    </xf>
    <xf numFmtId="0" fontId="21" fillId="29" borderId="64" xfId="52" applyFont="1" applyFill="1" applyBorder="1" applyAlignment="1">
      <alignment horizontal="center" vertical="center" wrapText="1"/>
    </xf>
    <xf numFmtId="0" fontId="19" fillId="0" borderId="23" xfId="45" applyFont="1" applyFill="1" applyBorder="1"/>
    <xf numFmtId="0" fontId="24" fillId="0" borderId="65" xfId="52" applyFont="1" applyFill="1" applyBorder="1" applyAlignment="1">
      <alignment horizontal="center" vertical="center" wrapText="1"/>
    </xf>
    <xf numFmtId="0" fontId="20" fillId="0" borderId="65" xfId="45" applyFont="1" applyBorder="1" applyAlignment="1">
      <alignment wrapText="1"/>
    </xf>
    <xf numFmtId="0" fontId="19" fillId="0" borderId="66" xfId="45" applyFont="1" applyBorder="1"/>
    <xf numFmtId="0" fontId="20" fillId="0" borderId="67" xfId="45" applyFont="1" applyBorder="1" applyAlignment="1">
      <alignment wrapText="1"/>
    </xf>
    <xf numFmtId="0" fontId="20" fillId="0" borderId="26" xfId="45" applyFont="1" applyBorder="1"/>
    <xf numFmtId="0" fontId="19" fillId="0" borderId="26" xfId="45" applyFont="1" applyBorder="1"/>
    <xf numFmtId="0" fontId="19" fillId="0" borderId="68" xfId="45" applyFont="1" applyBorder="1"/>
    <xf numFmtId="0" fontId="20" fillId="0" borderId="28" xfId="45" applyFont="1" applyBorder="1" applyAlignment="1">
      <alignment wrapText="1"/>
    </xf>
    <xf numFmtId="3" fontId="24" fillId="0" borderId="45" xfId="52" applyNumberFormat="1" applyFont="1" applyBorder="1"/>
    <xf numFmtId="3" fontId="25" fillId="0" borderId="24" xfId="52" applyNumberFormat="1" applyFont="1" applyBorder="1"/>
    <xf numFmtId="3" fontId="24" fillId="0" borderId="24" xfId="52" applyNumberFormat="1" applyFont="1" applyBorder="1"/>
    <xf numFmtId="3" fontId="29" fillId="29" borderId="16" xfId="52" applyNumberFormat="1" applyFont="1" applyFill="1" applyBorder="1" applyAlignment="1">
      <alignment horizontal="right" wrapText="1"/>
    </xf>
    <xf numFmtId="3" fontId="21" fillId="29" borderId="25" xfId="52" applyNumberFormat="1" applyFont="1" applyFill="1" applyBorder="1" applyAlignment="1">
      <alignment horizontal="right" wrapText="1"/>
    </xf>
    <xf numFmtId="3" fontId="21" fillId="29" borderId="21" xfId="52" applyNumberFormat="1" applyFont="1" applyFill="1" applyBorder="1" applyAlignment="1">
      <alignment horizontal="right" wrapText="1"/>
    </xf>
    <xf numFmtId="3" fontId="21" fillId="29" borderId="23" xfId="52" applyNumberFormat="1" applyFont="1" applyFill="1" applyBorder="1" applyAlignment="1">
      <alignment horizontal="right" wrapText="1"/>
    </xf>
    <xf numFmtId="3" fontId="29" fillId="29" borderId="23" xfId="52" applyNumberFormat="1" applyFont="1" applyFill="1" applyBorder="1" applyAlignment="1">
      <alignment horizontal="right" wrapText="1"/>
    </xf>
    <xf numFmtId="3" fontId="34" fillId="29" borderId="23" xfId="52" applyNumberFormat="1" applyFont="1" applyFill="1" applyBorder="1" applyAlignment="1">
      <alignment horizontal="right" wrapText="1"/>
    </xf>
    <xf numFmtId="3" fontId="26" fillId="29" borderId="23" xfId="52" applyNumberFormat="1" applyFont="1" applyFill="1" applyBorder="1" applyAlignment="1">
      <alignment horizontal="right" wrapText="1"/>
    </xf>
    <xf numFmtId="3" fontId="21" fillId="29" borderId="73" xfId="52" applyNumberFormat="1" applyFont="1" applyFill="1" applyBorder="1" applyAlignment="1">
      <alignment horizontal="right" wrapText="1"/>
    </xf>
    <xf numFmtId="3" fontId="29" fillId="29" borderId="74" xfId="52" applyNumberFormat="1" applyFont="1" applyFill="1" applyBorder="1" applyAlignment="1">
      <alignment horizontal="right" wrapText="1"/>
    </xf>
    <xf numFmtId="0" fontId="19" fillId="0" borderId="22" xfId="45" applyNumberFormat="1" applyFont="1" applyBorder="1" applyAlignment="1">
      <alignment wrapText="1"/>
    </xf>
    <xf numFmtId="0" fontId="19" fillId="0" borderId="76" xfId="45" applyFont="1" applyBorder="1"/>
    <xf numFmtId="0" fontId="19" fillId="0" borderId="23" xfId="45" applyFont="1" applyBorder="1" applyAlignment="1">
      <alignment wrapText="1"/>
    </xf>
    <xf numFmtId="0" fontId="19" fillId="0" borderId="26" xfId="45" applyFont="1" applyBorder="1" applyAlignment="1">
      <alignment wrapText="1"/>
    </xf>
    <xf numFmtId="0" fontId="19" fillId="0" borderId="26" xfId="45" applyFont="1" applyFill="1" applyBorder="1"/>
    <xf numFmtId="0" fontId="20" fillId="0" borderId="46" xfId="45" applyFont="1" applyBorder="1"/>
    <xf numFmtId="0" fontId="20" fillId="0" borderId="47" xfId="45" applyFont="1" applyBorder="1"/>
    <xf numFmtId="3" fontId="20" fillId="0" borderId="26" xfId="45" applyNumberFormat="1" applyFont="1" applyBorder="1"/>
    <xf numFmtId="3" fontId="19" fillId="0" borderId="26" xfId="45" applyNumberFormat="1" applyFont="1" applyBorder="1"/>
    <xf numFmtId="3" fontId="20" fillId="0" borderId="46" xfId="45" applyNumberFormat="1" applyFont="1" applyBorder="1"/>
    <xf numFmtId="0" fontId="20" fillId="0" borderId="26" xfId="45" applyFont="1" applyBorder="1" applyAlignment="1">
      <alignment wrapText="1"/>
    </xf>
    <xf numFmtId="0" fontId="0" fillId="0" borderId="35" xfId="52" applyFont="1" applyBorder="1"/>
    <xf numFmtId="0" fontId="29" fillId="0" borderId="13" xfId="52" applyFont="1" applyBorder="1"/>
    <xf numFmtId="3" fontId="24" fillId="0" borderId="77" xfId="43" applyNumberFormat="1" applyFont="1" applyBorder="1" applyAlignment="1">
      <alignment wrapText="1"/>
    </xf>
    <xf numFmtId="0" fontId="29" fillId="29" borderId="56" xfId="52" applyFont="1" applyFill="1" applyBorder="1" applyAlignment="1">
      <alignment wrapText="1"/>
    </xf>
    <xf numFmtId="0" fontId="20" fillId="0" borderId="23" xfId="45" applyFont="1" applyBorder="1" applyAlignment="1">
      <alignment wrapText="1"/>
    </xf>
    <xf numFmtId="0" fontId="19" fillId="0" borderId="21" xfId="45" applyFont="1" applyBorder="1" applyAlignment="1">
      <alignment wrapText="1"/>
    </xf>
    <xf numFmtId="0" fontId="19" fillId="0" borderId="21" xfId="45" applyFont="1" applyFill="1" applyBorder="1" applyAlignment="1">
      <alignment wrapText="1"/>
    </xf>
    <xf numFmtId="0" fontId="20" fillId="0" borderId="21" xfId="45" applyFont="1" applyBorder="1" applyAlignment="1">
      <alignment wrapText="1"/>
    </xf>
    <xf numFmtId="0" fontId="20" fillId="0" borderId="81" xfId="45" applyFont="1" applyBorder="1" applyAlignment="1">
      <alignment wrapText="1"/>
    </xf>
    <xf numFmtId="0" fontId="25" fillId="0" borderId="70" xfId="52" applyFont="1" applyBorder="1" applyAlignment="1">
      <alignment horizontal="left" wrapText="1"/>
    </xf>
    <xf numFmtId="3" fontId="25" fillId="0" borderId="66" xfId="52" applyNumberFormat="1" applyFont="1" applyBorder="1"/>
    <xf numFmtId="0" fontId="24" fillId="0" borderId="61" xfId="52" applyFont="1" applyBorder="1" applyAlignment="1">
      <alignment horizontal="center" vertical="center" wrapText="1"/>
    </xf>
    <xf numFmtId="0" fontId="21" fillId="29" borderId="56" xfId="52" applyFont="1" applyFill="1" applyBorder="1" applyAlignment="1">
      <alignment wrapText="1"/>
    </xf>
    <xf numFmtId="3" fontId="29" fillId="29" borderId="32" xfId="52" applyNumberFormat="1" applyFont="1" applyFill="1" applyBorder="1" applyAlignment="1">
      <alignment horizontal="right" wrapText="1"/>
    </xf>
    <xf numFmtId="3" fontId="29" fillId="29" borderId="80" xfId="52" applyNumberFormat="1" applyFont="1" applyFill="1" applyBorder="1" applyAlignment="1">
      <alignment horizontal="right" wrapText="1"/>
    </xf>
    <xf numFmtId="3" fontId="21" fillId="29" borderId="40" xfId="52" applyNumberFormat="1" applyFont="1" applyFill="1" applyBorder="1" applyAlignment="1">
      <alignment horizontal="right" wrapText="1"/>
    </xf>
    <xf numFmtId="0" fontId="21" fillId="29" borderId="77" xfId="52" applyFont="1" applyFill="1" applyBorder="1" applyAlignment="1">
      <alignment wrapText="1"/>
    </xf>
    <xf numFmtId="0" fontId="29" fillId="29" borderId="36" xfId="52" applyFont="1" applyFill="1" applyBorder="1" applyAlignment="1">
      <alignment wrapText="1"/>
    </xf>
    <xf numFmtId="164" fontId="29" fillId="29" borderId="36" xfId="51" applyNumberFormat="1" applyFont="1" applyFill="1" applyBorder="1" applyAlignment="1">
      <alignment wrapText="1"/>
    </xf>
    <xf numFmtId="0" fontId="29" fillId="29" borderId="36" xfId="51" applyFont="1" applyFill="1" applyBorder="1" applyAlignment="1">
      <alignment wrapText="1"/>
    </xf>
    <xf numFmtId="0" fontId="0" fillId="29" borderId="36" xfId="51" applyFont="1" applyFill="1" applyBorder="1" applyAlignment="1">
      <alignment wrapText="1"/>
    </xf>
    <xf numFmtId="0" fontId="21" fillId="29" borderId="36" xfId="52" applyFont="1" applyFill="1" applyBorder="1" applyAlignment="1">
      <alignment wrapText="1"/>
    </xf>
    <xf numFmtId="0" fontId="0" fillId="29" borderId="55" xfId="51" applyFont="1" applyFill="1" applyBorder="1" applyAlignment="1">
      <alignment wrapText="1"/>
    </xf>
    <xf numFmtId="0" fontId="21" fillId="29" borderId="34" xfId="52" applyFont="1" applyFill="1" applyBorder="1" applyAlignment="1">
      <alignment horizontal="center" vertical="center" wrapText="1"/>
    </xf>
    <xf numFmtId="3" fontId="21" fillId="29" borderId="75" xfId="52" applyNumberFormat="1" applyFont="1" applyFill="1" applyBorder="1" applyAlignment="1">
      <alignment horizontal="right" wrapText="1"/>
    </xf>
    <xf numFmtId="3" fontId="29" fillId="29" borderId="47" xfId="52" applyNumberFormat="1" applyFont="1" applyFill="1" applyBorder="1" applyAlignment="1">
      <alignment horizontal="right" wrapText="1"/>
    </xf>
    <xf numFmtId="0" fontId="21" fillId="29" borderId="56" xfId="51" applyFont="1" applyFill="1" applyBorder="1" applyAlignment="1">
      <alignment wrapText="1"/>
    </xf>
    <xf numFmtId="3" fontId="29" fillId="29" borderId="53" xfId="52" applyNumberFormat="1" applyFont="1" applyFill="1" applyBorder="1" applyAlignment="1">
      <alignment horizontal="right" wrapText="1"/>
    </xf>
    <xf numFmtId="0" fontId="29" fillId="0" borderId="46" xfId="52" applyFont="1" applyBorder="1"/>
    <xf numFmtId="0" fontId="29" fillId="0" borderId="47" xfId="52" applyFont="1" applyBorder="1"/>
    <xf numFmtId="3" fontId="29" fillId="29" borderId="48" xfId="52" applyNumberFormat="1" applyFont="1" applyFill="1" applyBorder="1" applyAlignment="1">
      <alignment horizontal="right" wrapText="1"/>
    </xf>
    <xf numFmtId="0" fontId="19" fillId="0" borderId="56" xfId="45" applyFont="1" applyBorder="1" applyAlignment="1">
      <alignment wrapText="1"/>
    </xf>
    <xf numFmtId="164" fontId="19" fillId="0" borderId="27" xfId="45" applyNumberFormat="1" applyFont="1" applyBorder="1" applyAlignment="1">
      <alignment wrapText="1"/>
    </xf>
    <xf numFmtId="0" fontId="19" fillId="0" borderId="52" xfId="45" applyFont="1" applyBorder="1" applyAlignment="1">
      <alignment wrapText="1"/>
    </xf>
    <xf numFmtId="0" fontId="20" fillId="0" borderId="35" xfId="45" applyFont="1" applyBorder="1" applyAlignment="1">
      <alignment wrapText="1"/>
    </xf>
    <xf numFmtId="0" fontId="19" fillId="29" borderId="56" xfId="52" applyFont="1" applyFill="1" applyBorder="1" applyAlignment="1">
      <alignment wrapText="1"/>
    </xf>
    <xf numFmtId="3" fontId="21" fillId="29" borderId="32" xfId="52" applyNumberFormat="1" applyFont="1" applyFill="1" applyBorder="1" applyAlignment="1">
      <alignment horizontal="right" wrapText="1"/>
    </xf>
    <xf numFmtId="0" fontId="21" fillId="29" borderId="54" xfId="52" applyFont="1" applyFill="1" applyBorder="1" applyAlignment="1">
      <alignment wrapText="1"/>
    </xf>
    <xf numFmtId="0" fontId="19" fillId="0" borderId="74" xfId="44" applyFont="1" applyBorder="1"/>
    <xf numFmtId="0" fontId="21" fillId="0" borderId="0" xfId="50" applyFont="1" applyFill="1"/>
    <xf numFmtId="0" fontId="19" fillId="0" borderId="71" xfId="45" applyFont="1" applyBorder="1"/>
    <xf numFmtId="164" fontId="19" fillId="0" borderId="35" xfId="45" applyNumberFormat="1" applyFont="1" applyBorder="1" applyAlignment="1">
      <alignment wrapText="1"/>
    </xf>
    <xf numFmtId="0" fontId="19" fillId="0" borderId="0" xfId="45" applyNumberFormat="1" applyFont="1" applyBorder="1" applyAlignment="1">
      <alignment wrapText="1"/>
    </xf>
    <xf numFmtId="0" fontId="19" fillId="0" borderId="73" xfId="45" applyNumberFormat="1" applyFont="1" applyBorder="1" applyAlignment="1">
      <alignment wrapText="1"/>
    </xf>
    <xf numFmtId="0" fontId="19" fillId="0" borderId="30" xfId="45" applyFont="1" applyBorder="1"/>
    <xf numFmtId="0" fontId="0" fillId="0" borderId="0" xfId="49" applyFont="1" applyAlignment="1">
      <alignment wrapText="1"/>
    </xf>
    <xf numFmtId="0" fontId="19" fillId="0" borderId="0" xfId="44" applyFont="1" applyBorder="1" applyAlignment="1">
      <alignment wrapText="1"/>
    </xf>
    <xf numFmtId="0" fontId="19" fillId="0" borderId="42" xfId="44" applyFont="1" applyBorder="1" applyAlignment="1">
      <alignment wrapText="1"/>
    </xf>
    <xf numFmtId="0" fontId="19" fillId="0" borderId="32" xfId="44" applyFont="1" applyBorder="1"/>
    <xf numFmtId="0" fontId="19" fillId="0" borderId="27" xfId="44" applyFont="1" applyBorder="1" applyAlignment="1">
      <alignment wrapText="1"/>
    </xf>
    <xf numFmtId="0" fontId="19" fillId="0" borderId="12" xfId="44" applyFont="1" applyBorder="1"/>
    <xf numFmtId="0" fontId="20" fillId="0" borderId="28" xfId="44" applyFont="1" applyBorder="1"/>
    <xf numFmtId="0" fontId="20" fillId="0" borderId="10" xfId="44" applyFont="1" applyBorder="1"/>
    <xf numFmtId="0" fontId="20" fillId="0" borderId="32" xfId="44" applyFont="1" applyBorder="1"/>
    <xf numFmtId="0" fontId="19" fillId="0" borderId="88" xfId="0" applyFont="1" applyBorder="1"/>
    <xf numFmtId="0" fontId="19" fillId="0" borderId="89" xfId="0" applyFont="1" applyBorder="1"/>
    <xf numFmtId="0" fontId="19" fillId="0" borderId="90" xfId="0" applyFont="1" applyBorder="1" applyAlignment="1">
      <alignment wrapText="1"/>
    </xf>
    <xf numFmtId="0" fontId="20" fillId="0" borderId="42" xfId="44" applyFont="1" applyBorder="1" applyAlignment="1">
      <alignment wrapText="1"/>
    </xf>
    <xf numFmtId="0" fontId="20" fillId="0" borderId="37" xfId="44" applyFont="1" applyBorder="1" applyAlignment="1">
      <alignment wrapText="1"/>
    </xf>
    <xf numFmtId="3" fontId="20" fillId="0" borderId="39" xfId="44" applyNumberFormat="1" applyFont="1" applyBorder="1"/>
    <xf numFmtId="3" fontId="20" fillId="0" borderId="38" xfId="44" applyNumberFormat="1" applyFont="1" applyBorder="1"/>
    <xf numFmtId="3" fontId="19" fillId="0" borderId="32" xfId="44" applyNumberFormat="1" applyFont="1" applyBorder="1"/>
    <xf numFmtId="3" fontId="19" fillId="0" borderId="16" xfId="44" applyNumberFormat="1" applyFont="1" applyBorder="1"/>
    <xf numFmtId="3" fontId="20" fillId="0" borderId="28" xfId="44" applyNumberFormat="1" applyFont="1" applyBorder="1"/>
    <xf numFmtId="3" fontId="20" fillId="0" borderId="10" xfId="44" applyNumberFormat="1" applyFont="1" applyBorder="1"/>
    <xf numFmtId="0" fontId="20" fillId="0" borderId="36" xfId="44" applyFont="1" applyBorder="1" applyAlignment="1">
      <alignment wrapText="1"/>
    </xf>
    <xf numFmtId="0" fontId="20" fillId="0" borderId="32" xfId="52" applyFont="1" applyBorder="1" applyAlignment="1">
      <alignment horizontal="center" vertical="center" wrapText="1"/>
    </xf>
    <xf numFmtId="0" fontId="20" fillId="0" borderId="12" xfId="52" applyFont="1" applyBorder="1" applyAlignment="1">
      <alignment horizontal="center" vertical="center" wrapText="1"/>
    </xf>
    <xf numFmtId="3" fontId="20" fillId="0" borderId="32" xfId="44" applyNumberFormat="1" applyFont="1" applyBorder="1"/>
    <xf numFmtId="3" fontId="20" fillId="0" borderId="11" xfId="44" applyNumberFormat="1" applyFont="1" applyBorder="1"/>
    <xf numFmtId="0" fontId="19" fillId="0" borderId="27" xfId="87" applyFont="1" applyBorder="1" applyAlignment="1">
      <alignment wrapText="1"/>
    </xf>
    <xf numFmtId="0" fontId="19" fillId="0" borderId="44" xfId="87" applyFont="1" applyBorder="1"/>
    <xf numFmtId="0" fontId="19" fillId="0" borderId="23" xfId="87" applyFont="1" applyBorder="1"/>
    <xf numFmtId="0" fontId="19" fillId="0" borderId="42" xfId="87" applyFont="1" applyBorder="1" applyAlignment="1">
      <alignment wrapText="1"/>
    </xf>
    <xf numFmtId="0" fontId="19" fillId="0" borderId="19" xfId="87" applyFont="1" applyBorder="1"/>
    <xf numFmtId="0" fontId="20" fillId="0" borderId="42" xfId="87" applyFont="1" applyBorder="1" applyAlignment="1">
      <alignment wrapText="1"/>
    </xf>
    <xf numFmtId="3" fontId="20" fillId="0" borderId="44" xfId="87" applyNumberFormat="1" applyFont="1" applyBorder="1"/>
    <xf numFmtId="3" fontId="20" fillId="0" borderId="19" xfId="87" applyNumberFormat="1" applyFont="1" applyBorder="1"/>
    <xf numFmtId="3" fontId="20" fillId="0" borderId="12" xfId="44" applyNumberFormat="1" applyFont="1" applyBorder="1"/>
    <xf numFmtId="0" fontId="19" fillId="0" borderId="30" xfId="44" applyFont="1" applyBorder="1"/>
    <xf numFmtId="0" fontId="19" fillId="0" borderId="91" xfId="44" applyFont="1" applyBorder="1"/>
    <xf numFmtId="0" fontId="19" fillId="0" borderId="53" xfId="44" applyFont="1" applyBorder="1"/>
    <xf numFmtId="0" fontId="19" fillId="0" borderId="11" xfId="44" applyFont="1" applyBorder="1"/>
    <xf numFmtId="0" fontId="20" fillId="0" borderId="39" xfId="44" applyFont="1" applyBorder="1"/>
    <xf numFmtId="0" fontId="20" fillId="0" borderId="57" xfId="44" applyFont="1" applyBorder="1"/>
    <xf numFmtId="0" fontId="20" fillId="0" borderId="45" xfId="44" applyFont="1" applyBorder="1"/>
    <xf numFmtId="0" fontId="19" fillId="0" borderId="44" xfId="44" applyFont="1" applyBorder="1"/>
    <xf numFmtId="0" fontId="19" fillId="0" borderId="19" xfId="44" applyFont="1" applyBorder="1"/>
    <xf numFmtId="0" fontId="19" fillId="0" borderId="31" xfId="44" applyFont="1" applyBorder="1"/>
    <xf numFmtId="0" fontId="19" fillId="0" borderId="92" xfId="44" applyFont="1" applyBorder="1"/>
    <xf numFmtId="3" fontId="20" fillId="0" borderId="44" xfId="44" applyNumberFormat="1" applyFont="1" applyBorder="1"/>
    <xf numFmtId="3" fontId="20" fillId="0" borderId="19" xfId="44" applyNumberFormat="1" applyFont="1" applyBorder="1"/>
    <xf numFmtId="0" fontId="19" fillId="0" borderId="49" xfId="44" applyFont="1" applyBorder="1"/>
    <xf numFmtId="0" fontId="19" fillId="0" borderId="17" xfId="44" applyFont="1" applyBorder="1"/>
    <xf numFmtId="3" fontId="19" fillId="0" borderId="44" xfId="44" applyNumberFormat="1" applyFont="1" applyBorder="1"/>
    <xf numFmtId="3" fontId="19" fillId="0" borderId="19" xfId="44" applyNumberFormat="1" applyFont="1" applyBorder="1"/>
    <xf numFmtId="3" fontId="20" fillId="0" borderId="49" xfId="44" applyNumberFormat="1" applyFont="1" applyBorder="1"/>
    <xf numFmtId="3" fontId="20" fillId="0" borderId="17" xfId="44" applyNumberFormat="1" applyFont="1" applyBorder="1"/>
    <xf numFmtId="0" fontId="19" fillId="0" borderId="87" xfId="44" applyFont="1" applyBorder="1"/>
    <xf numFmtId="3" fontId="20" fillId="0" borderId="51" xfId="44" applyNumberFormat="1" applyFont="1" applyBorder="1"/>
    <xf numFmtId="3" fontId="29" fillId="0" borderId="0" xfId="44" applyNumberFormat="1" applyFont="1"/>
    <xf numFmtId="0" fontId="29" fillId="0" borderId="0" xfId="89" applyFont="1"/>
    <xf numFmtId="0" fontId="29" fillId="0" borderId="0" xfId="89"/>
    <xf numFmtId="0" fontId="21" fillId="0" borderId="15" xfId="93" applyFont="1" applyBorder="1" applyAlignment="1">
      <alignment horizontal="center"/>
    </xf>
    <xf numFmtId="0" fontId="21" fillId="0" borderId="20" xfId="93" applyFont="1" applyBorder="1" applyAlignment="1">
      <alignment horizontal="center"/>
    </xf>
    <xf numFmtId="0" fontId="40" fillId="0" borderId="15" xfId="93" applyFont="1" applyBorder="1" applyAlignment="1">
      <alignment horizontal="center"/>
    </xf>
    <xf numFmtId="0" fontId="29" fillId="0" borderId="13" xfId="93" applyFont="1" applyBorder="1" applyAlignment="1">
      <alignment horizontal="center"/>
    </xf>
    <xf numFmtId="0" fontId="29" fillId="0" borderId="92" xfId="93" applyFont="1" applyBorder="1" applyAlignment="1">
      <alignment horizontal="center"/>
    </xf>
    <xf numFmtId="0" fontId="21" fillId="0" borderId="92" xfId="93" applyFont="1" applyBorder="1" applyAlignment="1">
      <alignment horizontal="center"/>
    </xf>
    <xf numFmtId="0" fontId="40" fillId="0" borderId="92" xfId="93" applyFont="1" applyBorder="1" applyAlignment="1">
      <alignment horizontal="center"/>
    </xf>
    <xf numFmtId="0" fontId="29" fillId="0" borderId="12" xfId="93" applyFont="1" applyBorder="1" applyAlignment="1">
      <alignment horizontal="center"/>
    </xf>
    <xf numFmtId="0" fontId="29" fillId="0" borderId="19" xfId="93" applyFont="1" applyBorder="1" applyAlignment="1">
      <alignment horizontal="center"/>
    </xf>
    <xf numFmtId="0" fontId="21" fillId="0" borderId="19" xfId="93" applyFont="1" applyBorder="1" applyAlignment="1">
      <alignment horizontal="center"/>
    </xf>
    <xf numFmtId="0" fontId="29" fillId="0" borderId="19" xfId="93" applyFont="1" applyBorder="1" applyAlignment="1">
      <alignment horizontal="center" wrapText="1"/>
    </xf>
    <xf numFmtId="0" fontId="40" fillId="0" borderId="19" xfId="93" applyFont="1" applyBorder="1" applyAlignment="1">
      <alignment horizontal="center"/>
    </xf>
    <xf numFmtId="0" fontId="40" fillId="0" borderId="12" xfId="93" applyFont="1" applyBorder="1" applyAlignment="1">
      <alignment wrapText="1"/>
    </xf>
    <xf numFmtId="0" fontId="21" fillId="0" borderId="10" xfId="93" applyFont="1" applyBorder="1" applyAlignment="1">
      <alignment horizontal="center"/>
    </xf>
    <xf numFmtId="0" fontId="21" fillId="0" borderId="17" xfId="93" applyFont="1" applyBorder="1" applyAlignment="1">
      <alignment horizontal="center"/>
    </xf>
    <xf numFmtId="0" fontId="40" fillId="0" borderId="17" xfId="93" applyFont="1" applyBorder="1" applyAlignment="1">
      <alignment horizontal="center"/>
    </xf>
    <xf numFmtId="0" fontId="40" fillId="0" borderId="21" xfId="93" applyFont="1" applyBorder="1" applyAlignment="1">
      <alignment horizontal="center"/>
    </xf>
    <xf numFmtId="0" fontId="21" fillId="0" borderId="10" xfId="89" applyFont="1" applyBorder="1" applyAlignment="1">
      <alignment horizontal="center"/>
    </xf>
    <xf numFmtId="0" fontId="21" fillId="0" borderId="20" xfId="93" applyFont="1" applyBorder="1"/>
    <xf numFmtId="0" fontId="29" fillId="30" borderId="20" xfId="93" applyFont="1" applyFill="1" applyBorder="1"/>
    <xf numFmtId="0" fontId="29" fillId="0" borderId="91" xfId="93" applyFont="1" applyBorder="1"/>
    <xf numFmtId="0" fontId="29" fillId="0" borderId="93" xfId="93" applyFont="1" applyBorder="1"/>
    <xf numFmtId="0" fontId="14" fillId="0" borderId="93" xfId="93" applyFont="1" applyBorder="1"/>
    <xf numFmtId="0" fontId="29" fillId="0" borderId="10" xfId="89" applyFont="1" applyBorder="1"/>
    <xf numFmtId="0" fontId="21" fillId="0" borderId="92" xfId="93" applyFont="1" applyBorder="1"/>
    <xf numFmtId="0" fontId="29" fillId="30" borderId="92" xfId="93" applyFont="1" applyFill="1" applyBorder="1"/>
    <xf numFmtId="0" fontId="29" fillId="0" borderId="92" xfId="93" applyFont="1" applyBorder="1"/>
    <xf numFmtId="0" fontId="14" fillId="0" borderId="92" xfId="93" applyFont="1" applyBorder="1"/>
    <xf numFmtId="0" fontId="14" fillId="0" borderId="0" xfId="93" applyFont="1" applyBorder="1"/>
    <xf numFmtId="0" fontId="29" fillId="0" borderId="10" xfId="93" applyFont="1" applyBorder="1" applyAlignment="1">
      <alignment horizontal="center"/>
    </xf>
    <xf numFmtId="0" fontId="29" fillId="0" borderId="10" xfId="93" applyFont="1" applyBorder="1"/>
    <xf numFmtId="0" fontId="14" fillId="0" borderId="10" xfId="93" applyFont="1" applyBorder="1"/>
    <xf numFmtId="0" fontId="14" fillId="0" borderId="14" xfId="93" applyFont="1" applyBorder="1"/>
    <xf numFmtId="0" fontId="21" fillId="0" borderId="91" xfId="93" applyFont="1" applyBorder="1"/>
    <xf numFmtId="0" fontId="29" fillId="0" borderId="20" xfId="93" applyFont="1" applyBorder="1"/>
    <xf numFmtId="0" fontId="14" fillId="0" borderId="20" xfId="93" applyFont="1" applyBorder="1"/>
    <xf numFmtId="0" fontId="14" fillId="0" borderId="25" xfId="93" applyFont="1" applyBorder="1"/>
    <xf numFmtId="0" fontId="21" fillId="0" borderId="94" xfId="93" applyFont="1" applyBorder="1"/>
    <xf numFmtId="167" fontId="21" fillId="0" borderId="10" xfId="93" applyNumberFormat="1" applyFont="1" applyBorder="1"/>
    <xf numFmtId="3" fontId="29" fillId="0" borderId="10" xfId="93" applyNumberFormat="1" applyFont="1" applyBorder="1"/>
    <xf numFmtId="3" fontId="14" fillId="0" borderId="10" xfId="93" applyNumberFormat="1" applyFont="1" applyBorder="1"/>
    <xf numFmtId="167" fontId="40" fillId="0" borderId="10" xfId="93" applyNumberFormat="1" applyFont="1" applyBorder="1"/>
    <xf numFmtId="3" fontId="40" fillId="0" borderId="14" xfId="93" applyNumberFormat="1" applyFont="1" applyBorder="1"/>
    <xf numFmtId="3" fontId="29" fillId="0" borderId="10" xfId="89" applyNumberFormat="1" applyFont="1" applyBorder="1"/>
    <xf numFmtId="0" fontId="29" fillId="0" borderId="10" xfId="89" applyFont="1" applyBorder="1" applyAlignment="1">
      <alignment wrapText="1"/>
    </xf>
    <xf numFmtId="0" fontId="29" fillId="0" borderId="10" xfId="89" applyFont="1" applyBorder="1" applyAlignment="1">
      <alignment horizontal="center"/>
    </xf>
    <xf numFmtId="167" fontId="41" fillId="0" borderId="10" xfId="93" applyNumberFormat="1" applyFont="1" applyBorder="1"/>
    <xf numFmtId="3" fontId="41" fillId="0" borderId="14" xfId="93" applyNumberFormat="1" applyFont="1" applyBorder="1"/>
    <xf numFmtId="0" fontId="21" fillId="0" borderId="10" xfId="89" applyFont="1" applyBorder="1" applyAlignment="1">
      <alignment wrapText="1"/>
    </xf>
    <xf numFmtId="3" fontId="21" fillId="0" borderId="10" xfId="93" applyNumberFormat="1" applyFont="1" applyBorder="1"/>
    <xf numFmtId="0" fontId="21" fillId="0" borderId="0" xfId="89" applyFont="1"/>
    <xf numFmtId="0" fontId="29" fillId="0" borderId="15" xfId="89" applyFont="1" applyBorder="1" applyAlignment="1">
      <alignment horizontal="center"/>
    </xf>
    <xf numFmtId="3" fontId="14" fillId="0" borderId="14" xfId="93" applyNumberFormat="1" applyFont="1" applyBorder="1"/>
    <xf numFmtId="3" fontId="40" fillId="0" borderId="10" xfId="93" applyNumberFormat="1" applyFont="1" applyBorder="1"/>
    <xf numFmtId="0" fontId="21" fillId="0" borderId="10" xfId="93" applyFont="1" applyBorder="1"/>
    <xf numFmtId="0" fontId="29" fillId="30" borderId="10" xfId="93" applyFont="1" applyFill="1" applyBorder="1"/>
    <xf numFmtId="3" fontId="29" fillId="0" borderId="10" xfId="93" applyNumberFormat="1" applyFont="1" applyBorder="1" applyAlignment="1">
      <alignment horizontal="right" wrapText="1"/>
    </xf>
    <xf numFmtId="3" fontId="14" fillId="0" borderId="10" xfId="93" applyNumberFormat="1" applyFont="1" applyBorder="1" applyAlignment="1">
      <alignment horizontal="right"/>
    </xf>
    <xf numFmtId="167" fontId="14" fillId="0" borderId="10" xfId="93" applyNumberFormat="1" applyFont="1" applyBorder="1"/>
    <xf numFmtId="0" fontId="29" fillId="0" borderId="10" xfId="93" applyFont="1" applyBorder="1" applyAlignment="1">
      <alignment wrapText="1"/>
    </xf>
    <xf numFmtId="0" fontId="29" fillId="29" borderId="10" xfId="93" applyFont="1" applyFill="1" applyBorder="1" applyAlignment="1">
      <alignment horizontal="center"/>
    </xf>
    <xf numFmtId="167" fontId="29" fillId="0" borderId="10" xfId="93" applyNumberFormat="1" applyFont="1" applyBorder="1"/>
    <xf numFmtId="0" fontId="29" fillId="0" borderId="0" xfId="91"/>
    <xf numFmtId="0" fontId="42" fillId="0" borderId="95" xfId="92" applyFont="1" applyBorder="1" applyAlignment="1">
      <alignment horizontal="center"/>
    </xf>
    <xf numFmtId="0" fontId="42" fillId="0" borderId="96" xfId="92" applyFont="1" applyBorder="1" applyAlignment="1">
      <alignment horizontal="center"/>
    </xf>
    <xf numFmtId="0" fontId="42" fillId="0" borderId="79" xfId="92" applyFont="1" applyBorder="1" applyAlignment="1">
      <alignment horizontal="center"/>
    </xf>
    <xf numFmtId="0" fontId="43" fillId="0" borderId="97" xfId="92" applyFont="1" applyBorder="1"/>
    <xf numFmtId="0" fontId="43" fillId="0" borderId="98" xfId="92" applyFont="1" applyBorder="1"/>
    <xf numFmtId="0" fontId="44" fillId="0" borderId="98" xfId="92" applyFont="1" applyBorder="1" applyAlignment="1">
      <alignment horizontal="center"/>
    </xf>
    <xf numFmtId="0" fontId="42" fillId="0" borderId="98" xfId="92" applyFont="1" applyBorder="1" applyAlignment="1">
      <alignment horizontal="center"/>
    </xf>
    <xf numFmtId="0" fontId="42" fillId="0" borderId="31" xfId="92" applyFont="1" applyBorder="1" applyAlignment="1">
      <alignment horizontal="center"/>
    </xf>
    <xf numFmtId="0" fontId="42" fillId="0" borderId="99" xfId="92" applyFont="1" applyBorder="1" applyAlignment="1">
      <alignment horizontal="center"/>
    </xf>
    <xf numFmtId="0" fontId="42" fillId="0" borderId="100" xfId="92" applyFont="1" applyBorder="1" applyAlignment="1">
      <alignment horizontal="center"/>
    </xf>
    <xf numFmtId="0" fontId="42" fillId="0" borderId="101" xfId="92" applyFont="1" applyBorder="1" applyAlignment="1">
      <alignment horizontal="center"/>
    </xf>
    <xf numFmtId="0" fontId="40" fillId="0" borderId="26" xfId="92" applyFont="1" applyBorder="1" applyAlignment="1">
      <alignment horizontal="center"/>
    </xf>
    <xf numFmtId="0" fontId="40" fillId="0" borderId="23" xfId="92" applyFont="1" applyBorder="1" applyAlignment="1">
      <alignment wrapText="1"/>
    </xf>
    <xf numFmtId="0" fontId="40" fillId="0" borderId="23" xfId="92" applyFont="1" applyBorder="1"/>
    <xf numFmtId="167" fontId="45" fillId="0" borderId="23" xfId="92" applyNumberFormat="1" applyFont="1" applyBorder="1" applyAlignment="1">
      <alignment horizontal="right"/>
    </xf>
    <xf numFmtId="167" fontId="45" fillId="0" borderId="45" xfId="92" applyNumberFormat="1" applyFont="1" applyBorder="1" applyAlignment="1">
      <alignment horizontal="right"/>
    </xf>
    <xf numFmtId="0" fontId="14" fillId="0" borderId="26" xfId="92" applyFont="1" applyBorder="1" applyAlignment="1">
      <alignment horizontal="center"/>
    </xf>
    <xf numFmtId="0" fontId="14" fillId="0" borderId="23" xfId="92" applyFont="1" applyBorder="1"/>
    <xf numFmtId="167" fontId="41" fillId="0" borderId="23" xfId="92" applyNumberFormat="1" applyFont="1" applyBorder="1" applyAlignment="1">
      <alignment horizontal="right"/>
    </xf>
    <xf numFmtId="167" fontId="41" fillId="0" borderId="45" xfId="92" applyNumberFormat="1" applyFont="1" applyBorder="1" applyAlignment="1">
      <alignment horizontal="right"/>
    </xf>
    <xf numFmtId="0" fontId="45" fillId="0" borderId="26" xfId="92" applyFont="1" applyBorder="1" applyAlignment="1">
      <alignment horizontal="center" wrapText="1"/>
    </xf>
    <xf numFmtId="0" fontId="45" fillId="0" borderId="23" xfId="92" applyFont="1" applyBorder="1" applyAlignment="1">
      <alignment wrapText="1"/>
    </xf>
    <xf numFmtId="0" fontId="45" fillId="0" borderId="74" xfId="92" applyFont="1" applyBorder="1" applyAlignment="1">
      <alignment wrapText="1"/>
    </xf>
    <xf numFmtId="0" fontId="45" fillId="0" borderId="74" xfId="92" applyFont="1" applyBorder="1"/>
    <xf numFmtId="167" fontId="45" fillId="0" borderId="74" xfId="92" applyNumberFormat="1" applyFont="1" applyBorder="1"/>
    <xf numFmtId="0" fontId="29" fillId="0" borderId="23" xfId="91" applyBorder="1"/>
    <xf numFmtId="0" fontId="41" fillId="0" borderId="23" xfId="92" applyFont="1" applyBorder="1"/>
    <xf numFmtId="3" fontId="46" fillId="29" borderId="10" xfId="52" applyNumberFormat="1" applyFont="1" applyFill="1" applyBorder="1" applyAlignment="1">
      <alignment horizontal="right" wrapText="1"/>
    </xf>
    <xf numFmtId="0" fontId="41" fillId="0" borderId="23" xfId="92" applyFont="1" applyBorder="1" applyAlignment="1">
      <alignment wrapText="1"/>
    </xf>
    <xf numFmtId="3" fontId="46" fillId="29" borderId="11" xfId="52" applyNumberFormat="1" applyFont="1" applyFill="1" applyBorder="1" applyAlignment="1">
      <alignment horizontal="right" wrapText="1"/>
    </xf>
    <xf numFmtId="0" fontId="45" fillId="0" borderId="58" xfId="92" applyFont="1" applyBorder="1" applyAlignment="1">
      <alignment horizontal="center" wrapText="1"/>
    </xf>
    <xf numFmtId="0" fontId="45" fillId="0" borderId="73" xfId="92" applyFont="1" applyBorder="1" applyAlignment="1">
      <alignment wrapText="1"/>
    </xf>
    <xf numFmtId="0" fontId="14" fillId="0" borderId="73" xfId="92" applyFont="1" applyBorder="1"/>
    <xf numFmtId="167" fontId="41" fillId="0" borderId="73" xfId="92" applyNumberFormat="1" applyFont="1" applyBorder="1" applyAlignment="1">
      <alignment horizontal="right"/>
    </xf>
    <xf numFmtId="167" fontId="41" fillId="0" borderId="71" xfId="92" applyNumberFormat="1" applyFont="1" applyBorder="1" applyAlignment="1">
      <alignment horizontal="right"/>
    </xf>
    <xf numFmtId="0" fontId="40" fillId="0" borderId="61" xfId="92" applyFont="1" applyBorder="1" applyAlignment="1">
      <alignment horizontal="center"/>
    </xf>
    <xf numFmtId="0" fontId="40" fillId="0" borderId="63" xfId="92" applyFont="1" applyBorder="1"/>
    <xf numFmtId="3" fontId="40" fillId="0" borderId="63" xfId="92" applyNumberFormat="1" applyFont="1" applyBorder="1" applyAlignment="1">
      <alignment horizontal="right"/>
    </xf>
    <xf numFmtId="3" fontId="40" fillId="0" borderId="62" xfId="92" applyNumberFormat="1" applyFont="1" applyBorder="1" applyAlignment="1">
      <alignment horizontal="right"/>
    </xf>
    <xf numFmtId="0" fontId="19" fillId="0" borderId="0" xfId="90" applyFont="1" applyFill="1"/>
    <xf numFmtId="3" fontId="19" fillId="0" borderId="0" xfId="90" applyNumberFormat="1" applyFont="1" applyFill="1"/>
    <xf numFmtId="0" fontId="29" fillId="0" borderId="0" xfId="90"/>
    <xf numFmtId="3" fontId="20" fillId="0" borderId="0" xfId="90" applyNumberFormat="1" applyFont="1" applyFill="1"/>
    <xf numFmtId="0" fontId="20" fillId="0" borderId="0" xfId="90" applyFont="1" applyFill="1"/>
    <xf numFmtId="0" fontId="23" fillId="28" borderId="0" xfId="90" applyFont="1" applyFill="1" applyAlignment="1"/>
    <xf numFmtId="3" fontId="23" fillId="0" borderId="0" xfId="90" applyNumberFormat="1" applyFont="1" applyFill="1" applyAlignment="1"/>
    <xf numFmtId="0" fontId="19" fillId="0" borderId="0" xfId="90" applyFont="1" applyFill="1" applyBorder="1" applyAlignment="1"/>
    <xf numFmtId="0" fontId="19" fillId="0" borderId="0" xfId="90" applyFont="1" applyFill="1" applyAlignment="1"/>
    <xf numFmtId="0" fontId="23" fillId="0" borderId="0" xfId="90" applyFont="1" applyFill="1" applyBorder="1" applyAlignment="1"/>
    <xf numFmtId="0" fontId="23" fillId="0" borderId="0" xfId="90" applyFont="1" applyBorder="1" applyAlignment="1">
      <alignment horizontal="right" wrapText="1"/>
    </xf>
    <xf numFmtId="3" fontId="19" fillId="0" borderId="0" xfId="90" applyNumberFormat="1" applyFont="1" applyFill="1" applyAlignment="1"/>
    <xf numFmtId="0" fontId="19" fillId="0" borderId="22" xfId="90" applyFont="1" applyFill="1" applyBorder="1" applyAlignment="1"/>
    <xf numFmtId="0" fontId="47" fillId="0" borderId="10" xfId="90" applyFont="1" applyFill="1" applyBorder="1"/>
    <xf numFmtId="3" fontId="23" fillId="0" borderId="10" xfId="90" applyNumberFormat="1" applyFont="1" applyFill="1" applyBorder="1" applyAlignment="1">
      <alignment horizontal="right"/>
    </xf>
    <xf numFmtId="0" fontId="23" fillId="0" borderId="10" xfId="90" applyFont="1" applyFill="1" applyBorder="1" applyAlignment="1">
      <alignment horizontal="right"/>
    </xf>
    <xf numFmtId="0" fontId="19" fillId="0" borderId="10" xfId="90" applyFont="1" applyFill="1" applyBorder="1"/>
    <xf numFmtId="3" fontId="19" fillId="0" borderId="10" xfId="90" applyNumberFormat="1" applyFont="1" applyFill="1" applyBorder="1"/>
    <xf numFmtId="0" fontId="23" fillId="0" borderId="10" xfId="90" applyFont="1" applyFill="1" applyBorder="1"/>
    <xf numFmtId="3" fontId="23" fillId="0" borderId="10" xfId="90" applyNumberFormat="1" applyFont="1" applyFill="1" applyBorder="1"/>
    <xf numFmtId="0" fontId="19" fillId="0" borderId="0" xfId="90" applyFont="1" applyBorder="1"/>
    <xf numFmtId="3" fontId="19" fillId="0" borderId="0" xfId="90" applyNumberFormat="1" applyFont="1" applyBorder="1"/>
    <xf numFmtId="3" fontId="20" fillId="0" borderId="0" xfId="90" applyNumberFormat="1" applyFont="1"/>
    <xf numFmtId="0" fontId="20" fillId="0" borderId="0" xfId="90" applyFont="1"/>
    <xf numFmtId="0" fontId="19" fillId="0" borderId="0" xfId="90" applyFont="1"/>
    <xf numFmtId="0" fontId="23" fillId="0" borderId="22" xfId="90" applyFont="1" applyFill="1" applyBorder="1" applyAlignment="1"/>
    <xf numFmtId="3" fontId="19" fillId="0" borderId="0" xfId="90" applyNumberFormat="1" applyFont="1"/>
    <xf numFmtId="0" fontId="29" fillId="0" borderId="0" xfId="90" applyFont="1"/>
    <xf numFmtId="3" fontId="29" fillId="0" borderId="0" xfId="90" applyNumberFormat="1"/>
    <xf numFmtId="0" fontId="29" fillId="0" borderId="0" xfId="88" applyFont="1"/>
    <xf numFmtId="0" fontId="25" fillId="0" borderId="0" xfId="88" applyFont="1" applyAlignment="1">
      <alignment horizontal="justify" wrapText="1"/>
    </xf>
    <xf numFmtId="0" fontId="29" fillId="0" borderId="0" xfId="88" applyFont="1" applyAlignment="1">
      <alignment wrapText="1"/>
    </xf>
    <xf numFmtId="0" fontId="23" fillId="0" borderId="15" xfId="88" applyFont="1" applyBorder="1" applyAlignment="1">
      <alignment horizontal="left" wrapText="1"/>
    </xf>
    <xf numFmtId="0" fontId="23" fillId="0" borderId="15" xfId="88" applyFont="1" applyBorder="1" applyAlignment="1">
      <alignment horizontal="left"/>
    </xf>
    <xf numFmtId="0" fontId="20" fillId="0" borderId="10" xfId="88" applyFont="1" applyBorder="1" applyAlignment="1">
      <alignment horizontal="right"/>
    </xf>
    <xf numFmtId="0" fontId="19" fillId="0" borderId="10" xfId="88" applyFont="1" applyBorder="1" applyAlignment="1">
      <alignment wrapText="1"/>
    </xf>
    <xf numFmtId="0" fontId="19" fillId="0" borderId="10" xfId="88" applyFont="1" applyBorder="1" applyAlignment="1"/>
    <xf numFmtId="0" fontId="20" fillId="0" borderId="10" xfId="88" applyFont="1" applyBorder="1" applyAlignment="1">
      <alignment wrapText="1"/>
    </xf>
    <xf numFmtId="0" fontId="20" fillId="0" borderId="10" xfId="88" applyFont="1" applyBorder="1" applyAlignment="1"/>
    <xf numFmtId="0" fontId="21" fillId="0" borderId="0" xfId="88" applyFont="1"/>
    <xf numFmtId="0" fontId="19" fillId="0" borderId="0" xfId="88" applyFont="1" applyBorder="1" applyAlignment="1">
      <alignment wrapText="1"/>
    </xf>
    <xf numFmtId="0" fontId="19" fillId="0" borderId="0" xfId="88" applyFont="1" applyBorder="1" applyAlignment="1"/>
    <xf numFmtId="0" fontId="19" fillId="0" borderId="0" xfId="88" applyFont="1" applyBorder="1"/>
    <xf numFmtId="0" fontId="19" fillId="0" borderId="0" xfId="88" applyFont="1" applyAlignment="1">
      <alignment wrapText="1"/>
    </xf>
    <xf numFmtId="0" fontId="19" fillId="0" borderId="0" xfId="88" applyFont="1"/>
    <xf numFmtId="0" fontId="20" fillId="0" borderId="10" xfId="88" applyFont="1" applyBorder="1" applyAlignment="1">
      <alignment horizontal="center" wrapText="1"/>
    </xf>
    <xf numFmtId="0" fontId="19" fillId="0" borderId="12" xfId="88" applyFont="1" applyBorder="1" applyAlignment="1">
      <alignment wrapText="1"/>
    </xf>
    <xf numFmtId="0" fontId="19" fillId="0" borderId="10" xfId="88" applyFont="1" applyBorder="1" applyAlignment="1">
      <alignment horizontal="center"/>
    </xf>
    <xf numFmtId="3" fontId="19" fillId="0" borderId="10" xfId="88" applyNumberFormat="1" applyFont="1" applyBorder="1"/>
    <xf numFmtId="0" fontId="23" fillId="0" borderId="10" xfId="88" applyFont="1" applyBorder="1" applyAlignment="1">
      <alignment wrapText="1"/>
    </xf>
    <xf numFmtId="0" fontId="23" fillId="0" borderId="10" xfId="88" applyFont="1" applyBorder="1" applyAlignment="1">
      <alignment horizontal="center"/>
    </xf>
    <xf numFmtId="3" fontId="23" fillId="0" borderId="10" xfId="88" applyNumberFormat="1" applyFont="1" applyBorder="1"/>
    <xf numFmtId="3" fontId="29" fillId="0" borderId="0" xfId="88" applyNumberFormat="1" applyFont="1"/>
    <xf numFmtId="0" fontId="29" fillId="0" borderId="0" xfId="90" applyAlignment="1">
      <alignment horizontal="center"/>
    </xf>
    <xf numFmtId="0" fontId="40" fillId="0" borderId="15" xfId="90" applyFont="1" applyBorder="1" applyAlignment="1">
      <alignment horizontal="center"/>
    </xf>
    <xf numFmtId="0" fontId="40" fillId="0" borderId="20" xfId="90" applyFont="1" applyBorder="1" applyAlignment="1">
      <alignment horizontal="center"/>
    </xf>
    <xf numFmtId="0" fontId="14" fillId="0" borderId="13" xfId="90" applyFont="1" applyBorder="1" applyAlignment="1">
      <alignment horizontal="center"/>
    </xf>
    <xf numFmtId="0" fontId="40" fillId="0" borderId="13" xfId="90" applyFont="1" applyBorder="1" applyAlignment="1">
      <alignment horizontal="center"/>
    </xf>
    <xf numFmtId="0" fontId="40" fillId="0" borderId="92" xfId="90" applyFont="1" applyBorder="1" applyAlignment="1">
      <alignment horizontal="center"/>
    </xf>
    <xf numFmtId="0" fontId="40" fillId="0" borderId="92" xfId="90" applyFont="1" applyBorder="1" applyAlignment="1">
      <alignment horizontal="center" wrapText="1"/>
    </xf>
    <xf numFmtId="0" fontId="14" fillId="0" borderId="12" xfId="90" applyFont="1" applyBorder="1" applyAlignment="1">
      <alignment horizontal="center"/>
    </xf>
    <xf numFmtId="0" fontId="40" fillId="0" borderId="19" xfId="90" applyFont="1" applyBorder="1" applyAlignment="1">
      <alignment horizontal="center"/>
    </xf>
    <xf numFmtId="0" fontId="14" fillId="0" borderId="19" xfId="90" applyFont="1" applyBorder="1" applyAlignment="1">
      <alignment horizontal="center"/>
    </xf>
    <xf numFmtId="0" fontId="40" fillId="0" borderId="10" xfId="90" applyFont="1" applyBorder="1" applyAlignment="1">
      <alignment horizontal="center"/>
    </xf>
    <xf numFmtId="0" fontId="40" fillId="0" borderId="10" xfId="90" applyFont="1" applyBorder="1" applyAlignment="1">
      <alignment wrapText="1"/>
    </xf>
    <xf numFmtId="0" fontId="14" fillId="30" borderId="10" xfId="90" applyFont="1" applyFill="1" applyBorder="1"/>
    <xf numFmtId="0" fontId="14" fillId="0" borderId="10" xfId="90" applyFont="1" applyBorder="1"/>
    <xf numFmtId="0" fontId="40" fillId="0" borderId="12" xfId="90" applyFont="1" applyBorder="1" applyAlignment="1">
      <alignment horizontal="center"/>
    </xf>
    <xf numFmtId="0" fontId="29" fillId="0" borderId="12" xfId="90" applyBorder="1"/>
    <xf numFmtId="0" fontId="14" fillId="0" borderId="12" xfId="90" applyFont="1" applyBorder="1"/>
    <xf numFmtId="0" fontId="40" fillId="0" borderId="10" xfId="90" applyFont="1" applyFill="1" applyBorder="1"/>
    <xf numFmtId="0" fontId="29" fillId="0" borderId="10" xfId="90" applyBorder="1"/>
    <xf numFmtId="0" fontId="14" fillId="0" borderId="15" xfId="90" applyFont="1" applyBorder="1"/>
    <xf numFmtId="3" fontId="40" fillId="0" borderId="10" xfId="90" applyNumberFormat="1" applyFont="1" applyBorder="1"/>
    <xf numFmtId="3" fontId="14" fillId="0" borderId="12" xfId="90" applyNumberFormat="1" applyFont="1" applyBorder="1"/>
    <xf numFmtId="3" fontId="14" fillId="0" borderId="10" xfId="90" applyNumberFormat="1" applyFont="1" applyBorder="1"/>
    <xf numFmtId="0" fontId="40" fillId="0" borderId="15" xfId="90" applyFont="1" applyFill="1" applyBorder="1"/>
    <xf numFmtId="3" fontId="40" fillId="0" borderId="15" xfId="90" applyNumberFormat="1" applyFont="1" applyBorder="1"/>
    <xf numFmtId="0" fontId="40" fillId="0" borderId="10" xfId="90" applyFont="1" applyBorder="1"/>
    <xf numFmtId="0" fontId="29" fillId="0" borderId="0" xfId="90" applyBorder="1"/>
    <xf numFmtId="3" fontId="14" fillId="0" borderId="15" xfId="90" applyNumberFormat="1" applyFont="1" applyBorder="1"/>
    <xf numFmtId="0" fontId="21" fillId="0" borderId="10" xfId="90" applyFont="1" applyBorder="1" applyAlignment="1">
      <alignment horizontal="center"/>
    </xf>
    <xf numFmtId="3" fontId="21" fillId="0" borderId="10" xfId="90" applyNumberFormat="1" applyFont="1" applyBorder="1"/>
    <xf numFmtId="3" fontId="19" fillId="29" borderId="23" xfId="46" applyNumberFormat="1" applyFont="1" applyFill="1" applyBorder="1"/>
    <xf numFmtId="0" fontId="19" fillId="0" borderId="26" xfId="46" applyFont="1" applyFill="1" applyBorder="1"/>
    <xf numFmtId="0" fontId="20" fillId="0" borderId="23" xfId="46" applyFont="1" applyBorder="1"/>
    <xf numFmtId="0" fontId="19" fillId="0" borderId="23" xfId="46" applyFont="1" applyFill="1" applyBorder="1"/>
    <xf numFmtId="0" fontId="20" fillId="0" borderId="23" xfId="46" applyFont="1" applyFill="1" applyBorder="1"/>
    <xf numFmtId="0" fontId="20" fillId="0" borderId="26" xfId="44" applyFont="1" applyBorder="1" applyAlignment="1">
      <alignment wrapText="1"/>
    </xf>
    <xf numFmtId="0" fontId="19" fillId="0" borderId="26" xfId="44" applyFont="1" applyBorder="1" applyAlignment="1">
      <alignment wrapText="1"/>
    </xf>
    <xf numFmtId="0" fontId="20" fillId="0" borderId="46" xfId="44" applyFont="1" applyBorder="1" applyAlignment="1">
      <alignment wrapText="1"/>
    </xf>
    <xf numFmtId="0" fontId="35" fillId="0" borderId="84" xfId="52" applyFont="1" applyBorder="1" applyAlignment="1">
      <alignment horizontal="center" vertical="center" wrapText="1"/>
    </xf>
    <xf numFmtId="0" fontId="19" fillId="0" borderId="102" xfId="44" applyFont="1" applyBorder="1"/>
    <xf numFmtId="0" fontId="20" fillId="0" borderId="102" xfId="44" applyFont="1" applyBorder="1"/>
    <xf numFmtId="0" fontId="20" fillId="0" borderId="49" xfId="44" applyFont="1" applyBorder="1"/>
    <xf numFmtId="0" fontId="19" fillId="0" borderId="103" xfId="44" applyFont="1" applyBorder="1" applyAlignment="1">
      <alignment wrapText="1"/>
    </xf>
    <xf numFmtId="0" fontId="19" fillId="0" borderId="86" xfId="44" applyFont="1" applyBorder="1" applyAlignment="1">
      <alignment wrapText="1"/>
    </xf>
    <xf numFmtId="0" fontId="20" fillId="0" borderId="86" xfId="44" applyFont="1" applyBorder="1" applyAlignment="1">
      <alignment wrapText="1"/>
    </xf>
    <xf numFmtId="0" fontId="20" fillId="0" borderId="104" xfId="44" applyFont="1" applyBorder="1" applyAlignment="1">
      <alignment wrapText="1"/>
    </xf>
    <xf numFmtId="0" fontId="20" fillId="0" borderId="64" xfId="44" applyFont="1" applyBorder="1" applyAlignment="1">
      <alignment wrapText="1"/>
    </xf>
    <xf numFmtId="0" fontId="19" fillId="0" borderId="83" xfId="44" applyFont="1" applyBorder="1"/>
    <xf numFmtId="0" fontId="20" fillId="0" borderId="61" xfId="44" applyFont="1" applyBorder="1" applyAlignment="1">
      <alignment wrapText="1"/>
    </xf>
    <xf numFmtId="0" fontId="19" fillId="0" borderId="0" xfId="0" applyFont="1"/>
    <xf numFmtId="0" fontId="20" fillId="0" borderId="26" xfId="46" applyFont="1" applyFill="1" applyBorder="1"/>
    <xf numFmtId="3" fontId="20" fillId="0" borderId="23" xfId="46" applyNumberFormat="1" applyFont="1" applyFill="1" applyBorder="1"/>
    <xf numFmtId="3" fontId="20" fillId="29" borderId="23" xfId="46" applyNumberFormat="1" applyFont="1" applyFill="1" applyBorder="1"/>
    <xf numFmtId="3" fontId="20" fillId="29" borderId="45" xfId="46" applyNumberFormat="1" applyFont="1" applyFill="1" applyBorder="1" applyAlignment="1">
      <alignment horizontal="right"/>
    </xf>
    <xf numFmtId="4" fontId="20" fillId="0" borderId="23" xfId="46" applyNumberFormat="1" applyFont="1" applyFill="1" applyBorder="1"/>
    <xf numFmtId="3" fontId="20" fillId="0" borderId="45" xfId="0" applyNumberFormat="1" applyFont="1" applyBorder="1" applyAlignment="1">
      <alignment horizontal="right"/>
    </xf>
    <xf numFmtId="4" fontId="19" fillId="0" borderId="23" xfId="46" applyNumberFormat="1" applyFont="1" applyFill="1" applyBorder="1"/>
    <xf numFmtId="3" fontId="19" fillId="0" borderId="45" xfId="0" applyNumberFormat="1" applyFont="1" applyBorder="1" applyAlignment="1">
      <alignment horizontal="right"/>
    </xf>
    <xf numFmtId="3" fontId="19" fillId="29" borderId="45" xfId="46" applyNumberFormat="1" applyFont="1" applyFill="1" applyBorder="1" applyAlignment="1">
      <alignment horizontal="right"/>
    </xf>
    <xf numFmtId="0" fontId="20" fillId="0" borderId="26" xfId="48" applyFont="1" applyFill="1" applyBorder="1"/>
    <xf numFmtId="0" fontId="19" fillId="0" borderId="26" xfId="48" applyFont="1" applyFill="1" applyBorder="1"/>
    <xf numFmtId="3" fontId="19" fillId="0" borderId="23" xfId="46" applyNumberFormat="1" applyFont="1" applyFill="1" applyBorder="1"/>
    <xf numFmtId="166" fontId="19" fillId="29" borderId="23" xfId="46" applyNumberFormat="1" applyFont="1" applyFill="1" applyBorder="1"/>
    <xf numFmtId="3" fontId="19" fillId="0" borderId="45" xfId="46" applyNumberFormat="1" applyFont="1" applyBorder="1"/>
    <xf numFmtId="166" fontId="20" fillId="29" borderId="23" xfId="46" applyNumberFormat="1" applyFont="1" applyFill="1" applyBorder="1"/>
    <xf numFmtId="3" fontId="19" fillId="0" borderId="45" xfId="46" applyNumberFormat="1" applyFont="1" applyFill="1" applyBorder="1"/>
    <xf numFmtId="0" fontId="20" fillId="0" borderId="26" xfId="0" applyFont="1" applyBorder="1"/>
    <xf numFmtId="3" fontId="20" fillId="0" borderId="45" xfId="46" applyNumberFormat="1" applyFont="1" applyBorder="1"/>
    <xf numFmtId="0" fontId="19" fillId="0" borderId="26" xfId="0" applyFont="1" applyBorder="1"/>
    <xf numFmtId="3" fontId="19" fillId="0" borderId="45" xfId="0" applyNumberFormat="1" applyFont="1" applyBorder="1"/>
    <xf numFmtId="3" fontId="20" fillId="29" borderId="45" xfId="46" applyNumberFormat="1" applyFont="1" applyFill="1" applyBorder="1"/>
    <xf numFmtId="3" fontId="19" fillId="29" borderId="45" xfId="46" applyNumberFormat="1" applyFont="1" applyFill="1" applyBorder="1"/>
    <xf numFmtId="0" fontId="22" fillId="0" borderId="26" xfId="46" applyFont="1" applyFill="1" applyBorder="1"/>
    <xf numFmtId="165" fontId="19" fillId="0" borderId="23" xfId="46" applyNumberFormat="1" applyFont="1" applyFill="1" applyBorder="1"/>
    <xf numFmtId="0" fontId="19" fillId="0" borderId="26" xfId="46" applyFont="1" applyFill="1" applyBorder="1" applyAlignment="1">
      <alignment wrapText="1"/>
    </xf>
    <xf numFmtId="0" fontId="22" fillId="0" borderId="23" xfId="46" applyFont="1" applyFill="1" applyBorder="1"/>
    <xf numFmtId="3" fontId="22" fillId="0" borderId="23" xfId="46" applyNumberFormat="1" applyFont="1" applyFill="1" applyBorder="1"/>
    <xf numFmtId="3" fontId="22" fillId="29" borderId="23" xfId="46" applyNumberFormat="1" applyFont="1" applyFill="1" applyBorder="1"/>
    <xf numFmtId="2" fontId="20" fillId="0" borderId="23" xfId="46" applyNumberFormat="1" applyFont="1" applyFill="1" applyBorder="1"/>
    <xf numFmtId="1" fontId="19" fillId="0" borderId="23" xfId="46" applyNumberFormat="1" applyFont="1" applyFill="1" applyBorder="1"/>
    <xf numFmtId="0" fontId="19" fillId="0" borderId="45" xfId="46" applyFont="1" applyBorder="1"/>
    <xf numFmtId="3" fontId="20" fillId="0" borderId="26" xfId="46" applyNumberFormat="1" applyFont="1" applyFill="1" applyBorder="1"/>
    <xf numFmtId="3" fontId="19" fillId="0" borderId="26" xfId="46" applyNumberFormat="1" applyFont="1" applyFill="1" applyBorder="1"/>
    <xf numFmtId="0" fontId="20" fillId="0" borderId="46" xfId="46" applyFont="1" applyFill="1" applyBorder="1"/>
    <xf numFmtId="0" fontId="19" fillId="0" borderId="47" xfId="46" applyFont="1" applyBorder="1"/>
    <xf numFmtId="3" fontId="20" fillId="0" borderId="48" xfId="46" applyNumberFormat="1" applyFont="1" applyBorder="1"/>
    <xf numFmtId="0" fontId="0" fillId="29" borderId="27" xfId="52" applyFont="1" applyFill="1" applyBorder="1" applyAlignment="1">
      <alignment horizontal="center" wrapText="1"/>
    </xf>
    <xf numFmtId="0" fontId="24" fillId="0" borderId="61" xfId="94" applyFont="1" applyFill="1" applyBorder="1" applyAlignment="1">
      <alignment horizontal="left" vertical="center" wrapText="1"/>
    </xf>
    <xf numFmtId="3" fontId="48" fillId="0" borderId="63" xfId="51" applyNumberFormat="1" applyFont="1" applyFill="1" applyBorder="1" applyAlignment="1">
      <alignment horizontal="right" vertical="center" wrapText="1"/>
    </xf>
    <xf numFmtId="3" fontId="48" fillId="0" borderId="62" xfId="51" applyNumberFormat="1" applyFont="1" applyFill="1" applyBorder="1" applyAlignment="1">
      <alignment horizontal="right" vertical="center" wrapText="1"/>
    </xf>
    <xf numFmtId="0" fontId="29" fillId="0" borderId="70" xfId="94" applyFont="1" applyFill="1" applyBorder="1" applyAlignment="1">
      <alignment wrapText="1"/>
    </xf>
    <xf numFmtId="3" fontId="0" fillId="0" borderId="82" xfId="0" applyNumberFormat="1" applyFill="1" applyBorder="1"/>
    <xf numFmtId="3" fontId="0" fillId="0" borderId="74" xfId="0" applyNumberFormat="1" applyFill="1" applyBorder="1"/>
    <xf numFmtId="3" fontId="0" fillId="0" borderId="66" xfId="0" applyNumberFormat="1" applyFill="1" applyBorder="1"/>
    <xf numFmtId="0" fontId="29" fillId="0" borderId="26" xfId="94" applyFont="1" applyFill="1" applyBorder="1" applyAlignment="1">
      <alignment wrapText="1"/>
    </xf>
    <xf numFmtId="3" fontId="0" fillId="0" borderId="24" xfId="0" applyNumberFormat="1" applyFill="1" applyBorder="1"/>
    <xf numFmtId="3" fontId="0" fillId="0" borderId="23" xfId="0" applyNumberFormat="1" applyFill="1" applyBorder="1"/>
    <xf numFmtId="3" fontId="0" fillId="0" borderId="45" xfId="0" applyNumberFormat="1" applyFill="1" applyBorder="1"/>
    <xf numFmtId="0" fontId="29" fillId="0" borderId="26" xfId="94" applyFont="1" applyBorder="1" applyAlignment="1">
      <alignment wrapText="1"/>
    </xf>
    <xf numFmtId="3" fontId="0" fillId="0" borderId="73" xfId="0" applyNumberFormat="1" applyFill="1" applyBorder="1"/>
    <xf numFmtId="0" fontId="29" fillId="0" borderId="26" xfId="94" applyFont="1" applyFill="1" applyBorder="1"/>
    <xf numFmtId="3" fontId="0" fillId="0" borderId="105" xfId="0" applyNumberFormat="1" applyFill="1" applyBorder="1"/>
    <xf numFmtId="0" fontId="29" fillId="0" borderId="58" xfId="94" applyFont="1" applyFill="1" applyBorder="1"/>
    <xf numFmtId="3" fontId="0" fillId="0" borderId="71" xfId="0" applyNumberFormat="1" applyFill="1" applyBorder="1"/>
    <xf numFmtId="0" fontId="49" fillId="0" borderId="106" xfId="51" applyFont="1" applyFill="1" applyBorder="1" applyAlignment="1">
      <alignment horizontal="left" vertical="center" wrapText="1" indent="1"/>
    </xf>
    <xf numFmtId="3" fontId="0" fillId="0" borderId="107" xfId="0" applyNumberFormat="1" applyFill="1" applyBorder="1"/>
    <xf numFmtId="3" fontId="0" fillId="0" borderId="63" xfId="0" applyNumberFormat="1" applyFill="1" applyBorder="1"/>
    <xf numFmtId="3" fontId="0" fillId="0" borderId="62" xfId="0" applyNumberFormat="1" applyFill="1" applyBorder="1"/>
    <xf numFmtId="0" fontId="29" fillId="0" borderId="68" xfId="94" applyFont="1" applyFill="1" applyBorder="1"/>
    <xf numFmtId="3" fontId="0" fillId="0" borderId="75" xfId="0" applyNumberFormat="1" applyFill="1" applyBorder="1"/>
    <xf numFmtId="3" fontId="0" fillId="0" borderId="76" xfId="0" applyNumberFormat="1" applyFill="1" applyBorder="1"/>
    <xf numFmtId="0" fontId="29" fillId="0" borderId="99" xfId="94" applyFont="1" applyFill="1" applyBorder="1"/>
    <xf numFmtId="3" fontId="0" fillId="0" borderId="108" xfId="0" applyNumberFormat="1" applyFill="1" applyBorder="1"/>
    <xf numFmtId="3" fontId="0" fillId="0" borderId="109" xfId="0" applyNumberFormat="1" applyFill="1" applyBorder="1"/>
    <xf numFmtId="3" fontId="0" fillId="0" borderId="110" xfId="0" applyNumberFormat="1" applyFill="1" applyBorder="1"/>
    <xf numFmtId="0" fontId="24" fillId="0" borderId="61" xfId="94" applyFont="1" applyFill="1" applyBorder="1" applyAlignment="1">
      <alignment wrapText="1"/>
    </xf>
    <xf numFmtId="3" fontId="0" fillId="0" borderId="111" xfId="0" applyNumberFormat="1" applyFill="1" applyBorder="1"/>
    <xf numFmtId="0" fontId="29" fillId="0" borderId="97" xfId="94" applyFont="1" applyFill="1" applyBorder="1"/>
    <xf numFmtId="3" fontId="0" fillId="0" borderId="112" xfId="0" applyNumberFormat="1" applyFill="1" applyBorder="1"/>
    <xf numFmtId="3" fontId="0" fillId="0" borderId="113" xfId="0" applyNumberFormat="1" applyFill="1" applyBorder="1"/>
    <xf numFmtId="0" fontId="21" fillId="0" borderId="61" xfId="94" applyFont="1" applyFill="1" applyBorder="1"/>
    <xf numFmtId="3" fontId="21" fillId="0" borderId="63" xfId="94" applyNumberFormat="1" applyFont="1" applyFill="1" applyBorder="1"/>
    <xf numFmtId="3" fontId="21" fillId="0" borderId="62" xfId="94" applyNumberFormat="1" applyFont="1" applyFill="1" applyBorder="1"/>
    <xf numFmtId="3" fontId="25" fillId="0" borderId="0" xfId="52" applyNumberFormat="1" applyFont="1" applyFill="1" applyBorder="1" applyAlignment="1">
      <alignment horizontal="right" vertical="center" wrapText="1"/>
    </xf>
    <xf numFmtId="0" fontId="0" fillId="0" borderId="0" xfId="50" applyFont="1" applyFill="1" applyBorder="1" applyAlignment="1">
      <alignment wrapText="1"/>
    </xf>
    <xf numFmtId="0" fontId="29" fillId="0" borderId="0" xfId="50" applyFont="1" applyBorder="1" applyAlignment="1">
      <alignment wrapText="1"/>
    </xf>
    <xf numFmtId="0" fontId="24" fillId="0" borderId="0" xfId="52" applyFont="1" applyFill="1" applyBorder="1" applyAlignment="1">
      <alignment horizontal="center" vertical="center" wrapText="1"/>
    </xf>
    <xf numFmtId="0" fontId="35" fillId="0" borderId="0" xfId="52" applyFont="1" applyBorder="1" applyAlignment="1">
      <alignment horizontal="center" vertical="center" wrapText="1"/>
    </xf>
    <xf numFmtId="0" fontId="25" fillId="0" borderId="0" xfId="52" applyFont="1" applyFill="1" applyBorder="1" applyAlignment="1">
      <alignment horizontal="left" vertical="center" wrapText="1"/>
    </xf>
    <xf numFmtId="0" fontId="29" fillId="0" borderId="0" xfId="45" applyFont="1" applyFill="1" applyBorder="1" applyAlignment="1">
      <alignment wrapText="1"/>
    </xf>
    <xf numFmtId="0" fontId="0" fillId="0" borderId="0" xfId="45" applyFont="1" applyFill="1" applyBorder="1" applyAlignment="1">
      <alignment wrapText="1"/>
    </xf>
    <xf numFmtId="0" fontId="29" fillId="0" borderId="0" xfId="45" applyFont="1" applyFill="1" applyBorder="1" applyAlignment="1">
      <alignment horizontal="left" vertical="center" wrapText="1"/>
    </xf>
    <xf numFmtId="0" fontId="36" fillId="0" borderId="0" xfId="52" applyFont="1" applyFill="1" applyBorder="1" applyAlignment="1">
      <alignment horizontal="left" vertical="center" wrapText="1"/>
    </xf>
    <xf numFmtId="0" fontId="24" fillId="0" borderId="0" xfId="50" applyFont="1" applyFill="1" applyBorder="1" applyAlignment="1">
      <alignment wrapText="1"/>
    </xf>
    <xf numFmtId="3" fontId="24" fillId="0" borderId="0" xfId="50" applyNumberFormat="1" applyFont="1" applyFill="1" applyBorder="1"/>
    <xf numFmtId="3" fontId="29" fillId="0" borderId="106" xfId="95" applyNumberFormat="1" applyFont="1" applyBorder="1" applyAlignment="1">
      <alignment horizontal="left" wrapText="1"/>
    </xf>
    <xf numFmtId="0" fontId="29" fillId="0" borderId="23" xfId="0" applyFont="1" applyFill="1" applyBorder="1" applyAlignment="1">
      <alignment horizontal="left" wrapText="1"/>
    </xf>
    <xf numFmtId="3" fontId="21" fillId="0" borderId="98" xfId="95" applyNumberFormat="1" applyFont="1" applyBorder="1" applyAlignment="1">
      <alignment horizontal="left" wrapText="1"/>
    </xf>
    <xf numFmtId="0" fontId="21" fillId="0" borderId="61" xfId="0" applyFont="1" applyFill="1" applyBorder="1" applyAlignment="1">
      <alignment horizontal="left" wrapText="1"/>
    </xf>
    <xf numFmtId="3" fontId="21" fillId="0" borderId="62" xfId="95" applyNumberFormat="1" applyFont="1" applyFill="1" applyBorder="1" applyAlignment="1">
      <alignment horizontal="right"/>
    </xf>
    <xf numFmtId="3" fontId="21" fillId="0" borderId="117" xfId="95" applyNumberFormat="1" applyFont="1" applyFill="1" applyBorder="1" applyAlignment="1">
      <alignment horizontal="right"/>
    </xf>
    <xf numFmtId="3" fontId="21" fillId="0" borderId="111" xfId="95" applyNumberFormat="1" applyFont="1" applyFill="1" applyBorder="1" applyAlignment="1">
      <alignment horizontal="right"/>
    </xf>
    <xf numFmtId="3" fontId="29" fillId="0" borderId="66" xfId="95" applyNumberFormat="1" applyFont="1" applyFill="1" applyBorder="1" applyAlignment="1">
      <alignment horizontal="right"/>
    </xf>
    <xf numFmtId="3" fontId="29" fillId="0" borderId="116" xfId="95" applyNumberFormat="1" applyFont="1" applyFill="1" applyBorder="1" applyAlignment="1">
      <alignment horizontal="right"/>
    </xf>
    <xf numFmtId="3" fontId="29" fillId="0" borderId="82" xfId="95" applyNumberFormat="1" applyFont="1" applyFill="1" applyBorder="1" applyAlignment="1">
      <alignment horizontal="right"/>
    </xf>
    <xf numFmtId="3" fontId="29" fillId="0" borderId="45" xfId="95" applyNumberFormat="1" applyFont="1" applyFill="1" applyBorder="1" applyAlignment="1">
      <alignment horizontal="right"/>
    </xf>
    <xf numFmtId="3" fontId="29" fillId="0" borderId="72" xfId="95" applyNumberFormat="1" applyFont="1" applyFill="1" applyBorder="1" applyAlignment="1">
      <alignment horizontal="right"/>
    </xf>
    <xf numFmtId="3" fontId="29" fillId="0" borderId="24" xfId="95" applyNumberFormat="1" applyFont="1" applyFill="1" applyBorder="1" applyAlignment="1">
      <alignment horizontal="right"/>
    </xf>
    <xf numFmtId="3" fontId="29" fillId="0" borderId="23" xfId="95" applyNumberFormat="1" applyFont="1" applyFill="1" applyBorder="1" applyAlignment="1">
      <alignment horizontal="right"/>
    </xf>
    <xf numFmtId="0" fontId="41" fillId="0" borderId="23" xfId="95" applyFont="1" applyFill="1" applyBorder="1"/>
    <xf numFmtId="0" fontId="29" fillId="0" borderId="73" xfId="0" applyFont="1" applyFill="1" applyBorder="1" applyAlignment="1">
      <alignment horizontal="left" wrapText="1"/>
    </xf>
    <xf numFmtId="3" fontId="29" fillId="0" borderId="73" xfId="95" applyNumberFormat="1" applyFont="1" applyFill="1" applyBorder="1" applyAlignment="1">
      <alignment horizontal="right"/>
    </xf>
    <xf numFmtId="3" fontId="29" fillId="0" borderId="118" xfId="95" applyNumberFormat="1" applyFont="1" applyFill="1" applyBorder="1" applyAlignment="1">
      <alignment horizontal="right"/>
    </xf>
    <xf numFmtId="3" fontId="29" fillId="0" borderId="85" xfId="95" applyNumberFormat="1" applyFont="1" applyFill="1" applyBorder="1" applyAlignment="1">
      <alignment horizontal="right"/>
    </xf>
    <xf numFmtId="0" fontId="21" fillId="0" borderId="64" xfId="0" applyFont="1" applyFill="1" applyBorder="1" applyAlignment="1">
      <alignment horizontal="left" wrapText="1"/>
    </xf>
    <xf numFmtId="3" fontId="21" fillId="0" borderId="107" xfId="95" applyNumberFormat="1" applyFont="1" applyFill="1" applyBorder="1" applyAlignment="1"/>
    <xf numFmtId="3" fontId="21" fillId="0" borderId="111" xfId="95" applyNumberFormat="1" applyFont="1" applyFill="1" applyBorder="1" applyAlignment="1"/>
    <xf numFmtId="0" fontId="29" fillId="0" borderId="70" xfId="0" applyFont="1" applyFill="1" applyBorder="1" applyAlignment="1">
      <alignment horizontal="left" wrapText="1"/>
    </xf>
    <xf numFmtId="3" fontId="29" fillId="0" borderId="74" xfId="95" applyNumberFormat="1" applyFont="1" applyFill="1" applyBorder="1" applyAlignment="1"/>
    <xf numFmtId="3" fontId="29" fillId="0" borderId="119" xfId="95" applyNumberFormat="1" applyFont="1" applyFill="1" applyBorder="1" applyAlignment="1"/>
    <xf numFmtId="3" fontId="29" fillId="0" borderId="82" xfId="95" applyNumberFormat="1" applyFont="1" applyFill="1" applyBorder="1" applyAlignment="1"/>
    <xf numFmtId="0" fontId="29" fillId="0" borderId="26" xfId="0" applyFont="1" applyFill="1" applyBorder="1" applyAlignment="1">
      <alignment horizontal="left" wrapText="1"/>
    </xf>
    <xf numFmtId="3" fontId="29" fillId="0" borderId="23" xfId="95" applyNumberFormat="1" applyFont="1" applyFill="1" applyBorder="1" applyAlignment="1"/>
    <xf numFmtId="3" fontId="29" fillId="0" borderId="120" xfId="95" applyNumberFormat="1" applyFont="1" applyFill="1" applyBorder="1" applyAlignment="1"/>
    <xf numFmtId="3" fontId="29" fillId="0" borderId="24" xfId="95" applyNumberFormat="1" applyFont="1" applyFill="1" applyBorder="1" applyAlignment="1"/>
    <xf numFmtId="3" fontId="21" fillId="0" borderId="26" xfId="95" applyNumberFormat="1" applyFont="1" applyBorder="1" applyAlignment="1">
      <alignment wrapText="1"/>
    </xf>
    <xf numFmtId="3" fontId="21" fillId="0" borderId="23" xfId="95" applyNumberFormat="1" applyFont="1" applyBorder="1" applyAlignment="1"/>
    <xf numFmtId="3" fontId="21" fillId="0" borderId="72" xfId="95" applyNumberFormat="1" applyFont="1" applyBorder="1" applyAlignment="1"/>
    <xf numFmtId="3" fontId="21" fillId="0" borderId="120" xfId="95" applyNumberFormat="1" applyFont="1" applyBorder="1" applyAlignment="1"/>
    <xf numFmtId="3" fontId="24" fillId="0" borderId="64" xfId="95" applyNumberFormat="1" applyFont="1" applyBorder="1" applyAlignment="1">
      <alignment wrapText="1"/>
    </xf>
    <xf numFmtId="3" fontId="24" fillId="0" borderId="63" xfId="95" applyNumberFormat="1" applyFont="1" applyBorder="1" applyAlignment="1"/>
    <xf numFmtId="3" fontId="24" fillId="0" borderId="107" xfId="95" applyNumberFormat="1" applyFont="1" applyBorder="1" applyAlignment="1"/>
    <xf numFmtId="3" fontId="24" fillId="0" borderId="117" xfId="95" applyNumberFormat="1" applyFont="1" applyBorder="1" applyAlignment="1"/>
    <xf numFmtId="0" fontId="45" fillId="0" borderId="0" xfId="51" applyFont="1" applyFill="1"/>
    <xf numFmtId="0" fontId="49" fillId="0" borderId="121" xfId="51" applyFont="1" applyFill="1" applyBorder="1" applyAlignment="1">
      <alignment horizontal="left" vertical="center" wrapText="1" indent="1"/>
    </xf>
    <xf numFmtId="0" fontId="48" fillId="0" borderId="122" xfId="51" applyFont="1" applyFill="1" applyBorder="1" applyAlignment="1">
      <alignment horizontal="left" vertical="center" wrapText="1" indent="2"/>
    </xf>
    <xf numFmtId="0" fontId="36" fillId="0" borderId="122" xfId="51" applyFont="1" applyFill="1" applyBorder="1" applyAlignment="1">
      <alignment horizontal="left" vertical="center" wrapText="1" indent="2"/>
    </xf>
    <xf numFmtId="0" fontId="51" fillId="0" borderId="122" xfId="51" applyFont="1" applyFill="1" applyBorder="1" applyAlignment="1">
      <alignment horizontal="left" vertical="center" wrapText="1" indent="1"/>
    </xf>
    <xf numFmtId="0" fontId="49" fillId="0" borderId="122" xfId="51" applyFont="1" applyFill="1" applyBorder="1" applyAlignment="1">
      <alignment horizontal="left" vertical="center" wrapText="1" indent="1"/>
    </xf>
    <xf numFmtId="0" fontId="36" fillId="0" borderId="122" xfId="51" applyFont="1" applyFill="1" applyBorder="1" applyAlignment="1">
      <alignment horizontal="left" vertical="center" wrapText="1" indent="1"/>
    </xf>
    <xf numFmtId="0" fontId="48" fillId="0" borderId="59" xfId="51" applyFont="1" applyFill="1" applyBorder="1" applyAlignment="1">
      <alignment horizontal="left" vertical="center" wrapText="1" indent="1"/>
    </xf>
    <xf numFmtId="0" fontId="49" fillId="31" borderId="64" xfId="51" applyFont="1" applyFill="1" applyBorder="1" applyAlignment="1">
      <alignment horizontal="center" vertical="center" wrapText="1"/>
    </xf>
    <xf numFmtId="0" fontId="51" fillId="0" borderId="122" xfId="51" applyFont="1" applyFill="1" applyBorder="1" applyAlignment="1">
      <alignment horizontal="left" vertical="center" wrapText="1" indent="2"/>
    </xf>
    <xf numFmtId="0" fontId="48" fillId="0" borderId="122" xfId="51" applyFont="1" applyFill="1" applyBorder="1" applyAlignment="1">
      <alignment horizontal="left" vertical="center" wrapText="1" indent="1"/>
    </xf>
    <xf numFmtId="0" fontId="35" fillId="0" borderId="115" xfId="52" applyFont="1" applyBorder="1" applyAlignment="1">
      <alignment horizontal="center" vertical="center" wrapText="1"/>
    </xf>
    <xf numFmtId="0" fontId="35" fillId="0" borderId="114" xfId="52" applyFont="1" applyBorder="1" applyAlignment="1">
      <alignment horizontal="center" vertical="center" wrapText="1"/>
    </xf>
    <xf numFmtId="0" fontId="36" fillId="0" borderId="23" xfId="0" applyFont="1" applyBorder="1" applyAlignment="1">
      <alignment horizontal="left" wrapText="1" indent="5"/>
    </xf>
    <xf numFmtId="3" fontId="29" fillId="0" borderId="23" xfId="45" applyNumberFormat="1" applyFont="1" applyBorder="1"/>
    <xf numFmtId="0" fontId="0" fillId="0" borderId="70" xfId="94" applyFont="1" applyBorder="1" applyAlignment="1">
      <alignment wrapText="1"/>
    </xf>
    <xf numFmtId="3" fontId="50" fillId="31" borderId="116" xfId="51" applyNumberFormat="1" applyFont="1" applyFill="1" applyBorder="1" applyAlignment="1">
      <alignment horizontal="right" vertical="center" wrapText="1"/>
    </xf>
    <xf numFmtId="3" fontId="50" fillId="31" borderId="74" xfId="51" applyNumberFormat="1" applyFont="1" applyFill="1" applyBorder="1" applyAlignment="1">
      <alignment horizontal="right" vertical="center" wrapText="1"/>
    </xf>
    <xf numFmtId="3" fontId="50" fillId="31" borderId="82" xfId="51" applyNumberFormat="1" applyFont="1" applyFill="1" applyBorder="1" applyAlignment="1">
      <alignment horizontal="right" vertical="center" wrapText="1"/>
    </xf>
    <xf numFmtId="3" fontId="50" fillId="31" borderId="72" xfId="51" applyNumberFormat="1" applyFont="1" applyFill="1" applyBorder="1" applyAlignment="1">
      <alignment horizontal="right" vertical="center" wrapText="1"/>
    </xf>
    <xf numFmtId="3" fontId="50" fillId="31" borderId="23" xfId="51" applyNumberFormat="1" applyFont="1" applyFill="1" applyBorder="1" applyAlignment="1">
      <alignment horizontal="right" vertical="center" wrapText="1"/>
    </xf>
    <xf numFmtId="3" fontId="50" fillId="31" borderId="24" xfId="51" applyNumberFormat="1" applyFont="1" applyFill="1" applyBorder="1" applyAlignment="1">
      <alignment horizontal="right" vertical="center" wrapText="1"/>
    </xf>
    <xf numFmtId="3" fontId="50" fillId="31" borderId="73" xfId="51" applyNumberFormat="1" applyFont="1" applyFill="1" applyBorder="1" applyAlignment="1">
      <alignment horizontal="right" vertical="center" wrapText="1"/>
    </xf>
    <xf numFmtId="3" fontId="50" fillId="31" borderId="112" xfId="51" applyNumberFormat="1" applyFont="1" applyFill="1" applyBorder="1" applyAlignment="1">
      <alignment horizontal="right" vertical="center" wrapText="1"/>
    </xf>
    <xf numFmtId="3" fontId="29" fillId="0" borderId="23" xfId="0" applyNumberFormat="1" applyFont="1" applyBorder="1" applyAlignment="1">
      <alignment horizontal="right" wrapText="1"/>
    </xf>
    <xf numFmtId="3" fontId="29" fillId="0" borderId="72" xfId="0" applyNumberFormat="1" applyFont="1" applyBorder="1" applyAlignment="1">
      <alignment horizontal="right" wrapText="1"/>
    </xf>
    <xf numFmtId="3" fontId="29" fillId="0" borderId="120" xfId="0" applyNumberFormat="1" applyFont="1" applyBorder="1" applyAlignment="1">
      <alignment horizontal="right" wrapText="1"/>
    </xf>
    <xf numFmtId="3" fontId="49" fillId="0" borderId="68" xfId="95" applyNumberFormat="1" applyFont="1" applyBorder="1" applyAlignment="1">
      <alignment horizontal="left" wrapText="1"/>
    </xf>
    <xf numFmtId="3" fontId="49" fillId="0" borderId="26" xfId="95" applyNumberFormat="1" applyFont="1" applyBorder="1" applyAlignment="1">
      <alignment horizontal="left" wrapText="1"/>
    </xf>
    <xf numFmtId="3" fontId="49" fillId="0" borderId="23" xfId="95" applyNumberFormat="1" applyFont="1" applyBorder="1" applyAlignment="1">
      <alignment horizontal="left" wrapText="1"/>
    </xf>
    <xf numFmtId="3" fontId="49" fillId="0" borderId="116" xfId="95" applyNumberFormat="1" applyFont="1" applyBorder="1" applyAlignment="1">
      <alignment horizontal="left" wrapText="1"/>
    </xf>
    <xf numFmtId="0" fontId="49" fillId="0" borderId="23" xfId="0" applyFont="1" applyFill="1" applyBorder="1" applyAlignment="1">
      <alignment horizontal="left" wrapText="1"/>
    </xf>
    <xf numFmtId="0" fontId="36" fillId="0" borderId="74" xfId="0" applyFont="1" applyFill="1" applyBorder="1" applyAlignment="1">
      <alignment horizontal="left" wrapText="1"/>
    </xf>
    <xf numFmtId="0" fontId="36" fillId="0" borderId="23" xfId="0" applyFont="1" applyFill="1" applyBorder="1" applyAlignment="1">
      <alignment horizontal="left" wrapText="1"/>
    </xf>
    <xf numFmtId="0" fontId="29" fillId="0" borderId="23" xfId="96" applyFont="1" applyBorder="1" applyAlignment="1">
      <alignment horizontal="left" wrapText="1"/>
    </xf>
    <xf numFmtId="0" fontId="29" fillId="0" borderId="23" xfId="96" applyFont="1" applyBorder="1" applyAlignment="1">
      <alignment horizontal="center"/>
    </xf>
    <xf numFmtId="3" fontId="19" fillId="0" borderId="41" xfId="45" applyNumberFormat="1" applyFont="1" applyBorder="1"/>
    <xf numFmtId="3" fontId="19" fillId="0" borderId="32" xfId="45" applyNumberFormat="1" applyFont="1" applyBorder="1"/>
    <xf numFmtId="3" fontId="19" fillId="0" borderId="53" xfId="45" applyNumberFormat="1" applyFont="1" applyBorder="1"/>
    <xf numFmtId="3" fontId="19" fillId="0" borderId="78" xfId="45" applyNumberFormat="1" applyFont="1" applyBorder="1"/>
    <xf numFmtId="3" fontId="19" fillId="0" borderId="16" xfId="45" applyNumberFormat="1" applyFont="1" applyBorder="1" applyAlignment="1">
      <alignment wrapText="1"/>
    </xf>
    <xf numFmtId="3" fontId="19" fillId="0" borderId="16" xfId="45" applyNumberFormat="1" applyFont="1" applyBorder="1"/>
    <xf numFmtId="3" fontId="19" fillId="0" borderId="14" xfId="45" applyNumberFormat="1" applyFont="1" applyBorder="1"/>
    <xf numFmtId="3" fontId="29" fillId="0" borderId="11" xfId="45" applyNumberFormat="1" applyFont="1" applyBorder="1"/>
    <xf numFmtId="3" fontId="19" fillId="0" borderId="76" xfId="45" applyNumberFormat="1" applyFont="1" applyBorder="1"/>
    <xf numFmtId="3" fontId="19" fillId="0" borderId="68" xfId="45" applyNumberFormat="1" applyFont="1" applyBorder="1"/>
    <xf numFmtId="0" fontId="25" fillId="0" borderId="95" xfId="0" applyFont="1" applyFill="1" applyBorder="1" applyAlignment="1">
      <alignment horizontal="center" wrapText="1"/>
    </xf>
    <xf numFmtId="0" fontId="25" fillId="0" borderId="114" xfId="0" applyFont="1" applyFill="1" applyBorder="1" applyAlignment="1">
      <alignment horizontal="center" wrapText="1"/>
    </xf>
    <xf numFmtId="0" fontId="25" fillId="0" borderId="115" xfId="0" applyFont="1" applyFill="1" applyBorder="1" applyAlignment="1">
      <alignment horizontal="center" wrapText="1"/>
    </xf>
    <xf numFmtId="3" fontId="24" fillId="0" borderId="61" xfId="0" applyNumberFormat="1" applyFont="1" applyFill="1" applyBorder="1" applyAlignment="1">
      <alignment horizontal="left" wrapText="1"/>
    </xf>
    <xf numFmtId="3" fontId="24" fillId="0" borderId="63" xfId="0" applyNumberFormat="1" applyFont="1" applyFill="1" applyBorder="1" applyAlignment="1">
      <alignment horizontal="right" wrapText="1"/>
    </xf>
    <xf numFmtId="3" fontId="25" fillId="0" borderId="68" xfId="0" applyNumberFormat="1" applyFont="1" applyFill="1" applyBorder="1" applyAlignment="1">
      <alignment horizontal="left" wrapText="1"/>
    </xf>
    <xf numFmtId="3" fontId="24" fillId="0" borderId="75" xfId="0" applyNumberFormat="1" applyFont="1" applyFill="1" applyBorder="1" applyAlignment="1">
      <alignment horizontal="right" wrapText="1"/>
    </xf>
    <xf numFmtId="3" fontId="24" fillId="0" borderId="115" xfId="0" applyNumberFormat="1" applyFont="1" applyFill="1" applyBorder="1" applyAlignment="1">
      <alignment horizontal="right" wrapText="1"/>
    </xf>
    <xf numFmtId="0" fontId="25" fillId="0" borderId="70" xfId="0" applyFont="1" applyFill="1" applyBorder="1" applyAlignment="1">
      <alignment wrapText="1"/>
    </xf>
    <xf numFmtId="3" fontId="25" fillId="0" borderId="74" xfId="0" applyNumberFormat="1" applyFont="1" applyFill="1" applyBorder="1"/>
    <xf numFmtId="3" fontId="24" fillId="0" borderId="23" xfId="0" applyNumberFormat="1" applyFont="1" applyFill="1" applyBorder="1" applyAlignment="1">
      <alignment horizontal="right" wrapText="1"/>
    </xf>
    <xf numFmtId="0" fontId="25" fillId="0" borderId="26" xfId="0" applyFont="1" applyFill="1" applyBorder="1" applyAlignment="1">
      <alignment wrapText="1"/>
    </xf>
    <xf numFmtId="3" fontId="25" fillId="0" borderId="23" xfId="0" applyNumberFormat="1" applyFont="1" applyFill="1" applyBorder="1"/>
    <xf numFmtId="3" fontId="25" fillId="0" borderId="105" xfId="0" applyNumberFormat="1" applyFont="1" applyFill="1" applyBorder="1"/>
    <xf numFmtId="0" fontId="27" fillId="0" borderId="26" xfId="0" applyFont="1" applyFill="1" applyBorder="1" applyAlignment="1">
      <alignment wrapText="1"/>
    </xf>
    <xf numFmtId="3" fontId="27" fillId="0" borderId="23" xfId="0" applyNumberFormat="1" applyFont="1" applyFill="1" applyBorder="1"/>
    <xf numFmtId="3" fontId="0" fillId="0" borderId="0" xfId="0" applyNumberFormat="1"/>
    <xf numFmtId="0" fontId="24" fillId="0" borderId="26" xfId="0" applyFont="1" applyFill="1" applyBorder="1" applyAlignment="1">
      <alignment wrapText="1"/>
    </xf>
    <xf numFmtId="0" fontId="24" fillId="0" borderId="23" xfId="0" applyFont="1" applyFill="1" applyBorder="1"/>
    <xf numFmtId="3" fontId="24" fillId="0" borderId="23" xfId="0" applyNumberFormat="1" applyFont="1" applyFill="1" applyBorder="1"/>
    <xf numFmtId="3" fontId="24" fillId="0" borderId="66" xfId="0" applyNumberFormat="1" applyFont="1" applyFill="1" applyBorder="1" applyAlignment="1">
      <alignment horizontal="right" wrapText="1"/>
    </xf>
    <xf numFmtId="3" fontId="24" fillId="0" borderId="23" xfId="0" applyNumberFormat="1" applyFont="1" applyFill="1" applyBorder="1" applyAlignment="1">
      <alignment horizontal="right"/>
    </xf>
    <xf numFmtId="3" fontId="24" fillId="0" borderId="45" xfId="0" applyNumberFormat="1" applyFont="1" applyFill="1" applyBorder="1" applyAlignment="1">
      <alignment horizontal="right"/>
    </xf>
    <xf numFmtId="3" fontId="25" fillId="0" borderId="45" xfId="0" applyNumberFormat="1" applyFont="1" applyFill="1" applyBorder="1"/>
    <xf numFmtId="3" fontId="25" fillId="0" borderId="112" xfId="0" applyNumberFormat="1" applyFont="1" applyFill="1" applyBorder="1"/>
    <xf numFmtId="0" fontId="24" fillId="0" borderId="58" xfId="0" applyFont="1" applyFill="1" applyBorder="1" applyAlignment="1">
      <alignment wrapText="1"/>
    </xf>
    <xf numFmtId="3" fontId="24" fillId="0" borderId="73" xfId="0" applyNumberFormat="1" applyFont="1" applyFill="1" applyBorder="1"/>
    <xf numFmtId="0" fontId="24" fillId="0" borderId="46" xfId="0" applyFont="1" applyFill="1" applyBorder="1" applyAlignment="1">
      <alignment wrapText="1"/>
    </xf>
    <xf numFmtId="3" fontId="24" fillId="0" borderId="47" xfId="0" applyNumberFormat="1" applyFont="1" applyFill="1" applyBorder="1"/>
    <xf numFmtId="0" fontId="24" fillId="0" borderId="61" xfId="0" applyFont="1" applyFill="1" applyBorder="1" applyAlignment="1">
      <alignment wrapText="1"/>
    </xf>
    <xf numFmtId="3" fontId="24" fillId="0" borderId="63" xfId="0" applyNumberFormat="1" applyFont="1" applyFill="1" applyBorder="1"/>
    <xf numFmtId="0" fontId="0" fillId="0" borderId="0" xfId="0" applyAlignment="1">
      <alignment wrapText="1"/>
    </xf>
    <xf numFmtId="3" fontId="24" fillId="0" borderId="105" xfId="0" applyNumberFormat="1" applyFont="1" applyFill="1" applyBorder="1"/>
    <xf numFmtId="0" fontId="0" fillId="0" borderId="23" xfId="0" applyFont="1" applyFill="1" applyBorder="1" applyAlignment="1">
      <alignment horizontal="left" wrapText="1"/>
    </xf>
    <xf numFmtId="3" fontId="29" fillId="0" borderId="23" xfId="45" applyNumberFormat="1" applyFont="1" applyFill="1" applyBorder="1"/>
    <xf numFmtId="3" fontId="29" fillId="0" borderId="32" xfId="52" applyNumberFormat="1" applyFont="1" applyFill="1" applyBorder="1" applyAlignment="1">
      <alignment horizontal="right" wrapText="1"/>
    </xf>
    <xf numFmtId="0" fontId="0" fillId="0" borderId="0" xfId="45" applyFont="1"/>
    <xf numFmtId="3" fontId="21" fillId="29" borderId="11" xfId="52" applyNumberFormat="1" applyFont="1" applyFill="1" applyBorder="1" applyAlignment="1">
      <alignment horizontal="right" wrapText="1"/>
    </xf>
    <xf numFmtId="3" fontId="21" fillId="29" borderId="14" xfId="52" applyNumberFormat="1" applyFont="1" applyFill="1" applyBorder="1" applyAlignment="1">
      <alignment horizontal="right" wrapText="1"/>
    </xf>
    <xf numFmtId="3" fontId="21" fillId="29" borderId="53" xfId="52" applyNumberFormat="1" applyFont="1" applyFill="1" applyBorder="1" applyAlignment="1">
      <alignment horizontal="right" wrapText="1"/>
    </xf>
    <xf numFmtId="3" fontId="35" fillId="31" borderId="107" xfId="51" applyNumberFormat="1" applyFont="1" applyFill="1" applyBorder="1" applyAlignment="1">
      <alignment horizontal="right" vertical="center" wrapText="1"/>
    </xf>
    <xf numFmtId="3" fontId="35" fillId="31" borderId="63" xfId="51" applyNumberFormat="1" applyFont="1" applyFill="1" applyBorder="1" applyAlignment="1">
      <alignment horizontal="right" vertical="center" wrapText="1"/>
    </xf>
    <xf numFmtId="3" fontId="35" fillId="31" borderId="111" xfId="51" applyNumberFormat="1" applyFont="1" applyFill="1" applyBorder="1" applyAlignment="1">
      <alignment horizontal="right" vertical="center" wrapText="1"/>
    </xf>
    <xf numFmtId="3" fontId="21" fillId="0" borderId="23" xfId="0" applyNumberFormat="1" applyFont="1" applyBorder="1" applyAlignment="1">
      <alignment horizontal="right" wrapText="1"/>
    </xf>
    <xf numFmtId="0" fontId="49" fillId="0" borderId="0" xfId="52" applyFont="1" applyAlignment="1">
      <alignment horizontal="center" wrapText="1"/>
    </xf>
    <xf numFmtId="0" fontId="52" fillId="0" borderId="0" xfId="52" applyFont="1"/>
    <xf numFmtId="0" fontId="36" fillId="0" borderId="0" xfId="52" applyFont="1"/>
    <xf numFmtId="0" fontId="14" fillId="0" borderId="0" xfId="52"/>
    <xf numFmtId="0" fontId="49" fillId="0" borderId="10" xfId="52" applyFont="1" applyBorder="1" applyAlignment="1">
      <alignment horizontal="center" vertical="center" wrapText="1"/>
    </xf>
    <xf numFmtId="0" fontId="49" fillId="0" borderId="14" xfId="52" applyFont="1" applyBorder="1" applyAlignment="1">
      <alignment horizontal="center" vertical="center" wrapText="1"/>
    </xf>
    <xf numFmtId="0" fontId="49" fillId="0" borderId="23" xfId="52" applyFont="1" applyBorder="1" applyAlignment="1">
      <alignment horizontal="center" vertical="center" wrapText="1"/>
    </xf>
    <xf numFmtId="0" fontId="14" fillId="0" borderId="0" xfId="52" applyAlignment="1">
      <alignment horizontal="center" vertical="center"/>
    </xf>
    <xf numFmtId="0" fontId="36" fillId="0" borderId="10" xfId="52" applyFont="1" applyBorder="1" applyAlignment="1">
      <alignment horizontal="left" wrapText="1"/>
    </xf>
    <xf numFmtId="3" fontId="36" fillId="0" borderId="10" xfId="52" applyNumberFormat="1" applyFont="1" applyBorder="1"/>
    <xf numFmtId="0" fontId="14" fillId="0" borderId="0" xfId="52" applyFont="1"/>
    <xf numFmtId="3" fontId="36" fillId="0" borderId="14" xfId="52" applyNumberFormat="1" applyFont="1" applyBorder="1"/>
    <xf numFmtId="0" fontId="36" fillId="0" borderId="23" xfId="52" applyFont="1" applyBorder="1"/>
    <xf numFmtId="0" fontId="25" fillId="29" borderId="36" xfId="51" applyFont="1" applyFill="1" applyBorder="1" applyAlignment="1">
      <alignment wrapText="1"/>
    </xf>
    <xf numFmtId="0" fontId="25" fillId="29" borderId="54" xfId="51" applyFont="1" applyFill="1" applyBorder="1" applyAlignment="1">
      <alignment wrapText="1"/>
    </xf>
    <xf numFmtId="0" fontId="49" fillId="0" borderId="10" xfId="52" applyFont="1" applyBorder="1" applyAlignment="1">
      <alignment horizontal="left" wrapText="1"/>
    </xf>
    <xf numFmtId="3" fontId="49" fillId="0" borderId="10" xfId="52" applyNumberFormat="1" applyFont="1" applyBorder="1" applyAlignment="1">
      <alignment horizontal="right" wrapText="1"/>
    </xf>
    <xf numFmtId="3" fontId="49" fillId="0" borderId="14" xfId="52" applyNumberFormat="1" applyFont="1" applyBorder="1" applyAlignment="1">
      <alignment horizontal="right" wrapText="1"/>
    </xf>
    <xf numFmtId="3" fontId="49" fillId="0" borderId="23" xfId="52" applyNumberFormat="1" applyFont="1" applyBorder="1" applyAlignment="1">
      <alignment horizontal="right" wrapText="1"/>
    </xf>
    <xf numFmtId="3" fontId="49" fillId="0" borderId="10" xfId="52" applyNumberFormat="1" applyFont="1" applyBorder="1"/>
    <xf numFmtId="0" fontId="36" fillId="31" borderId="122" xfId="97" applyFont="1" applyFill="1" applyBorder="1" applyAlignment="1">
      <alignment wrapText="1"/>
    </xf>
    <xf numFmtId="3" fontId="36" fillId="0" borderId="18" xfId="52" applyNumberFormat="1" applyFont="1" applyBorder="1"/>
    <xf numFmtId="0" fontId="36" fillId="0" borderId="73" xfId="52" applyFont="1" applyBorder="1"/>
    <xf numFmtId="0" fontId="36" fillId="31" borderId="123" xfId="97" applyFont="1" applyFill="1" applyBorder="1" applyAlignment="1">
      <alignment wrapText="1"/>
    </xf>
    <xf numFmtId="3" fontId="36" fillId="0" borderId="23" xfId="52" applyNumberFormat="1" applyFont="1" applyBorder="1"/>
    <xf numFmtId="0" fontId="49" fillId="0" borderId="15" xfId="52" applyFont="1" applyBorder="1" applyAlignment="1">
      <alignment horizontal="left" wrapText="1"/>
    </xf>
    <xf numFmtId="0" fontId="49" fillId="29" borderId="14" xfId="52" applyFont="1" applyFill="1" applyBorder="1" applyAlignment="1">
      <alignment horizontal="left" wrapText="1"/>
    </xf>
    <xf numFmtId="3" fontId="49" fillId="29" borderId="10" xfId="52" applyNumberFormat="1" applyFont="1" applyFill="1" applyBorder="1" applyAlignment="1">
      <alignment horizontal="right" wrapText="1"/>
    </xf>
    <xf numFmtId="3" fontId="49" fillId="29" borderId="14" xfId="52" applyNumberFormat="1" applyFont="1" applyFill="1" applyBorder="1" applyAlignment="1">
      <alignment horizontal="right" wrapText="1"/>
    </xf>
    <xf numFmtId="3" fontId="49" fillId="29" borderId="23" xfId="52" applyNumberFormat="1" applyFont="1" applyFill="1" applyBorder="1" applyAlignment="1">
      <alignment horizontal="right" wrapText="1"/>
    </xf>
    <xf numFmtId="0" fontId="49" fillId="29" borderId="12" xfId="52" applyFont="1" applyFill="1" applyBorder="1" applyAlignment="1">
      <alignment horizontal="left" wrapText="1"/>
    </xf>
    <xf numFmtId="0" fontId="49" fillId="0" borderId="14" xfId="52" applyFont="1" applyBorder="1"/>
    <xf numFmtId="0" fontId="49" fillId="0" borderId="23" xfId="52" applyFont="1" applyBorder="1"/>
    <xf numFmtId="0" fontId="40" fillId="0" borderId="0" xfId="52" applyFont="1" applyBorder="1"/>
    <xf numFmtId="0" fontId="40" fillId="0" borderId="0" xfId="52" applyFont="1"/>
    <xf numFmtId="0" fontId="40" fillId="29" borderId="0" xfId="52" applyFont="1" applyFill="1" applyBorder="1"/>
    <xf numFmtId="0" fontId="40" fillId="29" borderId="0" xfId="52" applyFont="1" applyFill="1"/>
    <xf numFmtId="0" fontId="14" fillId="0" borderId="0" xfId="52" applyFont="1" applyBorder="1"/>
    <xf numFmtId="0" fontId="36" fillId="0" borderId="15" xfId="52" applyFont="1" applyBorder="1" applyAlignment="1">
      <alignment horizontal="left" wrapText="1"/>
    </xf>
    <xf numFmtId="0" fontId="49" fillId="29" borderId="10" xfId="52" applyFont="1" applyFill="1" applyBorder="1" applyAlignment="1">
      <alignment horizontal="left" wrapText="1"/>
    </xf>
    <xf numFmtId="0" fontId="53" fillId="0" borderId="15" xfId="52" applyFont="1" applyBorder="1" applyAlignment="1">
      <alignment wrapText="1"/>
    </xf>
    <xf numFmtId="0" fontId="52" fillId="0" borderId="15" xfId="52" applyFont="1" applyBorder="1"/>
    <xf numFmtId="0" fontId="52" fillId="0" borderId="18" xfId="52" applyFont="1" applyBorder="1"/>
    <xf numFmtId="0" fontId="14" fillId="0" borderId="23" xfId="52" applyFont="1" applyBorder="1" applyAlignment="1">
      <alignment wrapText="1"/>
    </xf>
    <xf numFmtId="3" fontId="52" fillId="0" borderId="124" xfId="52" applyNumberFormat="1" applyFont="1" applyBorder="1"/>
    <xf numFmtId="0" fontId="52" fillId="0" borderId="23" xfId="52" applyFont="1" applyBorder="1"/>
    <xf numFmtId="3" fontId="52" fillId="0" borderId="125" xfId="52" applyNumberFormat="1" applyFont="1" applyBorder="1"/>
    <xf numFmtId="0" fontId="14" fillId="0" borderId="0" xfId="52" applyAlignment="1">
      <alignment wrapText="1"/>
    </xf>
    <xf numFmtId="3" fontId="36" fillId="29" borderId="14" xfId="52" applyNumberFormat="1" applyFont="1" applyFill="1" applyBorder="1"/>
    <xf numFmtId="3" fontId="36" fillId="29" borderId="23" xfId="52" applyNumberFormat="1" applyFont="1" applyFill="1" applyBorder="1"/>
    <xf numFmtId="3" fontId="45" fillId="0" borderId="74" xfId="92" applyNumberFormat="1" applyFont="1" applyBorder="1"/>
    <xf numFmtId="3" fontId="41" fillId="0" borderId="23" xfId="92" applyNumberFormat="1" applyFont="1" applyBorder="1" applyAlignment="1">
      <alignment horizontal="right"/>
    </xf>
    <xf numFmtId="3" fontId="29" fillId="0" borderId="0" xfId="91" applyNumberFormat="1"/>
    <xf numFmtId="3" fontId="19" fillId="0" borderId="23" xfId="88" applyNumberFormat="1" applyFont="1" applyBorder="1"/>
    <xf numFmtId="3" fontId="20" fillId="0" borderId="10" xfId="88" applyNumberFormat="1" applyFont="1" applyBorder="1"/>
    <xf numFmtId="0" fontId="21" fillId="29" borderId="69" xfId="52" applyFont="1" applyFill="1" applyBorder="1" applyAlignment="1">
      <alignment horizontal="center" vertical="center" wrapText="1"/>
    </xf>
    <xf numFmtId="0" fontId="21" fillId="29" borderId="13" xfId="52" applyFont="1" applyFill="1" applyBorder="1" applyAlignment="1">
      <alignment horizontal="center" vertical="center" wrapText="1"/>
    </xf>
    <xf numFmtId="0" fontId="20" fillId="0" borderId="68" xfId="46" applyFont="1" applyFill="1" applyBorder="1" applyAlignment="1">
      <alignment horizontal="center" vertical="center"/>
    </xf>
    <xf numFmtId="0" fontId="20" fillId="0" borderId="26" xfId="46" applyFont="1" applyFill="1" applyBorder="1" applyAlignment="1">
      <alignment horizontal="center" vertical="center"/>
    </xf>
    <xf numFmtId="0" fontId="20" fillId="0" borderId="75" xfId="46" applyFont="1" applyBorder="1" applyAlignment="1">
      <alignment horizontal="center" vertical="center"/>
    </xf>
    <xf numFmtId="0" fontId="20" fillId="0" borderId="23" xfId="46" applyFont="1" applyBorder="1" applyAlignment="1">
      <alignment horizontal="center" vertical="center"/>
    </xf>
    <xf numFmtId="0" fontId="20" fillId="0" borderId="75" xfId="46" applyFont="1" applyFill="1" applyBorder="1" applyAlignment="1">
      <alignment horizontal="center" vertical="center"/>
    </xf>
    <xf numFmtId="0" fontId="20" fillId="0" borderId="23" xfId="46" applyFont="1" applyFill="1" applyBorder="1" applyAlignment="1">
      <alignment horizontal="center" vertical="center"/>
    </xf>
    <xf numFmtId="0" fontId="20" fillId="29" borderId="75" xfId="46" applyFont="1" applyFill="1" applyBorder="1" applyAlignment="1">
      <alignment horizontal="center" vertical="center"/>
    </xf>
    <xf numFmtId="0" fontId="20" fillId="29" borderId="23" xfId="46" applyFont="1" applyFill="1" applyBorder="1" applyAlignment="1">
      <alignment horizontal="center" vertical="center"/>
    </xf>
    <xf numFmtId="0" fontId="20" fillId="29" borderId="76" xfId="46" applyFont="1" applyFill="1" applyBorder="1" applyAlignment="1">
      <alignment horizontal="center" vertical="center"/>
    </xf>
    <xf numFmtId="0" fontId="20" fillId="29" borderId="45" xfId="46" applyFont="1" applyFill="1" applyBorder="1" applyAlignment="1">
      <alignment horizontal="center" vertical="center"/>
    </xf>
    <xf numFmtId="0" fontId="20" fillId="0" borderId="0" xfId="44" applyFont="1" applyBorder="1" applyAlignment="1">
      <alignment horizontal="center" wrapText="1"/>
    </xf>
    <xf numFmtId="0" fontId="24" fillId="0" borderId="0" xfId="45" applyFont="1" applyBorder="1" applyAlignment="1">
      <alignment horizontal="center"/>
    </xf>
    <xf numFmtId="0" fontId="24" fillId="0" borderId="0" xfId="49" applyFont="1" applyBorder="1" applyAlignment="1">
      <alignment horizontal="center"/>
    </xf>
    <xf numFmtId="0" fontId="25" fillId="0" borderId="0" xfId="0" applyFont="1" applyFill="1" applyAlignment="1">
      <alignment horizontal="right"/>
    </xf>
    <xf numFmtId="0" fontId="24" fillId="0" borderId="0" xfId="0" applyFont="1" applyFill="1" applyAlignment="1">
      <alignment horizontal="center"/>
    </xf>
    <xf numFmtId="0" fontId="24" fillId="0" borderId="0" xfId="88" applyFont="1" applyBorder="1" applyAlignment="1">
      <alignment horizontal="center" wrapText="1"/>
    </xf>
    <xf numFmtId="0" fontId="21" fillId="0" borderId="0" xfId="91" applyFont="1" applyAlignment="1">
      <alignment horizontal="center"/>
    </xf>
    <xf numFmtId="0" fontId="21" fillId="0" borderId="0" xfId="89" applyFont="1" applyBorder="1" applyAlignment="1">
      <alignment horizontal="center"/>
    </xf>
    <xf numFmtId="0" fontId="21" fillId="0" borderId="10" xfId="93" applyFont="1" applyBorder="1" applyAlignment="1">
      <alignment horizontal="center" wrapText="1"/>
    </xf>
    <xf numFmtId="0" fontId="40" fillId="0" borderId="10" xfId="93" applyFont="1" applyBorder="1" applyAlignment="1">
      <alignment horizontal="center" wrapText="1"/>
    </xf>
    <xf numFmtId="0" fontId="40" fillId="0" borderId="14" xfId="93" applyFont="1" applyBorder="1" applyAlignment="1">
      <alignment horizontal="center" wrapText="1"/>
    </xf>
    <xf numFmtId="0" fontId="19" fillId="0" borderId="21" xfId="90" applyFont="1" applyFill="1" applyBorder="1" applyAlignment="1"/>
    <xf numFmtId="0" fontId="21" fillId="0" borderId="0" xfId="90" applyFont="1" applyFill="1" applyBorder="1" applyAlignment="1">
      <alignment horizontal="center"/>
    </xf>
    <xf numFmtId="0" fontId="40" fillId="0" borderId="15" xfId="90" applyFont="1" applyBorder="1" applyAlignment="1">
      <alignment horizontal="center"/>
    </xf>
  </cellXfs>
  <cellStyles count="9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55"/>
    <cellStyle name="20% - Accent2" xfId="56"/>
    <cellStyle name="20% - Accent3" xfId="57"/>
    <cellStyle name="20% - Accent4" xfId="58"/>
    <cellStyle name="20% - Accent5" xfId="59"/>
    <cellStyle name="20% - Accent6" xfId="60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40% - Accent1" xfId="61"/>
    <cellStyle name="40% - Accent2" xfId="62"/>
    <cellStyle name="40% - Accent3" xfId="63"/>
    <cellStyle name="40% - Accent4" xfId="64"/>
    <cellStyle name="40% - Accent5" xfId="65"/>
    <cellStyle name="40% - Accent6" xfId="66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60% - Accent1" xfId="67"/>
    <cellStyle name="60% - Accent2" xfId="68"/>
    <cellStyle name="60% - Accent3" xfId="69"/>
    <cellStyle name="60% - Accent4" xfId="70"/>
    <cellStyle name="60% - Accent5" xfId="71"/>
    <cellStyle name="60% - Accent6" xfId="72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 builtinId="20" customBuiltin="1"/>
    <cellStyle name="Calculation" xfId="27"/>
    <cellStyle name="Check Cell" xfId="28"/>
    <cellStyle name="Cím" xfId="29" builtinId="15" customBuiltin="1"/>
    <cellStyle name="Címsor 1" xfId="30" builtinId="16" customBuiltin="1"/>
    <cellStyle name="Címsor 2" xfId="31" builtinId="17" customBuiltin="1"/>
    <cellStyle name="Címsor 3" xfId="32" builtinId="18" customBuiltin="1"/>
    <cellStyle name="Címsor 4" xfId="33" builtinId="19" customBuiltin="1"/>
    <cellStyle name="Explanatory Text" xfId="34"/>
    <cellStyle name="Ezres 2" xfId="35"/>
    <cellStyle name="Ezres 3" xfId="86"/>
    <cellStyle name="Figyelmeztetés" xfId="36" builtinId="11" customBuiltin="1"/>
    <cellStyle name="Good" xfId="37"/>
    <cellStyle name="Heading 1" xfId="73"/>
    <cellStyle name="Heading 2" xfId="74"/>
    <cellStyle name="Heading 3" xfId="75"/>
    <cellStyle name="Heading 4" xfId="76"/>
    <cellStyle name="Hivatkozott cella" xfId="38" builtinId="24" customBuiltin="1"/>
    <cellStyle name="Input" xfId="77"/>
    <cellStyle name="Jegyzet" xfId="39" builtinId="10" customBuiltin="1"/>
    <cellStyle name="Kimenet" xfId="40" builtinId="21" customBuiltin="1"/>
    <cellStyle name="Linked Cell" xfId="78"/>
    <cellStyle name="Neutral" xfId="41"/>
    <cellStyle name="Normál" xfId="0" builtinId="0"/>
    <cellStyle name="Normál 2" xfId="42"/>
    <cellStyle name="Normál_2007_Koncepció táblák" xfId="95"/>
    <cellStyle name="Normál_2007_Koncepció táblák_2013. évi költségvetés I." xfId="43"/>
    <cellStyle name="Normál_2012. évi költségvetés I. módosítás VÉGLEGES" xfId="88"/>
    <cellStyle name="Normál_2012. évi költségvetés IV. módosítás" xfId="44"/>
    <cellStyle name="Normál_2013 évi költségvetéshez 2013.02.19." xfId="89"/>
    <cellStyle name="Normál_2013 évi költségvetéshez 2013.02.19._2014 évi költségvetés Tündi táblák" xfId="90"/>
    <cellStyle name="Normál_2013. évi költségvetés I." xfId="45"/>
    <cellStyle name="Normál_2013. évi költségvetés I._2013. évi költségvetés előirányzat nyilvántartás" xfId="46"/>
    <cellStyle name="Normál_2013. évi költségvetés I._2013. évi költségvetés II. forduló testületi előterjesztés" xfId="47"/>
    <cellStyle name="Normál_2013. évi költségvetés I._iNTÉZMÉNYI NORMATÍVA 2014" xfId="48"/>
    <cellStyle name="Normál_2013. évi költségvetés II. forduló testületi előterjesztés" xfId="49"/>
    <cellStyle name="Normál_2013. évi költségvetés II. forduló testületi előterjesztés2." xfId="91"/>
    <cellStyle name="Normál_2014. évi kv. 6. tábla_kitöltve_szűkített II.fordulóhoz 2" xfId="87"/>
    <cellStyle name="Normál_4. sz. melléklet" xfId="92"/>
    <cellStyle name="Normal_KARSZJ3" xfId="79"/>
    <cellStyle name="Normál_költségvetés10melléklet" xfId="94"/>
    <cellStyle name="Normál_költségvetés10melléklet_2013. évi költségvetés I." xfId="50"/>
    <cellStyle name="Normal_KTRSZJ" xfId="80"/>
    <cellStyle name="Normál_Másolat eredetijeKÖLTSÉGVETÉS2005új1" xfId="51"/>
    <cellStyle name="Normál_Másolat eredetijeKÖLTSÉGVETÉS2005új1 2" xfId="97"/>
    <cellStyle name="Normál_Másolat eredetijeKÖLTSÉGVETÉS2005új1_2013. évi költségvetés I." xfId="52"/>
    <cellStyle name="Normál_Másolat eredetijeKÖLTSÉGVETÉS2005új1_2013. évi költségvetés II. forduló testületi előterjesztés" xfId="53"/>
    <cellStyle name="Normál_Munka4" xfId="96"/>
    <cellStyle name="Normál_Munka4_2013 évi költségvetéshez 2013.02.19." xfId="93"/>
    <cellStyle name="Note" xfId="81"/>
    <cellStyle name="Output" xfId="82"/>
    <cellStyle name="Összesen" xfId="54" builtinId="25" customBuiltin="1"/>
    <cellStyle name="Title" xfId="83"/>
    <cellStyle name="Total" xfId="84"/>
    <cellStyle name="Warning Text" xfId="8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sso_erika\Desktop\P&#233;csely%20el&#337;ir&#225;nyzat\2017\eredeti\P&#233;csely%20K&#246;zs&#233;g%20&#214;nkorm&#225;nyzata%20....2017%20(....)%20rendel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tábla"/>
      <sheetName val="2.sz.tábla"/>
      <sheetName val="2a. tábla"/>
      <sheetName val="3.tábla"/>
      <sheetName val="4. sz. tábla"/>
      <sheetName val="5.sz.tábla "/>
      <sheetName val="6. sz. tábla "/>
      <sheetName val="7. sz. tábla"/>
      <sheetName val="8. sz. tábla "/>
      <sheetName val="9. sz. stabilitási tv "/>
      <sheetName val="10. sz. tábla"/>
      <sheetName val="11. tábla"/>
      <sheetName val="12. sz. EU projektek"/>
      <sheetName val="13.tábla"/>
      <sheetName val="14. tábla"/>
      <sheetName val="Munka1"/>
    </sheetNames>
    <sheetDataSet>
      <sheetData sheetId="0">
        <row r="5">
          <cell r="D5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L39"/>
  <sheetViews>
    <sheetView tabSelected="1" view="pageLayout" topLeftCell="A3" zoomScaleNormal="75" zoomScaleSheetLayoutView="89" workbookViewId="0">
      <selection activeCell="D3" sqref="D3"/>
    </sheetView>
  </sheetViews>
  <sheetFormatPr defaultColWidth="9.109375" defaultRowHeight="13.2" x14ac:dyDescent="0.25"/>
  <cols>
    <col min="1" max="1" width="40.44140625" style="80" customWidth="1"/>
    <col min="2" max="4" width="17.109375" style="71" customWidth="1"/>
    <col min="5" max="5" width="20.44140625" style="71" customWidth="1"/>
    <col min="6" max="16384" width="9.109375" style="71"/>
  </cols>
  <sheetData>
    <row r="1" spans="1:5" ht="16.2" hidden="1" thickBot="1" x14ac:dyDescent="0.35">
      <c r="A1" s="70"/>
    </row>
    <row r="2" spans="1:5" ht="16.2" hidden="1" thickBot="1" x14ac:dyDescent="0.35">
      <c r="A2" s="70"/>
    </row>
    <row r="3" spans="1:5" s="72" customFormat="1" ht="56.25" customHeight="1" thickBot="1" x14ac:dyDescent="0.3">
      <c r="A3" s="252" t="s">
        <v>249</v>
      </c>
      <c r="B3" s="206" t="s">
        <v>484</v>
      </c>
      <c r="C3" s="207" t="s">
        <v>485</v>
      </c>
      <c r="D3" s="206" t="s">
        <v>486</v>
      </c>
    </row>
    <row r="4" spans="1:5" ht="30" x14ac:dyDescent="0.25">
      <c r="A4" s="250" t="s">
        <v>4</v>
      </c>
      <c r="B4" s="251">
        <f>'2.sz.tábla'!B5</f>
        <v>16645000</v>
      </c>
      <c r="C4" s="251">
        <f>'2.sz.tábla'!C5</f>
        <v>22171140</v>
      </c>
      <c r="D4" s="251">
        <f>'2.sz.tábla'!D5</f>
        <v>21955111</v>
      </c>
    </row>
    <row r="5" spans="1:5" ht="30" x14ac:dyDescent="0.25">
      <c r="A5" s="197" t="s">
        <v>5</v>
      </c>
      <c r="B5" s="198">
        <f>'2.sz.tábla'!B19</f>
        <v>0</v>
      </c>
      <c r="C5" s="198">
        <f>'2.sz.tábla'!C19</f>
        <v>12875000</v>
      </c>
      <c r="D5" s="198">
        <f>'2.sz.tábla'!D19</f>
        <v>75000000</v>
      </c>
    </row>
    <row r="6" spans="1:5" ht="21.75" customHeight="1" x14ac:dyDescent="0.25">
      <c r="A6" s="197" t="s">
        <v>6</v>
      </c>
      <c r="B6" s="198">
        <f>'2.sz.tábla'!B30</f>
        <v>12200000</v>
      </c>
      <c r="C6" s="198">
        <f>'2.sz.tábla'!C30</f>
        <v>10785000</v>
      </c>
      <c r="D6" s="198">
        <f>'2.sz.tábla'!D30</f>
        <v>10650000</v>
      </c>
    </row>
    <row r="7" spans="1:5" ht="30" customHeight="1" x14ac:dyDescent="0.25">
      <c r="A7" s="197" t="s">
        <v>7</v>
      </c>
      <c r="B7" s="198">
        <f>'2.sz.tábla'!B44</f>
        <v>3309000</v>
      </c>
      <c r="C7" s="198">
        <f>'2.sz.tábla'!C44</f>
        <v>5454900</v>
      </c>
      <c r="D7" s="198">
        <f>'2.sz.tábla'!D44</f>
        <v>4852500</v>
      </c>
    </row>
    <row r="8" spans="1:5" ht="30.75" customHeight="1" x14ac:dyDescent="0.25">
      <c r="A8" s="197" t="s">
        <v>8</v>
      </c>
      <c r="B8" s="198">
        <f>'2.sz.tábla'!B57</f>
        <v>3600000</v>
      </c>
      <c r="C8" s="198">
        <f>'2.sz.tábla'!C57</f>
        <v>5984000</v>
      </c>
      <c r="D8" s="198">
        <f>'2.sz.tábla'!D57</f>
        <v>0</v>
      </c>
    </row>
    <row r="9" spans="1:5" ht="27" customHeight="1" x14ac:dyDescent="0.25">
      <c r="A9" s="199" t="s">
        <v>9</v>
      </c>
      <c r="B9" s="198">
        <f>'2.sz.tábla'!B63</f>
        <v>0</v>
      </c>
      <c r="C9" s="198">
        <f>'2.sz.tábla'!C63</f>
        <v>0</v>
      </c>
      <c r="D9" s="198">
        <f>'2.sz.tábla'!D63</f>
        <v>0</v>
      </c>
    </row>
    <row r="10" spans="1:5" ht="35.25" customHeight="1" x14ac:dyDescent="0.25">
      <c r="A10" s="199" t="s">
        <v>10</v>
      </c>
      <c r="B10" s="198">
        <f>'2.sz.tábla'!B69</f>
        <v>0</v>
      </c>
      <c r="C10" s="198">
        <f>'2.sz.tábla'!C69</f>
        <v>1000000</v>
      </c>
      <c r="D10" s="198">
        <f>'2.sz.tábla'!D69</f>
        <v>0</v>
      </c>
      <c r="E10" s="128"/>
    </row>
    <row r="11" spans="1:5" s="75" customFormat="1" ht="24" customHeight="1" x14ac:dyDescent="0.3">
      <c r="A11" s="200" t="s">
        <v>11</v>
      </c>
      <c r="B11" s="201">
        <f>SUM(B4:B10)</f>
        <v>35754000</v>
      </c>
      <c r="C11" s="195">
        <f>SUM(C4:C10)</f>
        <v>58270040</v>
      </c>
      <c r="D11" s="218">
        <f>SUM(D4:D10)</f>
        <v>112457611</v>
      </c>
      <c r="E11" s="95"/>
    </row>
    <row r="12" spans="1:5" s="75" customFormat="1" ht="24" customHeight="1" x14ac:dyDescent="0.3">
      <c r="A12" s="202" t="s">
        <v>12</v>
      </c>
      <c r="B12" s="218"/>
      <c r="C12" s="220"/>
      <c r="D12" s="218"/>
    </row>
    <row r="13" spans="1:5" ht="48.75" customHeight="1" x14ac:dyDescent="0.25">
      <c r="A13" s="197" t="s">
        <v>256</v>
      </c>
      <c r="B13" s="198">
        <f>'2.sz.tábla'!B90</f>
        <v>21228000</v>
      </c>
      <c r="C13" s="198">
        <f>'2.sz.tábla'!C90</f>
        <v>23216000</v>
      </c>
      <c r="D13" s="198">
        <v>36000000</v>
      </c>
    </row>
    <row r="14" spans="1:5" ht="48.75" customHeight="1" x14ac:dyDescent="0.25">
      <c r="A14" s="197" t="s">
        <v>13</v>
      </c>
      <c r="B14" s="198"/>
      <c r="C14" s="219"/>
      <c r="D14" s="198"/>
    </row>
    <row r="15" spans="1:5" ht="48.75" customHeight="1" x14ac:dyDescent="0.25">
      <c r="A15" s="197" t="s">
        <v>475</v>
      </c>
      <c r="B15" s="198"/>
      <c r="C15" s="219"/>
      <c r="D15" s="198">
        <f>'2.sz.tábla'!D89</f>
        <v>405000</v>
      </c>
    </row>
    <row r="16" spans="1:5" s="75" customFormat="1" ht="33" customHeight="1" x14ac:dyDescent="0.3">
      <c r="A16" s="200" t="s">
        <v>14</v>
      </c>
      <c r="B16" s="201">
        <f>B13+B14</f>
        <v>21228000</v>
      </c>
      <c r="C16" s="195">
        <f>C13+C14</f>
        <v>23216000</v>
      </c>
      <c r="D16" s="201">
        <f>D13+D14+D15</f>
        <v>36405000</v>
      </c>
    </row>
    <row r="17" spans="1:12" s="75" customFormat="1" ht="18" customHeight="1" x14ac:dyDescent="0.3">
      <c r="A17" s="203" t="s">
        <v>15</v>
      </c>
      <c r="B17" s="204">
        <f>B11+B16</f>
        <v>56982000</v>
      </c>
      <c r="C17" s="196">
        <f>C11+C16</f>
        <v>81486040</v>
      </c>
      <c r="D17" s="204">
        <f>D11+D16</f>
        <v>148862611</v>
      </c>
      <c r="E17" s="95"/>
    </row>
    <row r="18" spans="1:12" s="75" customFormat="1" ht="14.25" customHeight="1" x14ac:dyDescent="0.3">
      <c r="A18" s="203"/>
      <c r="B18" s="218"/>
      <c r="C18" s="220"/>
      <c r="D18" s="198"/>
      <c r="E18" s="74"/>
      <c r="F18" s="74"/>
      <c r="G18" s="74"/>
      <c r="H18" s="74"/>
      <c r="I18" s="74"/>
      <c r="J18" s="74"/>
      <c r="K18" s="74"/>
      <c r="L18" s="74"/>
    </row>
    <row r="19" spans="1:12" s="77" customFormat="1" ht="20.100000000000001" customHeight="1" x14ac:dyDescent="0.3">
      <c r="A19" s="200" t="s">
        <v>16</v>
      </c>
      <c r="B19" s="201">
        <f>SUM(B20:B23)</f>
        <v>22241000</v>
      </c>
      <c r="C19" s="195">
        <f>SUM(C20:C23)</f>
        <v>30337000</v>
      </c>
      <c r="D19" s="218">
        <f>SUM(D20:D22)</f>
        <v>31153191</v>
      </c>
      <c r="E19" s="76"/>
      <c r="F19" s="76"/>
      <c r="G19" s="76"/>
      <c r="H19" s="76"/>
      <c r="I19" s="76"/>
      <c r="J19" s="76"/>
      <c r="K19" s="76"/>
      <c r="L19" s="76"/>
    </row>
    <row r="20" spans="1:12" s="77" customFormat="1" ht="20.100000000000001" customHeight="1" x14ac:dyDescent="0.25">
      <c r="A20" s="197" t="s">
        <v>17</v>
      </c>
      <c r="B20" s="198">
        <f>'3.tábla'!B47</f>
        <v>22241000</v>
      </c>
      <c r="C20" s="198">
        <f>'3.tábla'!C47</f>
        <v>30337000</v>
      </c>
      <c r="D20" s="198">
        <f>'3.tábla'!D47</f>
        <v>31153191</v>
      </c>
      <c r="E20" s="76"/>
      <c r="F20" s="76"/>
      <c r="G20" s="76"/>
      <c r="H20" s="76"/>
      <c r="I20" s="76"/>
      <c r="J20" s="76"/>
      <c r="K20" s="76"/>
      <c r="L20" s="76"/>
    </row>
    <row r="21" spans="1:12" s="77" customFormat="1" ht="20.100000000000001" customHeight="1" x14ac:dyDescent="0.25">
      <c r="A21" s="197"/>
      <c r="B21" s="198"/>
      <c r="C21" s="219"/>
      <c r="D21" s="198"/>
      <c r="E21" s="76"/>
      <c r="F21" s="76"/>
      <c r="G21" s="76"/>
      <c r="H21" s="76"/>
      <c r="I21" s="76"/>
      <c r="J21" s="76"/>
      <c r="K21" s="76"/>
      <c r="L21" s="76"/>
    </row>
    <row r="22" spans="1:12" s="75" customFormat="1" ht="20.100000000000001" customHeight="1" x14ac:dyDescent="0.25">
      <c r="A22" s="197"/>
      <c r="B22" s="198"/>
      <c r="C22" s="219"/>
      <c r="D22" s="198"/>
      <c r="E22" s="78"/>
      <c r="F22" s="78"/>
      <c r="G22" s="78"/>
      <c r="H22" s="74"/>
      <c r="I22" s="74"/>
      <c r="J22" s="74"/>
      <c r="K22" s="74"/>
      <c r="L22" s="74"/>
    </row>
    <row r="23" spans="1:12" ht="13.5" customHeight="1" x14ac:dyDescent="0.25">
      <c r="A23" s="197"/>
      <c r="B23" s="198"/>
      <c r="C23" s="219"/>
      <c r="D23" s="198"/>
    </row>
    <row r="24" spans="1:12" s="75" customFormat="1" ht="20.100000000000001" customHeight="1" x14ac:dyDescent="0.3">
      <c r="A24" s="200" t="s">
        <v>18</v>
      </c>
      <c r="B24" s="201">
        <f>SUM(B25:B27)</f>
        <v>33098000</v>
      </c>
      <c r="C24" s="195">
        <f>SUM(C25:C27)</f>
        <v>14382000</v>
      </c>
      <c r="D24" s="201">
        <f>SUM(D25:D27)</f>
        <v>114974000</v>
      </c>
    </row>
    <row r="25" spans="1:12" ht="20.100000000000001" customHeight="1" x14ac:dyDescent="0.25">
      <c r="A25" s="197" t="s">
        <v>19</v>
      </c>
      <c r="B25" s="198"/>
      <c r="C25" s="219"/>
      <c r="D25" s="198"/>
    </row>
    <row r="26" spans="1:12" s="75" customFormat="1" ht="20.100000000000001" customHeight="1" x14ac:dyDescent="0.25">
      <c r="A26" s="197" t="s">
        <v>399</v>
      </c>
      <c r="B26" s="198">
        <f>'5.sz.tábla '!B4</f>
        <v>18000000</v>
      </c>
      <c r="C26" s="198">
        <f>'5.sz.tábla '!C4</f>
        <v>320000</v>
      </c>
      <c r="D26" s="198">
        <f>'5.sz.tábla '!D4</f>
        <v>24270000</v>
      </c>
    </row>
    <row r="27" spans="1:12" ht="20.100000000000001" customHeight="1" x14ac:dyDescent="0.25">
      <c r="A27" s="197" t="s">
        <v>20</v>
      </c>
      <c r="B27" s="198">
        <f>'5.sz.tábla '!B18</f>
        <v>15098000</v>
      </c>
      <c r="C27" s="198">
        <f>'5.sz.tábla '!C18</f>
        <v>14062000</v>
      </c>
      <c r="D27" s="198">
        <f>'5.sz.tábla '!D18</f>
        <v>90704000</v>
      </c>
    </row>
    <row r="28" spans="1:12" ht="12.75" customHeight="1" x14ac:dyDescent="0.3">
      <c r="A28" s="200"/>
      <c r="B28" s="198"/>
      <c r="C28" s="219"/>
      <c r="D28" s="198"/>
    </row>
    <row r="29" spans="1:12" s="75" customFormat="1" ht="20.100000000000001" customHeight="1" x14ac:dyDescent="0.3">
      <c r="A29" s="200" t="s">
        <v>21</v>
      </c>
      <c r="B29" s="201">
        <f>SUM(B30:B31)</f>
        <v>791000</v>
      </c>
      <c r="C29" s="195">
        <f>SUM(C30:C31)</f>
        <v>573000</v>
      </c>
      <c r="D29" s="201">
        <f>SUM(D30:D31)</f>
        <v>1595420</v>
      </c>
    </row>
    <row r="30" spans="1:12" s="75" customFormat="1" ht="20.100000000000001" customHeight="1" x14ac:dyDescent="0.25">
      <c r="A30" s="197" t="s">
        <v>22</v>
      </c>
      <c r="B30" s="198">
        <v>791000</v>
      </c>
      <c r="C30" s="219">
        <v>573000</v>
      </c>
      <c r="D30" s="198">
        <f>148862611-147267191</f>
        <v>1595420</v>
      </c>
    </row>
    <row r="31" spans="1:12" s="75" customFormat="1" ht="20.100000000000001" customHeight="1" x14ac:dyDescent="0.25">
      <c r="A31" s="197" t="s">
        <v>23</v>
      </c>
      <c r="B31" s="198"/>
      <c r="C31" s="219"/>
      <c r="D31" s="198"/>
    </row>
    <row r="32" spans="1:12" s="75" customFormat="1" ht="23.25" customHeight="1" x14ac:dyDescent="0.3">
      <c r="A32" s="200" t="s">
        <v>24</v>
      </c>
      <c r="B32" s="201">
        <f>SUM(B29,B24,B19)</f>
        <v>56130000</v>
      </c>
      <c r="C32" s="195">
        <f>SUM(C29,C24,C19)</f>
        <v>45292000</v>
      </c>
      <c r="D32" s="201">
        <f>SUM(D29,D24,D19)</f>
        <v>147722611</v>
      </c>
    </row>
    <row r="33" spans="1:5" ht="20.100000000000001" customHeight="1" x14ac:dyDescent="0.25">
      <c r="A33" s="197" t="s">
        <v>25</v>
      </c>
      <c r="B33" s="198"/>
      <c r="C33" s="219"/>
      <c r="D33" s="198"/>
    </row>
    <row r="34" spans="1:5" ht="28.5" customHeight="1" x14ac:dyDescent="0.25">
      <c r="A34" s="197" t="s">
        <v>265</v>
      </c>
      <c r="B34" s="198">
        <v>0</v>
      </c>
      <c r="C34" s="219">
        <v>1611000</v>
      </c>
      <c r="D34" s="198">
        <f>'5.sz.tábla '!D37</f>
        <v>1140000</v>
      </c>
    </row>
    <row r="35" spans="1:5" s="75" customFormat="1" ht="21.75" customHeight="1" x14ac:dyDescent="0.3">
      <c r="A35" s="200" t="s">
        <v>26</v>
      </c>
      <c r="B35" s="201">
        <f>SUM(B33:B34)</f>
        <v>0</v>
      </c>
      <c r="C35" s="195">
        <f>SUM(C33:C34)</f>
        <v>1611000</v>
      </c>
      <c r="D35" s="201">
        <f>SUM(D33:D34)</f>
        <v>1140000</v>
      </c>
    </row>
    <row r="36" spans="1:5" s="75" customFormat="1" ht="20.100000000000001" customHeight="1" x14ac:dyDescent="0.3">
      <c r="A36" s="203" t="s">
        <v>27</v>
      </c>
      <c r="B36" s="204">
        <f>SUM(B32,B35)</f>
        <v>56130000</v>
      </c>
      <c r="C36" s="196">
        <f>SUM(C32,C35)</f>
        <v>46903000</v>
      </c>
      <c r="D36" s="204">
        <f>SUM(D32,D35)</f>
        <v>148862611</v>
      </c>
      <c r="E36" s="95"/>
    </row>
    <row r="37" spans="1:5" ht="15" x14ac:dyDescent="0.25">
      <c r="A37" s="145"/>
      <c r="B37" s="146"/>
      <c r="C37" s="146"/>
      <c r="D37" s="146"/>
    </row>
    <row r="38" spans="1:5" ht="15" x14ac:dyDescent="0.25">
      <c r="A38" s="79"/>
      <c r="B38" s="73"/>
      <c r="C38" s="73"/>
      <c r="D38" s="73"/>
    </row>
    <row r="39" spans="1:5" ht="15" x14ac:dyDescent="0.25">
      <c r="A39" s="79"/>
      <c r="B39" s="73"/>
      <c r="C39" s="73"/>
      <c r="D39" s="73"/>
    </row>
  </sheetData>
  <sheetProtection selectLockedCells="1" selectUnlockedCells="1"/>
  <phoneticPr fontId="28" type="noConversion"/>
  <printOptions horizontalCentered="1"/>
  <pageMargins left="0.79281250000000003" right="0.57986111111111116" top="1.1201388888888888" bottom="0.98402777777777772" header="0.45" footer="0.51180555555555551"/>
  <pageSetup paperSize="9" scale="59" firstPageNumber="0" orientation="portrait" r:id="rId1"/>
  <headerFooter alignWithMargins="0">
    <oddHeader>&amp;LVászoly Község Önkormányzata&amp;C&amp;"Arial,Félkövér"&amp;12VÁSZOLY ÖNKORMÁNYZAT 2017. ÉVI FŐÖSSZESÍTŐJE
1. melléklet a 1/2017. (II.15.) rendelethez&amp;R&amp;P. oldal forint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G32"/>
  <sheetViews>
    <sheetView view="pageLayout" zoomScaleSheetLayoutView="68" workbookViewId="0">
      <selection activeCell="C1" sqref="C1"/>
    </sheetView>
  </sheetViews>
  <sheetFormatPr defaultRowHeight="13.2" x14ac:dyDescent="0.25"/>
  <cols>
    <col min="1" max="1" width="60.88671875" style="477" customWidth="1"/>
    <col min="2" max="2" width="13.44140625" style="475" customWidth="1"/>
    <col min="3" max="3" width="12.109375" style="475" customWidth="1"/>
    <col min="4" max="4" width="11.109375" style="475" customWidth="1"/>
    <col min="5" max="5" width="11.33203125" style="475" customWidth="1"/>
    <col min="6" max="6" width="12.33203125" style="475" customWidth="1"/>
    <col min="7" max="7" width="18" style="475" customWidth="1"/>
    <col min="8" max="256" width="9.109375" style="475"/>
    <col min="257" max="257" width="60.88671875" style="475" customWidth="1"/>
    <col min="258" max="258" width="13.44140625" style="475" customWidth="1"/>
    <col min="259" max="259" width="12.109375" style="475" customWidth="1"/>
    <col min="260" max="260" width="11.109375" style="475" customWidth="1"/>
    <col min="261" max="261" width="11.33203125" style="475" customWidth="1"/>
    <col min="262" max="262" width="12.33203125" style="475" customWidth="1"/>
    <col min="263" max="263" width="18" style="475" customWidth="1"/>
    <col min="264" max="512" width="9.109375" style="475"/>
    <col min="513" max="513" width="60.88671875" style="475" customWidth="1"/>
    <col min="514" max="514" width="13.44140625" style="475" customWidth="1"/>
    <col min="515" max="515" width="12.109375" style="475" customWidth="1"/>
    <col min="516" max="516" width="11.109375" style="475" customWidth="1"/>
    <col min="517" max="517" width="11.33203125" style="475" customWidth="1"/>
    <col min="518" max="518" width="12.33203125" style="475" customWidth="1"/>
    <col min="519" max="519" width="18" style="475" customWidth="1"/>
    <col min="520" max="768" width="9.109375" style="475"/>
    <col min="769" max="769" width="60.88671875" style="475" customWidth="1"/>
    <col min="770" max="770" width="13.44140625" style="475" customWidth="1"/>
    <col min="771" max="771" width="12.109375" style="475" customWidth="1"/>
    <col min="772" max="772" width="11.109375" style="475" customWidth="1"/>
    <col min="773" max="773" width="11.33203125" style="475" customWidth="1"/>
    <col min="774" max="774" width="12.33203125" style="475" customWidth="1"/>
    <col min="775" max="775" width="18" style="475" customWidth="1"/>
    <col min="776" max="1024" width="9.109375" style="475"/>
    <col min="1025" max="1025" width="60.88671875" style="475" customWidth="1"/>
    <col min="1026" max="1026" width="13.44140625" style="475" customWidth="1"/>
    <col min="1027" max="1027" width="12.109375" style="475" customWidth="1"/>
    <col min="1028" max="1028" width="11.109375" style="475" customWidth="1"/>
    <col min="1029" max="1029" width="11.33203125" style="475" customWidth="1"/>
    <col min="1030" max="1030" width="12.33203125" style="475" customWidth="1"/>
    <col min="1031" max="1031" width="18" style="475" customWidth="1"/>
    <col min="1032" max="1280" width="9.109375" style="475"/>
    <col min="1281" max="1281" width="60.88671875" style="475" customWidth="1"/>
    <col min="1282" max="1282" width="13.44140625" style="475" customWidth="1"/>
    <col min="1283" max="1283" width="12.109375" style="475" customWidth="1"/>
    <col min="1284" max="1284" width="11.109375" style="475" customWidth="1"/>
    <col min="1285" max="1285" width="11.33203125" style="475" customWidth="1"/>
    <col min="1286" max="1286" width="12.33203125" style="475" customWidth="1"/>
    <col min="1287" max="1287" width="18" style="475" customWidth="1"/>
    <col min="1288" max="1536" width="9.109375" style="475"/>
    <col min="1537" max="1537" width="60.88671875" style="475" customWidth="1"/>
    <col min="1538" max="1538" width="13.44140625" style="475" customWidth="1"/>
    <col min="1539" max="1539" width="12.109375" style="475" customWidth="1"/>
    <col min="1540" max="1540" width="11.109375" style="475" customWidth="1"/>
    <col min="1541" max="1541" width="11.33203125" style="475" customWidth="1"/>
    <col min="1542" max="1542" width="12.33203125" style="475" customWidth="1"/>
    <col min="1543" max="1543" width="18" style="475" customWidth="1"/>
    <col min="1544" max="1792" width="9.109375" style="475"/>
    <col min="1793" max="1793" width="60.88671875" style="475" customWidth="1"/>
    <col min="1794" max="1794" width="13.44140625" style="475" customWidth="1"/>
    <col min="1795" max="1795" width="12.109375" style="475" customWidth="1"/>
    <col min="1796" max="1796" width="11.109375" style="475" customWidth="1"/>
    <col min="1797" max="1797" width="11.33203125" style="475" customWidth="1"/>
    <col min="1798" max="1798" width="12.33203125" style="475" customWidth="1"/>
    <col min="1799" max="1799" width="18" style="475" customWidth="1"/>
    <col min="1800" max="2048" width="9.109375" style="475"/>
    <col min="2049" max="2049" width="60.88671875" style="475" customWidth="1"/>
    <col min="2050" max="2050" width="13.44140625" style="475" customWidth="1"/>
    <col min="2051" max="2051" width="12.109375" style="475" customWidth="1"/>
    <col min="2052" max="2052" width="11.109375" style="475" customWidth="1"/>
    <col min="2053" max="2053" width="11.33203125" style="475" customWidth="1"/>
    <col min="2054" max="2054" width="12.33203125" style="475" customWidth="1"/>
    <col min="2055" max="2055" width="18" style="475" customWidth="1"/>
    <col min="2056" max="2304" width="9.109375" style="475"/>
    <col min="2305" max="2305" width="60.88671875" style="475" customWidth="1"/>
    <col min="2306" max="2306" width="13.44140625" style="475" customWidth="1"/>
    <col min="2307" max="2307" width="12.109375" style="475" customWidth="1"/>
    <col min="2308" max="2308" width="11.109375" style="475" customWidth="1"/>
    <col min="2309" max="2309" width="11.33203125" style="475" customWidth="1"/>
    <col min="2310" max="2310" width="12.33203125" style="475" customWidth="1"/>
    <col min="2311" max="2311" width="18" style="475" customWidth="1"/>
    <col min="2312" max="2560" width="9.109375" style="475"/>
    <col min="2561" max="2561" width="60.88671875" style="475" customWidth="1"/>
    <col min="2562" max="2562" width="13.44140625" style="475" customWidth="1"/>
    <col min="2563" max="2563" width="12.109375" style="475" customWidth="1"/>
    <col min="2564" max="2564" width="11.109375" style="475" customWidth="1"/>
    <col min="2565" max="2565" width="11.33203125" style="475" customWidth="1"/>
    <col min="2566" max="2566" width="12.33203125" style="475" customWidth="1"/>
    <col min="2567" max="2567" width="18" style="475" customWidth="1"/>
    <col min="2568" max="2816" width="9.109375" style="475"/>
    <col min="2817" max="2817" width="60.88671875" style="475" customWidth="1"/>
    <col min="2818" max="2818" width="13.44140625" style="475" customWidth="1"/>
    <col min="2819" max="2819" width="12.109375" style="475" customWidth="1"/>
    <col min="2820" max="2820" width="11.109375" style="475" customWidth="1"/>
    <col min="2821" max="2821" width="11.33203125" style="475" customWidth="1"/>
    <col min="2822" max="2822" width="12.33203125" style="475" customWidth="1"/>
    <col min="2823" max="2823" width="18" style="475" customWidth="1"/>
    <col min="2824" max="3072" width="9.109375" style="475"/>
    <col min="3073" max="3073" width="60.88671875" style="475" customWidth="1"/>
    <col min="3074" max="3074" width="13.44140625" style="475" customWidth="1"/>
    <col min="3075" max="3075" width="12.109375" style="475" customWidth="1"/>
    <col min="3076" max="3076" width="11.109375" style="475" customWidth="1"/>
    <col min="3077" max="3077" width="11.33203125" style="475" customWidth="1"/>
    <col min="3078" max="3078" width="12.33203125" style="475" customWidth="1"/>
    <col min="3079" max="3079" width="18" style="475" customWidth="1"/>
    <col min="3080" max="3328" width="9.109375" style="475"/>
    <col min="3329" max="3329" width="60.88671875" style="475" customWidth="1"/>
    <col min="3330" max="3330" width="13.44140625" style="475" customWidth="1"/>
    <col min="3331" max="3331" width="12.109375" style="475" customWidth="1"/>
    <col min="3332" max="3332" width="11.109375" style="475" customWidth="1"/>
    <col min="3333" max="3333" width="11.33203125" style="475" customWidth="1"/>
    <col min="3334" max="3334" width="12.33203125" style="475" customWidth="1"/>
    <col min="3335" max="3335" width="18" style="475" customWidth="1"/>
    <col min="3336" max="3584" width="9.109375" style="475"/>
    <col min="3585" max="3585" width="60.88671875" style="475" customWidth="1"/>
    <col min="3586" max="3586" width="13.44140625" style="475" customWidth="1"/>
    <col min="3587" max="3587" width="12.109375" style="475" customWidth="1"/>
    <col min="3588" max="3588" width="11.109375" style="475" customWidth="1"/>
    <col min="3589" max="3589" width="11.33203125" style="475" customWidth="1"/>
    <col min="3590" max="3590" width="12.33203125" style="475" customWidth="1"/>
    <col min="3591" max="3591" width="18" style="475" customWidth="1"/>
    <col min="3592" max="3840" width="9.109375" style="475"/>
    <col min="3841" max="3841" width="60.88671875" style="475" customWidth="1"/>
    <col min="3842" max="3842" width="13.44140625" style="475" customWidth="1"/>
    <col min="3843" max="3843" width="12.109375" style="475" customWidth="1"/>
    <col min="3844" max="3844" width="11.109375" style="475" customWidth="1"/>
    <col min="3845" max="3845" width="11.33203125" style="475" customWidth="1"/>
    <col min="3846" max="3846" width="12.33203125" style="475" customWidth="1"/>
    <col min="3847" max="3847" width="18" style="475" customWidth="1"/>
    <col min="3848" max="4096" width="9.109375" style="475"/>
    <col min="4097" max="4097" width="60.88671875" style="475" customWidth="1"/>
    <col min="4098" max="4098" width="13.44140625" style="475" customWidth="1"/>
    <col min="4099" max="4099" width="12.109375" style="475" customWidth="1"/>
    <col min="4100" max="4100" width="11.109375" style="475" customWidth="1"/>
    <col min="4101" max="4101" width="11.33203125" style="475" customWidth="1"/>
    <col min="4102" max="4102" width="12.33203125" style="475" customWidth="1"/>
    <col min="4103" max="4103" width="18" style="475" customWidth="1"/>
    <col min="4104" max="4352" width="9.109375" style="475"/>
    <col min="4353" max="4353" width="60.88671875" style="475" customWidth="1"/>
    <col min="4354" max="4354" width="13.44140625" style="475" customWidth="1"/>
    <col min="4355" max="4355" width="12.109375" style="475" customWidth="1"/>
    <col min="4356" max="4356" width="11.109375" style="475" customWidth="1"/>
    <col min="4357" max="4357" width="11.33203125" style="475" customWidth="1"/>
    <col min="4358" max="4358" width="12.33203125" style="475" customWidth="1"/>
    <col min="4359" max="4359" width="18" style="475" customWidth="1"/>
    <col min="4360" max="4608" width="9.109375" style="475"/>
    <col min="4609" max="4609" width="60.88671875" style="475" customWidth="1"/>
    <col min="4610" max="4610" width="13.44140625" style="475" customWidth="1"/>
    <col min="4611" max="4611" width="12.109375" style="475" customWidth="1"/>
    <col min="4612" max="4612" width="11.109375" style="475" customWidth="1"/>
    <col min="4613" max="4613" width="11.33203125" style="475" customWidth="1"/>
    <col min="4614" max="4614" width="12.33203125" style="475" customWidth="1"/>
    <col min="4615" max="4615" width="18" style="475" customWidth="1"/>
    <col min="4616" max="4864" width="9.109375" style="475"/>
    <col min="4865" max="4865" width="60.88671875" style="475" customWidth="1"/>
    <col min="4866" max="4866" width="13.44140625" style="475" customWidth="1"/>
    <col min="4867" max="4867" width="12.109375" style="475" customWidth="1"/>
    <col min="4868" max="4868" width="11.109375" style="475" customWidth="1"/>
    <col min="4869" max="4869" width="11.33203125" style="475" customWidth="1"/>
    <col min="4870" max="4870" width="12.33203125" style="475" customWidth="1"/>
    <col min="4871" max="4871" width="18" style="475" customWidth="1"/>
    <col min="4872" max="5120" width="9.109375" style="475"/>
    <col min="5121" max="5121" width="60.88671875" style="475" customWidth="1"/>
    <col min="5122" max="5122" width="13.44140625" style="475" customWidth="1"/>
    <col min="5123" max="5123" width="12.109375" style="475" customWidth="1"/>
    <col min="5124" max="5124" width="11.109375" style="475" customWidth="1"/>
    <col min="5125" max="5125" width="11.33203125" style="475" customWidth="1"/>
    <col min="5126" max="5126" width="12.33203125" style="475" customWidth="1"/>
    <col min="5127" max="5127" width="18" style="475" customWidth="1"/>
    <col min="5128" max="5376" width="9.109375" style="475"/>
    <col min="5377" max="5377" width="60.88671875" style="475" customWidth="1"/>
    <col min="5378" max="5378" width="13.44140625" style="475" customWidth="1"/>
    <col min="5379" max="5379" width="12.109375" style="475" customWidth="1"/>
    <col min="5380" max="5380" width="11.109375" style="475" customWidth="1"/>
    <col min="5381" max="5381" width="11.33203125" style="475" customWidth="1"/>
    <col min="5382" max="5382" width="12.33203125" style="475" customWidth="1"/>
    <col min="5383" max="5383" width="18" style="475" customWidth="1"/>
    <col min="5384" max="5632" width="9.109375" style="475"/>
    <col min="5633" max="5633" width="60.88671875" style="475" customWidth="1"/>
    <col min="5634" max="5634" width="13.44140625" style="475" customWidth="1"/>
    <col min="5635" max="5635" width="12.109375" style="475" customWidth="1"/>
    <col min="5636" max="5636" width="11.109375" style="475" customWidth="1"/>
    <col min="5637" max="5637" width="11.33203125" style="475" customWidth="1"/>
    <col min="5638" max="5638" width="12.33203125" style="475" customWidth="1"/>
    <col min="5639" max="5639" width="18" style="475" customWidth="1"/>
    <col min="5640" max="5888" width="9.109375" style="475"/>
    <col min="5889" max="5889" width="60.88671875" style="475" customWidth="1"/>
    <col min="5890" max="5890" width="13.44140625" style="475" customWidth="1"/>
    <col min="5891" max="5891" width="12.109375" style="475" customWidth="1"/>
    <col min="5892" max="5892" width="11.109375" style="475" customWidth="1"/>
    <col min="5893" max="5893" width="11.33203125" style="475" customWidth="1"/>
    <col min="5894" max="5894" width="12.33203125" style="475" customWidth="1"/>
    <col min="5895" max="5895" width="18" style="475" customWidth="1"/>
    <col min="5896" max="6144" width="9.109375" style="475"/>
    <col min="6145" max="6145" width="60.88671875" style="475" customWidth="1"/>
    <col min="6146" max="6146" width="13.44140625" style="475" customWidth="1"/>
    <col min="6147" max="6147" width="12.109375" style="475" customWidth="1"/>
    <col min="6148" max="6148" width="11.109375" style="475" customWidth="1"/>
    <col min="6149" max="6149" width="11.33203125" style="475" customWidth="1"/>
    <col min="6150" max="6150" width="12.33203125" style="475" customWidth="1"/>
    <col min="6151" max="6151" width="18" style="475" customWidth="1"/>
    <col min="6152" max="6400" width="9.109375" style="475"/>
    <col min="6401" max="6401" width="60.88671875" style="475" customWidth="1"/>
    <col min="6402" max="6402" width="13.44140625" style="475" customWidth="1"/>
    <col min="6403" max="6403" width="12.109375" style="475" customWidth="1"/>
    <col min="6404" max="6404" width="11.109375" style="475" customWidth="1"/>
    <col min="6405" max="6405" width="11.33203125" style="475" customWidth="1"/>
    <col min="6406" max="6406" width="12.33203125" style="475" customWidth="1"/>
    <col min="6407" max="6407" width="18" style="475" customWidth="1"/>
    <col min="6408" max="6656" width="9.109375" style="475"/>
    <col min="6657" max="6657" width="60.88671875" style="475" customWidth="1"/>
    <col min="6658" max="6658" width="13.44140625" style="475" customWidth="1"/>
    <col min="6659" max="6659" width="12.109375" style="475" customWidth="1"/>
    <col min="6660" max="6660" width="11.109375" style="475" customWidth="1"/>
    <col min="6661" max="6661" width="11.33203125" style="475" customWidth="1"/>
    <col min="6662" max="6662" width="12.33203125" style="475" customWidth="1"/>
    <col min="6663" max="6663" width="18" style="475" customWidth="1"/>
    <col min="6664" max="6912" width="9.109375" style="475"/>
    <col min="6913" max="6913" width="60.88671875" style="475" customWidth="1"/>
    <col min="6914" max="6914" width="13.44140625" style="475" customWidth="1"/>
    <col min="6915" max="6915" width="12.109375" style="475" customWidth="1"/>
    <col min="6916" max="6916" width="11.109375" style="475" customWidth="1"/>
    <col min="6917" max="6917" width="11.33203125" style="475" customWidth="1"/>
    <col min="6918" max="6918" width="12.33203125" style="475" customWidth="1"/>
    <col min="6919" max="6919" width="18" style="475" customWidth="1"/>
    <col min="6920" max="7168" width="9.109375" style="475"/>
    <col min="7169" max="7169" width="60.88671875" style="475" customWidth="1"/>
    <col min="7170" max="7170" width="13.44140625" style="475" customWidth="1"/>
    <col min="7171" max="7171" width="12.109375" style="475" customWidth="1"/>
    <col min="7172" max="7172" width="11.109375" style="475" customWidth="1"/>
    <col min="7173" max="7173" width="11.33203125" style="475" customWidth="1"/>
    <col min="7174" max="7174" width="12.33203125" style="475" customWidth="1"/>
    <col min="7175" max="7175" width="18" style="475" customWidth="1"/>
    <col min="7176" max="7424" width="9.109375" style="475"/>
    <col min="7425" max="7425" width="60.88671875" style="475" customWidth="1"/>
    <col min="7426" max="7426" width="13.44140625" style="475" customWidth="1"/>
    <col min="7427" max="7427" width="12.109375" style="475" customWidth="1"/>
    <col min="7428" max="7428" width="11.109375" style="475" customWidth="1"/>
    <col min="7429" max="7429" width="11.33203125" style="475" customWidth="1"/>
    <col min="7430" max="7430" width="12.33203125" style="475" customWidth="1"/>
    <col min="7431" max="7431" width="18" style="475" customWidth="1"/>
    <col min="7432" max="7680" width="9.109375" style="475"/>
    <col min="7681" max="7681" width="60.88671875" style="475" customWidth="1"/>
    <col min="7682" max="7682" width="13.44140625" style="475" customWidth="1"/>
    <col min="7683" max="7683" width="12.109375" style="475" customWidth="1"/>
    <col min="7684" max="7684" width="11.109375" style="475" customWidth="1"/>
    <col min="7685" max="7685" width="11.33203125" style="475" customWidth="1"/>
    <col min="7686" max="7686" width="12.33203125" style="475" customWidth="1"/>
    <col min="7687" max="7687" width="18" style="475" customWidth="1"/>
    <col min="7688" max="7936" width="9.109375" style="475"/>
    <col min="7937" max="7937" width="60.88671875" style="475" customWidth="1"/>
    <col min="7938" max="7938" width="13.44140625" style="475" customWidth="1"/>
    <col min="7939" max="7939" width="12.109375" style="475" customWidth="1"/>
    <col min="7940" max="7940" width="11.109375" style="475" customWidth="1"/>
    <col min="7941" max="7941" width="11.33203125" style="475" customWidth="1"/>
    <col min="7942" max="7942" width="12.33203125" style="475" customWidth="1"/>
    <col min="7943" max="7943" width="18" style="475" customWidth="1"/>
    <col min="7944" max="8192" width="9.109375" style="475"/>
    <col min="8193" max="8193" width="60.88671875" style="475" customWidth="1"/>
    <col min="8194" max="8194" width="13.44140625" style="475" customWidth="1"/>
    <col min="8195" max="8195" width="12.109375" style="475" customWidth="1"/>
    <col min="8196" max="8196" width="11.109375" style="475" customWidth="1"/>
    <col min="8197" max="8197" width="11.33203125" style="475" customWidth="1"/>
    <col min="8198" max="8198" width="12.33203125" style="475" customWidth="1"/>
    <col min="8199" max="8199" width="18" style="475" customWidth="1"/>
    <col min="8200" max="8448" width="9.109375" style="475"/>
    <col min="8449" max="8449" width="60.88671875" style="475" customWidth="1"/>
    <col min="8450" max="8450" width="13.44140625" style="475" customWidth="1"/>
    <col min="8451" max="8451" width="12.109375" style="475" customWidth="1"/>
    <col min="8452" max="8452" width="11.109375" style="475" customWidth="1"/>
    <col min="8453" max="8453" width="11.33203125" style="475" customWidth="1"/>
    <col min="8454" max="8454" width="12.33203125" style="475" customWidth="1"/>
    <col min="8455" max="8455" width="18" style="475" customWidth="1"/>
    <col min="8456" max="8704" width="9.109375" style="475"/>
    <col min="8705" max="8705" width="60.88671875" style="475" customWidth="1"/>
    <col min="8706" max="8706" width="13.44140625" style="475" customWidth="1"/>
    <col min="8707" max="8707" width="12.109375" style="475" customWidth="1"/>
    <col min="8708" max="8708" width="11.109375" style="475" customWidth="1"/>
    <col min="8709" max="8709" width="11.33203125" style="475" customWidth="1"/>
    <col min="8710" max="8710" width="12.33203125" style="475" customWidth="1"/>
    <col min="8711" max="8711" width="18" style="475" customWidth="1"/>
    <col min="8712" max="8960" width="9.109375" style="475"/>
    <col min="8961" max="8961" width="60.88671875" style="475" customWidth="1"/>
    <col min="8962" max="8962" width="13.44140625" style="475" customWidth="1"/>
    <col min="8963" max="8963" width="12.109375" style="475" customWidth="1"/>
    <col min="8964" max="8964" width="11.109375" style="475" customWidth="1"/>
    <col min="8965" max="8965" width="11.33203125" style="475" customWidth="1"/>
    <col min="8966" max="8966" width="12.33203125" style="475" customWidth="1"/>
    <col min="8967" max="8967" width="18" style="475" customWidth="1"/>
    <col min="8968" max="9216" width="9.109375" style="475"/>
    <col min="9217" max="9217" width="60.88671875" style="475" customWidth="1"/>
    <col min="9218" max="9218" width="13.44140625" style="475" customWidth="1"/>
    <col min="9219" max="9219" width="12.109375" style="475" customWidth="1"/>
    <col min="9220" max="9220" width="11.109375" style="475" customWidth="1"/>
    <col min="9221" max="9221" width="11.33203125" style="475" customWidth="1"/>
    <col min="9222" max="9222" width="12.33203125" style="475" customWidth="1"/>
    <col min="9223" max="9223" width="18" style="475" customWidth="1"/>
    <col min="9224" max="9472" width="9.109375" style="475"/>
    <col min="9473" max="9473" width="60.88671875" style="475" customWidth="1"/>
    <col min="9474" max="9474" width="13.44140625" style="475" customWidth="1"/>
    <col min="9475" max="9475" width="12.109375" style="475" customWidth="1"/>
    <col min="9476" max="9476" width="11.109375" style="475" customWidth="1"/>
    <col min="9477" max="9477" width="11.33203125" style="475" customWidth="1"/>
    <col min="9478" max="9478" width="12.33203125" style="475" customWidth="1"/>
    <col min="9479" max="9479" width="18" style="475" customWidth="1"/>
    <col min="9480" max="9728" width="9.109375" style="475"/>
    <col min="9729" max="9729" width="60.88671875" style="475" customWidth="1"/>
    <col min="9730" max="9730" width="13.44140625" style="475" customWidth="1"/>
    <col min="9731" max="9731" width="12.109375" style="475" customWidth="1"/>
    <col min="9732" max="9732" width="11.109375" style="475" customWidth="1"/>
    <col min="9733" max="9733" width="11.33203125" style="475" customWidth="1"/>
    <col min="9734" max="9734" width="12.33203125" style="475" customWidth="1"/>
    <col min="9735" max="9735" width="18" style="475" customWidth="1"/>
    <col min="9736" max="9984" width="9.109375" style="475"/>
    <col min="9985" max="9985" width="60.88671875" style="475" customWidth="1"/>
    <col min="9986" max="9986" width="13.44140625" style="475" customWidth="1"/>
    <col min="9987" max="9987" width="12.109375" style="475" customWidth="1"/>
    <col min="9988" max="9988" width="11.109375" style="475" customWidth="1"/>
    <col min="9989" max="9989" width="11.33203125" style="475" customWidth="1"/>
    <col min="9990" max="9990" width="12.33203125" style="475" customWidth="1"/>
    <col min="9991" max="9991" width="18" style="475" customWidth="1"/>
    <col min="9992" max="10240" width="9.109375" style="475"/>
    <col min="10241" max="10241" width="60.88671875" style="475" customWidth="1"/>
    <col min="10242" max="10242" width="13.44140625" style="475" customWidth="1"/>
    <col min="10243" max="10243" width="12.109375" style="475" customWidth="1"/>
    <col min="10244" max="10244" width="11.109375" style="475" customWidth="1"/>
    <col min="10245" max="10245" width="11.33203125" style="475" customWidth="1"/>
    <col min="10246" max="10246" width="12.33203125" style="475" customWidth="1"/>
    <col min="10247" max="10247" width="18" style="475" customWidth="1"/>
    <col min="10248" max="10496" width="9.109375" style="475"/>
    <col min="10497" max="10497" width="60.88671875" style="475" customWidth="1"/>
    <col min="10498" max="10498" width="13.44140625" style="475" customWidth="1"/>
    <col min="10499" max="10499" width="12.109375" style="475" customWidth="1"/>
    <col min="10500" max="10500" width="11.109375" style="475" customWidth="1"/>
    <col min="10501" max="10501" width="11.33203125" style="475" customWidth="1"/>
    <col min="10502" max="10502" width="12.33203125" style="475" customWidth="1"/>
    <col min="10503" max="10503" width="18" style="475" customWidth="1"/>
    <col min="10504" max="10752" width="9.109375" style="475"/>
    <col min="10753" max="10753" width="60.88671875" style="475" customWidth="1"/>
    <col min="10754" max="10754" width="13.44140625" style="475" customWidth="1"/>
    <col min="10755" max="10755" width="12.109375" style="475" customWidth="1"/>
    <col min="10756" max="10756" width="11.109375" style="475" customWidth="1"/>
    <col min="10757" max="10757" width="11.33203125" style="475" customWidth="1"/>
    <col min="10758" max="10758" width="12.33203125" style="475" customWidth="1"/>
    <col min="10759" max="10759" width="18" style="475" customWidth="1"/>
    <col min="10760" max="11008" width="9.109375" style="475"/>
    <col min="11009" max="11009" width="60.88671875" style="475" customWidth="1"/>
    <col min="11010" max="11010" width="13.44140625" style="475" customWidth="1"/>
    <col min="11011" max="11011" width="12.109375" style="475" customWidth="1"/>
    <col min="11012" max="11012" width="11.109375" style="475" customWidth="1"/>
    <col min="11013" max="11013" width="11.33203125" style="475" customWidth="1"/>
    <col min="11014" max="11014" width="12.33203125" style="475" customWidth="1"/>
    <col min="11015" max="11015" width="18" style="475" customWidth="1"/>
    <col min="11016" max="11264" width="9.109375" style="475"/>
    <col min="11265" max="11265" width="60.88671875" style="475" customWidth="1"/>
    <col min="11266" max="11266" width="13.44140625" style="475" customWidth="1"/>
    <col min="11267" max="11267" width="12.109375" style="475" customWidth="1"/>
    <col min="11268" max="11268" width="11.109375" style="475" customWidth="1"/>
    <col min="11269" max="11269" width="11.33203125" style="475" customWidth="1"/>
    <col min="11270" max="11270" width="12.33203125" style="475" customWidth="1"/>
    <col min="11271" max="11271" width="18" style="475" customWidth="1"/>
    <col min="11272" max="11520" width="9.109375" style="475"/>
    <col min="11521" max="11521" width="60.88671875" style="475" customWidth="1"/>
    <col min="11522" max="11522" width="13.44140625" style="475" customWidth="1"/>
    <col min="11523" max="11523" width="12.109375" style="475" customWidth="1"/>
    <col min="11524" max="11524" width="11.109375" style="475" customWidth="1"/>
    <col min="11525" max="11525" width="11.33203125" style="475" customWidth="1"/>
    <col min="11526" max="11526" width="12.33203125" style="475" customWidth="1"/>
    <col min="11527" max="11527" width="18" style="475" customWidth="1"/>
    <col min="11528" max="11776" width="9.109375" style="475"/>
    <col min="11777" max="11777" width="60.88671875" style="475" customWidth="1"/>
    <col min="11778" max="11778" width="13.44140625" style="475" customWidth="1"/>
    <col min="11779" max="11779" width="12.109375" style="475" customWidth="1"/>
    <col min="11780" max="11780" width="11.109375" style="475" customWidth="1"/>
    <col min="11781" max="11781" width="11.33203125" style="475" customWidth="1"/>
    <col min="11782" max="11782" width="12.33203125" style="475" customWidth="1"/>
    <col min="11783" max="11783" width="18" style="475" customWidth="1"/>
    <col min="11784" max="12032" width="9.109375" style="475"/>
    <col min="12033" max="12033" width="60.88671875" style="475" customWidth="1"/>
    <col min="12034" max="12034" width="13.44140625" style="475" customWidth="1"/>
    <col min="12035" max="12035" width="12.109375" style="475" customWidth="1"/>
    <col min="12036" max="12036" width="11.109375" style="475" customWidth="1"/>
    <col min="12037" max="12037" width="11.33203125" style="475" customWidth="1"/>
    <col min="12038" max="12038" width="12.33203125" style="475" customWidth="1"/>
    <col min="12039" max="12039" width="18" style="475" customWidth="1"/>
    <col min="12040" max="12288" width="9.109375" style="475"/>
    <col min="12289" max="12289" width="60.88671875" style="475" customWidth="1"/>
    <col min="12290" max="12290" width="13.44140625" style="475" customWidth="1"/>
    <col min="12291" max="12291" width="12.109375" style="475" customWidth="1"/>
    <col min="12292" max="12292" width="11.109375" style="475" customWidth="1"/>
    <col min="12293" max="12293" width="11.33203125" style="475" customWidth="1"/>
    <col min="12294" max="12294" width="12.33203125" style="475" customWidth="1"/>
    <col min="12295" max="12295" width="18" style="475" customWidth="1"/>
    <col min="12296" max="12544" width="9.109375" style="475"/>
    <col min="12545" max="12545" width="60.88671875" style="475" customWidth="1"/>
    <col min="12546" max="12546" width="13.44140625" style="475" customWidth="1"/>
    <col min="12547" max="12547" width="12.109375" style="475" customWidth="1"/>
    <col min="12548" max="12548" width="11.109375" style="475" customWidth="1"/>
    <col min="12549" max="12549" width="11.33203125" style="475" customWidth="1"/>
    <col min="12550" max="12550" width="12.33203125" style="475" customWidth="1"/>
    <col min="12551" max="12551" width="18" style="475" customWidth="1"/>
    <col min="12552" max="12800" width="9.109375" style="475"/>
    <col min="12801" max="12801" width="60.88671875" style="475" customWidth="1"/>
    <col min="12802" max="12802" width="13.44140625" style="475" customWidth="1"/>
    <col min="12803" max="12803" width="12.109375" style="475" customWidth="1"/>
    <col min="12804" max="12804" width="11.109375" style="475" customWidth="1"/>
    <col min="12805" max="12805" width="11.33203125" style="475" customWidth="1"/>
    <col min="12806" max="12806" width="12.33203125" style="475" customWidth="1"/>
    <col min="12807" max="12807" width="18" style="475" customWidth="1"/>
    <col min="12808" max="13056" width="9.109375" style="475"/>
    <col min="13057" max="13057" width="60.88671875" style="475" customWidth="1"/>
    <col min="13058" max="13058" width="13.44140625" style="475" customWidth="1"/>
    <col min="13059" max="13059" width="12.109375" style="475" customWidth="1"/>
    <col min="13060" max="13060" width="11.109375" style="475" customWidth="1"/>
    <col min="13061" max="13061" width="11.33203125" style="475" customWidth="1"/>
    <col min="13062" max="13062" width="12.33203125" style="475" customWidth="1"/>
    <col min="13063" max="13063" width="18" style="475" customWidth="1"/>
    <col min="13064" max="13312" width="9.109375" style="475"/>
    <col min="13313" max="13313" width="60.88671875" style="475" customWidth="1"/>
    <col min="13314" max="13314" width="13.44140625" style="475" customWidth="1"/>
    <col min="13315" max="13315" width="12.109375" style="475" customWidth="1"/>
    <col min="13316" max="13316" width="11.109375" style="475" customWidth="1"/>
    <col min="13317" max="13317" width="11.33203125" style="475" customWidth="1"/>
    <col min="13318" max="13318" width="12.33203125" style="475" customWidth="1"/>
    <col min="13319" max="13319" width="18" style="475" customWidth="1"/>
    <col min="13320" max="13568" width="9.109375" style="475"/>
    <col min="13569" max="13569" width="60.88671875" style="475" customWidth="1"/>
    <col min="13570" max="13570" width="13.44140625" style="475" customWidth="1"/>
    <col min="13571" max="13571" width="12.109375" style="475" customWidth="1"/>
    <col min="13572" max="13572" width="11.109375" style="475" customWidth="1"/>
    <col min="13573" max="13573" width="11.33203125" style="475" customWidth="1"/>
    <col min="13574" max="13574" width="12.33203125" style="475" customWidth="1"/>
    <col min="13575" max="13575" width="18" style="475" customWidth="1"/>
    <col min="13576" max="13824" width="9.109375" style="475"/>
    <col min="13825" max="13825" width="60.88671875" style="475" customWidth="1"/>
    <col min="13826" max="13826" width="13.44140625" style="475" customWidth="1"/>
    <col min="13827" max="13827" width="12.109375" style="475" customWidth="1"/>
    <col min="13828" max="13828" width="11.109375" style="475" customWidth="1"/>
    <col min="13829" max="13829" width="11.33203125" style="475" customWidth="1"/>
    <col min="13830" max="13830" width="12.33203125" style="475" customWidth="1"/>
    <col min="13831" max="13831" width="18" style="475" customWidth="1"/>
    <col min="13832" max="14080" width="9.109375" style="475"/>
    <col min="14081" max="14081" width="60.88671875" style="475" customWidth="1"/>
    <col min="14082" max="14082" width="13.44140625" style="475" customWidth="1"/>
    <col min="14083" max="14083" width="12.109375" style="475" customWidth="1"/>
    <col min="14084" max="14084" width="11.109375" style="475" customWidth="1"/>
    <col min="14085" max="14085" width="11.33203125" style="475" customWidth="1"/>
    <col min="14086" max="14086" width="12.33203125" style="475" customWidth="1"/>
    <col min="14087" max="14087" width="18" style="475" customWidth="1"/>
    <col min="14088" max="14336" width="9.109375" style="475"/>
    <col min="14337" max="14337" width="60.88671875" style="475" customWidth="1"/>
    <col min="14338" max="14338" width="13.44140625" style="475" customWidth="1"/>
    <col min="14339" max="14339" width="12.109375" style="475" customWidth="1"/>
    <col min="14340" max="14340" width="11.109375" style="475" customWidth="1"/>
    <col min="14341" max="14341" width="11.33203125" style="475" customWidth="1"/>
    <col min="14342" max="14342" width="12.33203125" style="475" customWidth="1"/>
    <col min="14343" max="14343" width="18" style="475" customWidth="1"/>
    <col min="14344" max="14592" width="9.109375" style="475"/>
    <col min="14593" max="14593" width="60.88671875" style="475" customWidth="1"/>
    <col min="14594" max="14594" width="13.44140625" style="475" customWidth="1"/>
    <col min="14595" max="14595" width="12.109375" style="475" customWidth="1"/>
    <col min="14596" max="14596" width="11.109375" style="475" customWidth="1"/>
    <col min="14597" max="14597" width="11.33203125" style="475" customWidth="1"/>
    <col min="14598" max="14598" width="12.33203125" style="475" customWidth="1"/>
    <col min="14599" max="14599" width="18" style="475" customWidth="1"/>
    <col min="14600" max="14848" width="9.109375" style="475"/>
    <col min="14849" max="14849" width="60.88671875" style="475" customWidth="1"/>
    <col min="14850" max="14850" width="13.44140625" style="475" customWidth="1"/>
    <col min="14851" max="14851" width="12.109375" style="475" customWidth="1"/>
    <col min="14852" max="14852" width="11.109375" style="475" customWidth="1"/>
    <col min="14853" max="14853" width="11.33203125" style="475" customWidth="1"/>
    <col min="14854" max="14854" width="12.33203125" style="475" customWidth="1"/>
    <col min="14855" max="14855" width="18" style="475" customWidth="1"/>
    <col min="14856" max="15104" width="9.109375" style="475"/>
    <col min="15105" max="15105" width="60.88671875" style="475" customWidth="1"/>
    <col min="15106" max="15106" width="13.44140625" style="475" customWidth="1"/>
    <col min="15107" max="15107" width="12.109375" style="475" customWidth="1"/>
    <col min="15108" max="15108" width="11.109375" style="475" customWidth="1"/>
    <col min="15109" max="15109" width="11.33203125" style="475" customWidth="1"/>
    <col min="15110" max="15110" width="12.33203125" style="475" customWidth="1"/>
    <col min="15111" max="15111" width="18" style="475" customWidth="1"/>
    <col min="15112" max="15360" width="9.109375" style="475"/>
    <col min="15361" max="15361" width="60.88671875" style="475" customWidth="1"/>
    <col min="15362" max="15362" width="13.44140625" style="475" customWidth="1"/>
    <col min="15363" max="15363" width="12.109375" style="475" customWidth="1"/>
    <col min="15364" max="15364" width="11.109375" style="475" customWidth="1"/>
    <col min="15365" max="15365" width="11.33203125" style="475" customWidth="1"/>
    <col min="15366" max="15366" width="12.33203125" style="475" customWidth="1"/>
    <col min="15367" max="15367" width="18" style="475" customWidth="1"/>
    <col min="15368" max="15616" width="9.109375" style="475"/>
    <col min="15617" max="15617" width="60.88671875" style="475" customWidth="1"/>
    <col min="15618" max="15618" width="13.44140625" style="475" customWidth="1"/>
    <col min="15619" max="15619" width="12.109375" style="475" customWidth="1"/>
    <col min="15620" max="15620" width="11.109375" style="475" customWidth="1"/>
    <col min="15621" max="15621" width="11.33203125" style="475" customWidth="1"/>
    <col min="15622" max="15622" width="12.33203125" style="475" customWidth="1"/>
    <col min="15623" max="15623" width="18" style="475" customWidth="1"/>
    <col min="15624" max="15872" width="9.109375" style="475"/>
    <col min="15873" max="15873" width="60.88671875" style="475" customWidth="1"/>
    <col min="15874" max="15874" width="13.44140625" style="475" customWidth="1"/>
    <col min="15875" max="15875" width="12.109375" style="475" customWidth="1"/>
    <col min="15876" max="15876" width="11.109375" style="475" customWidth="1"/>
    <col min="15877" max="15877" width="11.33203125" style="475" customWidth="1"/>
    <col min="15878" max="15878" width="12.33203125" style="475" customWidth="1"/>
    <col min="15879" max="15879" width="18" style="475" customWidth="1"/>
    <col min="15880" max="16128" width="9.109375" style="475"/>
    <col min="16129" max="16129" width="60.88671875" style="475" customWidth="1"/>
    <col min="16130" max="16130" width="13.44140625" style="475" customWidth="1"/>
    <col min="16131" max="16131" width="12.109375" style="475" customWidth="1"/>
    <col min="16132" max="16132" width="11.109375" style="475" customWidth="1"/>
    <col min="16133" max="16133" width="11.33203125" style="475" customWidth="1"/>
    <col min="16134" max="16134" width="12.33203125" style="475" customWidth="1"/>
    <col min="16135" max="16135" width="18" style="475" customWidth="1"/>
    <col min="16136" max="16384" width="9.109375" style="475"/>
  </cols>
  <sheetData>
    <row r="4" spans="1:7" ht="51.75" customHeight="1" x14ac:dyDescent="0.3">
      <c r="A4" s="834" t="s">
        <v>344</v>
      </c>
      <c r="B4" s="834"/>
      <c r="C4" s="834"/>
      <c r="D4" s="834"/>
      <c r="E4" s="834"/>
      <c r="F4" s="834"/>
      <c r="G4" s="834"/>
    </row>
    <row r="5" spans="1:7" ht="27.75" customHeight="1" x14ac:dyDescent="0.25">
      <c r="A5" s="476"/>
      <c r="B5" s="477"/>
      <c r="C5" s="477"/>
      <c r="D5" s="477"/>
      <c r="E5" s="477"/>
      <c r="F5" s="477"/>
    </row>
    <row r="7" spans="1:7" ht="25.5" customHeight="1" x14ac:dyDescent="0.25">
      <c r="A7" s="478" t="s">
        <v>345</v>
      </c>
      <c r="B7" s="479"/>
      <c r="C7" s="480" t="s">
        <v>283</v>
      </c>
      <c r="D7" s="480" t="s">
        <v>284</v>
      </c>
      <c r="E7" s="480" t="s">
        <v>478</v>
      </c>
      <c r="F7" s="480" t="s">
        <v>494</v>
      </c>
    </row>
    <row r="8" spans="1:7" ht="20.25" customHeight="1" x14ac:dyDescent="0.25">
      <c r="A8" s="481" t="s">
        <v>346</v>
      </c>
      <c r="B8" s="482"/>
      <c r="C8" s="815">
        <v>9500000</v>
      </c>
      <c r="D8" s="815">
        <v>9500000</v>
      </c>
      <c r="E8" s="815">
        <v>9500000</v>
      </c>
      <c r="F8" s="815">
        <v>9500000</v>
      </c>
    </row>
    <row r="9" spans="1:7" ht="28.5" customHeight="1" x14ac:dyDescent="0.25">
      <c r="A9" s="481" t="s">
        <v>347</v>
      </c>
      <c r="B9" s="482"/>
      <c r="C9" s="494"/>
      <c r="D9" s="494"/>
      <c r="E9" s="494"/>
      <c r="F9" s="494"/>
    </row>
    <row r="10" spans="1:7" ht="18.75" customHeight="1" x14ac:dyDescent="0.25">
      <c r="A10" s="481" t="s">
        <v>348</v>
      </c>
      <c r="B10" s="482"/>
      <c r="C10" s="494">
        <v>0</v>
      </c>
      <c r="D10" s="494">
        <v>0</v>
      </c>
      <c r="E10" s="494">
        <v>0</v>
      </c>
      <c r="F10" s="494">
        <v>0</v>
      </c>
    </row>
    <row r="11" spans="1:7" ht="40.5" customHeight="1" x14ac:dyDescent="0.25">
      <c r="A11" s="481" t="s">
        <v>349</v>
      </c>
      <c r="B11" s="482"/>
      <c r="C11" s="494"/>
      <c r="D11" s="494"/>
      <c r="E11" s="494"/>
      <c r="F11" s="494"/>
    </row>
    <row r="12" spans="1:7" ht="18.75" customHeight="1" x14ac:dyDescent="0.25">
      <c r="A12" s="481" t="s">
        <v>350</v>
      </c>
      <c r="B12" s="482"/>
      <c r="C12" s="494">
        <v>150000</v>
      </c>
      <c r="D12" s="494">
        <v>150000</v>
      </c>
      <c r="E12" s="494">
        <v>150000</v>
      </c>
      <c r="F12" s="494">
        <v>150000</v>
      </c>
    </row>
    <row r="13" spans="1:7" ht="17.25" customHeight="1" x14ac:dyDescent="0.25">
      <c r="A13" s="481" t="s">
        <v>351</v>
      </c>
      <c r="B13" s="482"/>
      <c r="C13" s="494"/>
      <c r="D13" s="494"/>
      <c r="E13" s="494"/>
      <c r="F13" s="494"/>
    </row>
    <row r="14" spans="1:7" ht="18.75" customHeight="1" x14ac:dyDescent="0.25">
      <c r="A14" s="481" t="s">
        <v>116</v>
      </c>
      <c r="B14" s="482"/>
      <c r="C14" s="494">
        <f>SUM(C8:C13)</f>
        <v>9650000</v>
      </c>
      <c r="D14" s="494">
        <f>SUM(D8:D13)</f>
        <v>9650000</v>
      </c>
      <c r="E14" s="494">
        <f>SUM(E8:E13)</f>
        <v>9650000</v>
      </c>
      <c r="F14" s="494">
        <f>SUM(F8:F13)</f>
        <v>9650000</v>
      </c>
    </row>
    <row r="15" spans="1:7" s="485" customFormat="1" ht="27" customHeight="1" x14ac:dyDescent="0.25">
      <c r="A15" s="483" t="s">
        <v>352</v>
      </c>
      <c r="B15" s="484"/>
      <c r="C15" s="816">
        <f>C14*0.5</f>
        <v>4825000</v>
      </c>
      <c r="D15" s="816">
        <f>D14*0.5</f>
        <v>4825000</v>
      </c>
      <c r="E15" s="816">
        <f>E14*0.5</f>
        <v>4825000</v>
      </c>
      <c r="F15" s="816">
        <f>F14*0.5</f>
        <v>4825000</v>
      </c>
    </row>
    <row r="16" spans="1:7" ht="38.25" customHeight="1" x14ac:dyDescent="0.25">
      <c r="A16" s="486"/>
      <c r="B16" s="487"/>
      <c r="C16" s="488"/>
      <c r="D16" s="488"/>
      <c r="E16" s="488"/>
      <c r="F16" s="488"/>
    </row>
    <row r="17" spans="1:7" ht="13.8" x14ac:dyDescent="0.25">
      <c r="A17" s="489"/>
      <c r="B17" s="490"/>
      <c r="C17" s="490"/>
      <c r="D17" s="490"/>
      <c r="E17" s="490"/>
      <c r="F17" s="490"/>
    </row>
    <row r="18" spans="1:7" ht="27.6" x14ac:dyDescent="0.25">
      <c r="A18" s="483" t="s">
        <v>353</v>
      </c>
      <c r="B18" s="491" t="s">
        <v>354</v>
      </c>
      <c r="C18" s="480" t="s">
        <v>283</v>
      </c>
      <c r="D18" s="480" t="s">
        <v>284</v>
      </c>
      <c r="E18" s="480" t="s">
        <v>478</v>
      </c>
      <c r="F18" s="480" t="s">
        <v>494</v>
      </c>
    </row>
    <row r="19" spans="1:7" ht="30" customHeight="1" x14ac:dyDescent="0.25">
      <c r="A19" s="492"/>
      <c r="B19" s="493"/>
      <c r="C19" s="494"/>
      <c r="D19" s="494"/>
      <c r="E19" s="494"/>
      <c r="F19" s="494"/>
    </row>
    <row r="20" spans="1:7" ht="13.8" x14ac:dyDescent="0.25">
      <c r="A20" s="492"/>
      <c r="B20" s="493"/>
      <c r="C20" s="494"/>
      <c r="D20" s="494"/>
      <c r="E20" s="494"/>
      <c r="F20" s="494"/>
    </row>
    <row r="21" spans="1:7" ht="13.8" x14ac:dyDescent="0.25">
      <c r="A21" s="481"/>
      <c r="B21" s="493"/>
      <c r="C21" s="494"/>
      <c r="D21" s="494"/>
      <c r="E21" s="494"/>
      <c r="F21" s="494"/>
    </row>
    <row r="22" spans="1:7" ht="13.8" x14ac:dyDescent="0.25">
      <c r="A22" s="481"/>
      <c r="B22" s="493"/>
      <c r="C22" s="494"/>
      <c r="D22" s="494"/>
      <c r="E22" s="494"/>
      <c r="F22" s="494"/>
    </row>
    <row r="23" spans="1:7" ht="13.8" x14ac:dyDescent="0.25">
      <c r="A23" s="481"/>
      <c r="B23" s="493"/>
      <c r="C23" s="494"/>
      <c r="D23" s="494"/>
      <c r="E23" s="494"/>
      <c r="F23" s="494"/>
    </row>
    <row r="24" spans="1:7" ht="13.8" x14ac:dyDescent="0.25">
      <c r="A24" s="481"/>
      <c r="B24" s="493"/>
      <c r="C24" s="494"/>
      <c r="D24" s="494"/>
      <c r="E24" s="494"/>
      <c r="F24" s="494"/>
    </row>
    <row r="25" spans="1:7" ht="18.75" customHeight="1" x14ac:dyDescent="0.25">
      <c r="A25" s="495" t="s">
        <v>116</v>
      </c>
      <c r="B25" s="496"/>
      <c r="C25" s="497">
        <f>SUM(C19:C24)</f>
        <v>0</v>
      </c>
      <c r="D25" s="497">
        <f>SUM(D19:D24)</f>
        <v>0</v>
      </c>
      <c r="E25" s="497">
        <f>SUM(E19:E24)</f>
        <v>0</v>
      </c>
      <c r="F25" s="497">
        <f>SUM(F19:F24)</f>
        <v>0</v>
      </c>
    </row>
    <row r="26" spans="1:7" ht="16.5" customHeight="1" x14ac:dyDescent="0.25">
      <c r="G26" s="498"/>
    </row>
    <row r="27" spans="1:7" ht="15" customHeight="1" x14ac:dyDescent="0.25"/>
    <row r="28" spans="1:7" ht="16.5" customHeight="1" x14ac:dyDescent="0.25"/>
    <row r="29" spans="1:7" x14ac:dyDescent="0.25">
      <c r="G29" s="498"/>
    </row>
    <row r="31" spans="1:7" ht="21.75" customHeight="1" x14ac:dyDescent="0.25"/>
    <row r="32" spans="1:7" ht="24" customHeight="1" x14ac:dyDescent="0.25"/>
  </sheetData>
  <sheetProtection selectLockedCells="1" selectUnlockedCells="1"/>
  <mergeCells count="1">
    <mergeCell ref="A4:G4"/>
  </mergeCells>
  <pageMargins left="0.75" right="0.75" top="1" bottom="1" header="0.5" footer="0.51180555555555551"/>
  <pageSetup paperSize="9" scale="63" firstPageNumber="0" orientation="portrait" horizontalDpi="300" verticalDpi="300" r:id="rId1"/>
  <headerFooter scaleWithDoc="0" alignWithMargins="0">
    <oddHeader>&amp;LVászoly Község Önkormányzata&amp;C9. melléklet a 1/2017. (II.15.) rendelethez&amp;R&amp;P. oldal forint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4:F31"/>
  <sheetViews>
    <sheetView view="pageLayout" zoomScaleSheetLayoutView="100" workbookViewId="0">
      <selection activeCell="A5" sqref="A5:E5"/>
    </sheetView>
  </sheetViews>
  <sheetFormatPr defaultRowHeight="13.2" x14ac:dyDescent="0.25"/>
  <cols>
    <col min="1" max="1" width="9.109375" style="406"/>
    <col min="2" max="2" width="25.44140625" style="406" customWidth="1"/>
    <col min="3" max="3" width="20.88671875" style="406" customWidth="1"/>
    <col min="4" max="4" width="17.33203125" style="406" bestFit="1" customWidth="1"/>
    <col min="5" max="5" width="13.88671875" style="406" bestFit="1" customWidth="1"/>
    <col min="6" max="6" width="10.109375" style="406" bestFit="1" customWidth="1"/>
    <col min="7" max="257" width="9.109375" style="406"/>
    <col min="258" max="258" width="25.44140625" style="406" customWidth="1"/>
    <col min="259" max="259" width="20.88671875" style="406" customWidth="1"/>
    <col min="260" max="260" width="17.33203125" style="406" bestFit="1" customWidth="1"/>
    <col min="261" max="261" width="13.88671875" style="406" bestFit="1" customWidth="1"/>
    <col min="262" max="513" width="9.109375" style="406"/>
    <col min="514" max="514" width="25.44140625" style="406" customWidth="1"/>
    <col min="515" max="515" width="20.88671875" style="406" customWidth="1"/>
    <col min="516" max="516" width="17.33203125" style="406" bestFit="1" customWidth="1"/>
    <col min="517" max="517" width="13.88671875" style="406" bestFit="1" customWidth="1"/>
    <col min="518" max="769" width="9.109375" style="406"/>
    <col min="770" max="770" width="25.44140625" style="406" customWidth="1"/>
    <col min="771" max="771" width="20.88671875" style="406" customWidth="1"/>
    <col min="772" max="772" width="17.33203125" style="406" bestFit="1" customWidth="1"/>
    <col min="773" max="773" width="13.88671875" style="406" bestFit="1" customWidth="1"/>
    <col min="774" max="1025" width="9.109375" style="406"/>
    <col min="1026" max="1026" width="25.44140625" style="406" customWidth="1"/>
    <col min="1027" max="1027" width="20.88671875" style="406" customWidth="1"/>
    <col min="1028" max="1028" width="17.33203125" style="406" bestFit="1" customWidth="1"/>
    <col min="1029" max="1029" width="13.88671875" style="406" bestFit="1" customWidth="1"/>
    <col min="1030" max="1281" width="9.109375" style="406"/>
    <col min="1282" max="1282" width="25.44140625" style="406" customWidth="1"/>
    <col min="1283" max="1283" width="20.88671875" style="406" customWidth="1"/>
    <col min="1284" max="1284" width="17.33203125" style="406" bestFit="1" customWidth="1"/>
    <col min="1285" max="1285" width="13.88671875" style="406" bestFit="1" customWidth="1"/>
    <col min="1286" max="1537" width="9.109375" style="406"/>
    <col min="1538" max="1538" width="25.44140625" style="406" customWidth="1"/>
    <col min="1539" max="1539" width="20.88671875" style="406" customWidth="1"/>
    <col min="1540" max="1540" width="17.33203125" style="406" bestFit="1" customWidth="1"/>
    <col min="1541" max="1541" width="13.88671875" style="406" bestFit="1" customWidth="1"/>
    <col min="1542" max="1793" width="9.109375" style="406"/>
    <col min="1794" max="1794" width="25.44140625" style="406" customWidth="1"/>
    <col min="1795" max="1795" width="20.88671875" style="406" customWidth="1"/>
    <col min="1796" max="1796" width="17.33203125" style="406" bestFit="1" customWidth="1"/>
    <col min="1797" max="1797" width="13.88671875" style="406" bestFit="1" customWidth="1"/>
    <col min="1798" max="2049" width="9.109375" style="406"/>
    <col min="2050" max="2050" width="25.44140625" style="406" customWidth="1"/>
    <col min="2051" max="2051" width="20.88671875" style="406" customWidth="1"/>
    <col min="2052" max="2052" width="17.33203125" style="406" bestFit="1" customWidth="1"/>
    <col min="2053" max="2053" width="13.88671875" style="406" bestFit="1" customWidth="1"/>
    <col min="2054" max="2305" width="9.109375" style="406"/>
    <col min="2306" max="2306" width="25.44140625" style="406" customWidth="1"/>
    <col min="2307" max="2307" width="20.88671875" style="406" customWidth="1"/>
    <col min="2308" max="2308" width="17.33203125" style="406" bestFit="1" customWidth="1"/>
    <col min="2309" max="2309" width="13.88671875" style="406" bestFit="1" customWidth="1"/>
    <col min="2310" max="2561" width="9.109375" style="406"/>
    <col min="2562" max="2562" width="25.44140625" style="406" customWidth="1"/>
    <col min="2563" max="2563" width="20.88671875" style="406" customWidth="1"/>
    <col min="2564" max="2564" width="17.33203125" style="406" bestFit="1" customWidth="1"/>
    <col min="2565" max="2565" width="13.88671875" style="406" bestFit="1" customWidth="1"/>
    <col min="2566" max="2817" width="9.109375" style="406"/>
    <col min="2818" max="2818" width="25.44140625" style="406" customWidth="1"/>
    <col min="2819" max="2819" width="20.88671875" style="406" customWidth="1"/>
    <col min="2820" max="2820" width="17.33203125" style="406" bestFit="1" customWidth="1"/>
    <col min="2821" max="2821" width="13.88671875" style="406" bestFit="1" customWidth="1"/>
    <col min="2822" max="3073" width="9.109375" style="406"/>
    <col min="3074" max="3074" width="25.44140625" style="406" customWidth="1"/>
    <col min="3075" max="3075" width="20.88671875" style="406" customWidth="1"/>
    <col min="3076" max="3076" width="17.33203125" style="406" bestFit="1" customWidth="1"/>
    <col min="3077" max="3077" width="13.88671875" style="406" bestFit="1" customWidth="1"/>
    <col min="3078" max="3329" width="9.109375" style="406"/>
    <col min="3330" max="3330" width="25.44140625" style="406" customWidth="1"/>
    <col min="3331" max="3331" width="20.88671875" style="406" customWidth="1"/>
    <col min="3332" max="3332" width="17.33203125" style="406" bestFit="1" customWidth="1"/>
    <col min="3333" max="3333" width="13.88671875" style="406" bestFit="1" customWidth="1"/>
    <col min="3334" max="3585" width="9.109375" style="406"/>
    <col min="3586" max="3586" width="25.44140625" style="406" customWidth="1"/>
    <col min="3587" max="3587" width="20.88671875" style="406" customWidth="1"/>
    <col min="3588" max="3588" width="17.33203125" style="406" bestFit="1" customWidth="1"/>
    <col min="3589" max="3589" width="13.88671875" style="406" bestFit="1" customWidth="1"/>
    <col min="3590" max="3841" width="9.109375" style="406"/>
    <col min="3842" max="3842" width="25.44140625" style="406" customWidth="1"/>
    <col min="3843" max="3843" width="20.88671875" style="406" customWidth="1"/>
    <col min="3844" max="3844" width="17.33203125" style="406" bestFit="1" customWidth="1"/>
    <col min="3845" max="3845" width="13.88671875" style="406" bestFit="1" customWidth="1"/>
    <col min="3846" max="4097" width="9.109375" style="406"/>
    <col min="4098" max="4098" width="25.44140625" style="406" customWidth="1"/>
    <col min="4099" max="4099" width="20.88671875" style="406" customWidth="1"/>
    <col min="4100" max="4100" width="17.33203125" style="406" bestFit="1" customWidth="1"/>
    <col min="4101" max="4101" width="13.88671875" style="406" bestFit="1" customWidth="1"/>
    <col min="4102" max="4353" width="9.109375" style="406"/>
    <col min="4354" max="4354" width="25.44140625" style="406" customWidth="1"/>
    <col min="4355" max="4355" width="20.88671875" style="406" customWidth="1"/>
    <col min="4356" max="4356" width="17.33203125" style="406" bestFit="1" customWidth="1"/>
    <col min="4357" max="4357" width="13.88671875" style="406" bestFit="1" customWidth="1"/>
    <col min="4358" max="4609" width="9.109375" style="406"/>
    <col min="4610" max="4610" width="25.44140625" style="406" customWidth="1"/>
    <col min="4611" max="4611" width="20.88671875" style="406" customWidth="1"/>
    <col min="4612" max="4612" width="17.33203125" style="406" bestFit="1" customWidth="1"/>
    <col min="4613" max="4613" width="13.88671875" style="406" bestFit="1" customWidth="1"/>
    <col min="4614" max="4865" width="9.109375" style="406"/>
    <col min="4866" max="4866" width="25.44140625" style="406" customWidth="1"/>
    <col min="4867" max="4867" width="20.88671875" style="406" customWidth="1"/>
    <col min="4868" max="4868" width="17.33203125" style="406" bestFit="1" customWidth="1"/>
    <col min="4869" max="4869" width="13.88671875" style="406" bestFit="1" customWidth="1"/>
    <col min="4870" max="5121" width="9.109375" style="406"/>
    <col min="5122" max="5122" width="25.44140625" style="406" customWidth="1"/>
    <col min="5123" max="5123" width="20.88671875" style="406" customWidth="1"/>
    <col min="5124" max="5124" width="17.33203125" style="406" bestFit="1" customWidth="1"/>
    <col min="5125" max="5125" width="13.88671875" style="406" bestFit="1" customWidth="1"/>
    <col min="5126" max="5377" width="9.109375" style="406"/>
    <col min="5378" max="5378" width="25.44140625" style="406" customWidth="1"/>
    <col min="5379" max="5379" width="20.88671875" style="406" customWidth="1"/>
    <col min="5380" max="5380" width="17.33203125" style="406" bestFit="1" customWidth="1"/>
    <col min="5381" max="5381" width="13.88671875" style="406" bestFit="1" customWidth="1"/>
    <col min="5382" max="5633" width="9.109375" style="406"/>
    <col min="5634" max="5634" width="25.44140625" style="406" customWidth="1"/>
    <col min="5635" max="5635" width="20.88671875" style="406" customWidth="1"/>
    <col min="5636" max="5636" width="17.33203125" style="406" bestFit="1" customWidth="1"/>
    <col min="5637" max="5637" width="13.88671875" style="406" bestFit="1" customWidth="1"/>
    <col min="5638" max="5889" width="9.109375" style="406"/>
    <col min="5890" max="5890" width="25.44140625" style="406" customWidth="1"/>
    <col min="5891" max="5891" width="20.88671875" style="406" customWidth="1"/>
    <col min="5892" max="5892" width="17.33203125" style="406" bestFit="1" customWidth="1"/>
    <col min="5893" max="5893" width="13.88671875" style="406" bestFit="1" customWidth="1"/>
    <col min="5894" max="6145" width="9.109375" style="406"/>
    <col min="6146" max="6146" width="25.44140625" style="406" customWidth="1"/>
    <col min="6147" max="6147" width="20.88671875" style="406" customWidth="1"/>
    <col min="6148" max="6148" width="17.33203125" style="406" bestFit="1" customWidth="1"/>
    <col min="6149" max="6149" width="13.88671875" style="406" bestFit="1" customWidth="1"/>
    <col min="6150" max="6401" width="9.109375" style="406"/>
    <col min="6402" max="6402" width="25.44140625" style="406" customWidth="1"/>
    <col min="6403" max="6403" width="20.88671875" style="406" customWidth="1"/>
    <col min="6404" max="6404" width="17.33203125" style="406" bestFit="1" customWidth="1"/>
    <col min="6405" max="6405" width="13.88671875" style="406" bestFit="1" customWidth="1"/>
    <col min="6406" max="6657" width="9.109375" style="406"/>
    <col min="6658" max="6658" width="25.44140625" style="406" customWidth="1"/>
    <col min="6659" max="6659" width="20.88671875" style="406" customWidth="1"/>
    <col min="6660" max="6660" width="17.33203125" style="406" bestFit="1" customWidth="1"/>
    <col min="6661" max="6661" width="13.88671875" style="406" bestFit="1" customWidth="1"/>
    <col min="6662" max="6913" width="9.109375" style="406"/>
    <col min="6914" max="6914" width="25.44140625" style="406" customWidth="1"/>
    <col min="6915" max="6915" width="20.88671875" style="406" customWidth="1"/>
    <col min="6916" max="6916" width="17.33203125" style="406" bestFit="1" customWidth="1"/>
    <col min="6917" max="6917" width="13.88671875" style="406" bestFit="1" customWidth="1"/>
    <col min="6918" max="7169" width="9.109375" style="406"/>
    <col min="7170" max="7170" width="25.44140625" style="406" customWidth="1"/>
    <col min="7171" max="7171" width="20.88671875" style="406" customWidth="1"/>
    <col min="7172" max="7172" width="17.33203125" style="406" bestFit="1" customWidth="1"/>
    <col min="7173" max="7173" width="13.88671875" style="406" bestFit="1" customWidth="1"/>
    <col min="7174" max="7425" width="9.109375" style="406"/>
    <col min="7426" max="7426" width="25.44140625" style="406" customWidth="1"/>
    <col min="7427" max="7427" width="20.88671875" style="406" customWidth="1"/>
    <col min="7428" max="7428" width="17.33203125" style="406" bestFit="1" customWidth="1"/>
    <col min="7429" max="7429" width="13.88671875" style="406" bestFit="1" customWidth="1"/>
    <col min="7430" max="7681" width="9.109375" style="406"/>
    <col min="7682" max="7682" width="25.44140625" style="406" customWidth="1"/>
    <col min="7683" max="7683" width="20.88671875" style="406" customWidth="1"/>
    <col min="7684" max="7684" width="17.33203125" style="406" bestFit="1" customWidth="1"/>
    <col min="7685" max="7685" width="13.88671875" style="406" bestFit="1" customWidth="1"/>
    <col min="7686" max="7937" width="9.109375" style="406"/>
    <col min="7938" max="7938" width="25.44140625" style="406" customWidth="1"/>
    <col min="7939" max="7939" width="20.88671875" style="406" customWidth="1"/>
    <col min="7940" max="7940" width="17.33203125" style="406" bestFit="1" customWidth="1"/>
    <col min="7941" max="7941" width="13.88671875" style="406" bestFit="1" customWidth="1"/>
    <col min="7942" max="8193" width="9.109375" style="406"/>
    <col min="8194" max="8194" width="25.44140625" style="406" customWidth="1"/>
    <col min="8195" max="8195" width="20.88671875" style="406" customWidth="1"/>
    <col min="8196" max="8196" width="17.33203125" style="406" bestFit="1" customWidth="1"/>
    <col min="8197" max="8197" width="13.88671875" style="406" bestFit="1" customWidth="1"/>
    <col min="8198" max="8449" width="9.109375" style="406"/>
    <col min="8450" max="8450" width="25.44140625" style="406" customWidth="1"/>
    <col min="8451" max="8451" width="20.88671875" style="406" customWidth="1"/>
    <col min="8452" max="8452" width="17.33203125" style="406" bestFit="1" customWidth="1"/>
    <col min="8453" max="8453" width="13.88671875" style="406" bestFit="1" customWidth="1"/>
    <col min="8454" max="8705" width="9.109375" style="406"/>
    <col min="8706" max="8706" width="25.44140625" style="406" customWidth="1"/>
    <col min="8707" max="8707" width="20.88671875" style="406" customWidth="1"/>
    <col min="8708" max="8708" width="17.33203125" style="406" bestFit="1" customWidth="1"/>
    <col min="8709" max="8709" width="13.88671875" style="406" bestFit="1" customWidth="1"/>
    <col min="8710" max="8961" width="9.109375" style="406"/>
    <col min="8962" max="8962" width="25.44140625" style="406" customWidth="1"/>
    <col min="8963" max="8963" width="20.88671875" style="406" customWidth="1"/>
    <col min="8964" max="8964" width="17.33203125" style="406" bestFit="1" customWidth="1"/>
    <col min="8965" max="8965" width="13.88671875" style="406" bestFit="1" customWidth="1"/>
    <col min="8966" max="9217" width="9.109375" style="406"/>
    <col min="9218" max="9218" width="25.44140625" style="406" customWidth="1"/>
    <col min="9219" max="9219" width="20.88671875" style="406" customWidth="1"/>
    <col min="9220" max="9220" width="17.33203125" style="406" bestFit="1" customWidth="1"/>
    <col min="9221" max="9221" width="13.88671875" style="406" bestFit="1" customWidth="1"/>
    <col min="9222" max="9473" width="9.109375" style="406"/>
    <col min="9474" max="9474" width="25.44140625" style="406" customWidth="1"/>
    <col min="9475" max="9475" width="20.88671875" style="406" customWidth="1"/>
    <col min="9476" max="9476" width="17.33203125" style="406" bestFit="1" customWidth="1"/>
    <col min="9477" max="9477" width="13.88671875" style="406" bestFit="1" customWidth="1"/>
    <col min="9478" max="9729" width="9.109375" style="406"/>
    <col min="9730" max="9730" width="25.44140625" style="406" customWidth="1"/>
    <col min="9731" max="9731" width="20.88671875" style="406" customWidth="1"/>
    <col min="9732" max="9732" width="17.33203125" style="406" bestFit="1" customWidth="1"/>
    <col min="9733" max="9733" width="13.88671875" style="406" bestFit="1" customWidth="1"/>
    <col min="9734" max="9985" width="9.109375" style="406"/>
    <col min="9986" max="9986" width="25.44140625" style="406" customWidth="1"/>
    <col min="9987" max="9987" width="20.88671875" style="406" customWidth="1"/>
    <col min="9988" max="9988" width="17.33203125" style="406" bestFit="1" customWidth="1"/>
    <col min="9989" max="9989" width="13.88671875" style="406" bestFit="1" customWidth="1"/>
    <col min="9990" max="10241" width="9.109375" style="406"/>
    <col min="10242" max="10242" width="25.44140625" style="406" customWidth="1"/>
    <col min="10243" max="10243" width="20.88671875" style="406" customWidth="1"/>
    <col min="10244" max="10244" width="17.33203125" style="406" bestFit="1" customWidth="1"/>
    <col min="10245" max="10245" width="13.88671875" style="406" bestFit="1" customWidth="1"/>
    <col min="10246" max="10497" width="9.109375" style="406"/>
    <col min="10498" max="10498" width="25.44140625" style="406" customWidth="1"/>
    <col min="10499" max="10499" width="20.88671875" style="406" customWidth="1"/>
    <col min="10500" max="10500" width="17.33203125" style="406" bestFit="1" customWidth="1"/>
    <col min="10501" max="10501" width="13.88671875" style="406" bestFit="1" customWidth="1"/>
    <col min="10502" max="10753" width="9.109375" style="406"/>
    <col min="10754" max="10754" width="25.44140625" style="406" customWidth="1"/>
    <col min="10755" max="10755" width="20.88671875" style="406" customWidth="1"/>
    <col min="10756" max="10756" width="17.33203125" style="406" bestFit="1" customWidth="1"/>
    <col min="10757" max="10757" width="13.88671875" style="406" bestFit="1" customWidth="1"/>
    <col min="10758" max="11009" width="9.109375" style="406"/>
    <col min="11010" max="11010" width="25.44140625" style="406" customWidth="1"/>
    <col min="11011" max="11011" width="20.88671875" style="406" customWidth="1"/>
    <col min="11012" max="11012" width="17.33203125" style="406" bestFit="1" customWidth="1"/>
    <col min="11013" max="11013" width="13.88671875" style="406" bestFit="1" customWidth="1"/>
    <col min="11014" max="11265" width="9.109375" style="406"/>
    <col min="11266" max="11266" width="25.44140625" style="406" customWidth="1"/>
    <col min="11267" max="11267" width="20.88671875" style="406" customWidth="1"/>
    <col min="11268" max="11268" width="17.33203125" style="406" bestFit="1" customWidth="1"/>
    <col min="11269" max="11269" width="13.88671875" style="406" bestFit="1" customWidth="1"/>
    <col min="11270" max="11521" width="9.109375" style="406"/>
    <col min="11522" max="11522" width="25.44140625" style="406" customWidth="1"/>
    <col min="11523" max="11523" width="20.88671875" style="406" customWidth="1"/>
    <col min="11524" max="11524" width="17.33203125" style="406" bestFit="1" customWidth="1"/>
    <col min="11525" max="11525" width="13.88671875" style="406" bestFit="1" customWidth="1"/>
    <col min="11526" max="11777" width="9.109375" style="406"/>
    <col min="11778" max="11778" width="25.44140625" style="406" customWidth="1"/>
    <col min="11779" max="11779" width="20.88671875" style="406" customWidth="1"/>
    <col min="11780" max="11780" width="17.33203125" style="406" bestFit="1" customWidth="1"/>
    <col min="11781" max="11781" width="13.88671875" style="406" bestFit="1" customWidth="1"/>
    <col min="11782" max="12033" width="9.109375" style="406"/>
    <col min="12034" max="12034" width="25.44140625" style="406" customWidth="1"/>
    <col min="12035" max="12035" width="20.88671875" style="406" customWidth="1"/>
    <col min="12036" max="12036" width="17.33203125" style="406" bestFit="1" customWidth="1"/>
    <col min="12037" max="12037" width="13.88671875" style="406" bestFit="1" customWidth="1"/>
    <col min="12038" max="12289" width="9.109375" style="406"/>
    <col min="12290" max="12290" width="25.44140625" style="406" customWidth="1"/>
    <col min="12291" max="12291" width="20.88671875" style="406" customWidth="1"/>
    <col min="12292" max="12292" width="17.33203125" style="406" bestFit="1" customWidth="1"/>
    <col min="12293" max="12293" width="13.88671875" style="406" bestFit="1" customWidth="1"/>
    <col min="12294" max="12545" width="9.109375" style="406"/>
    <col min="12546" max="12546" width="25.44140625" style="406" customWidth="1"/>
    <col min="12547" max="12547" width="20.88671875" style="406" customWidth="1"/>
    <col min="12548" max="12548" width="17.33203125" style="406" bestFit="1" customWidth="1"/>
    <col min="12549" max="12549" width="13.88671875" style="406" bestFit="1" customWidth="1"/>
    <col min="12550" max="12801" width="9.109375" style="406"/>
    <col min="12802" max="12802" width="25.44140625" style="406" customWidth="1"/>
    <col min="12803" max="12803" width="20.88671875" style="406" customWidth="1"/>
    <col min="12804" max="12804" width="17.33203125" style="406" bestFit="1" customWidth="1"/>
    <col min="12805" max="12805" width="13.88671875" style="406" bestFit="1" customWidth="1"/>
    <col min="12806" max="13057" width="9.109375" style="406"/>
    <col min="13058" max="13058" width="25.44140625" style="406" customWidth="1"/>
    <col min="13059" max="13059" width="20.88671875" style="406" customWidth="1"/>
    <col min="13060" max="13060" width="17.33203125" style="406" bestFit="1" customWidth="1"/>
    <col min="13061" max="13061" width="13.88671875" style="406" bestFit="1" customWidth="1"/>
    <col min="13062" max="13313" width="9.109375" style="406"/>
    <col min="13314" max="13314" width="25.44140625" style="406" customWidth="1"/>
    <col min="13315" max="13315" width="20.88671875" style="406" customWidth="1"/>
    <col min="13316" max="13316" width="17.33203125" style="406" bestFit="1" customWidth="1"/>
    <col min="13317" max="13317" width="13.88671875" style="406" bestFit="1" customWidth="1"/>
    <col min="13318" max="13569" width="9.109375" style="406"/>
    <col min="13570" max="13570" width="25.44140625" style="406" customWidth="1"/>
    <col min="13571" max="13571" width="20.88671875" style="406" customWidth="1"/>
    <col min="13572" max="13572" width="17.33203125" style="406" bestFit="1" customWidth="1"/>
    <col min="13573" max="13573" width="13.88671875" style="406" bestFit="1" customWidth="1"/>
    <col min="13574" max="13825" width="9.109375" style="406"/>
    <col min="13826" max="13826" width="25.44140625" style="406" customWidth="1"/>
    <col min="13827" max="13827" width="20.88671875" style="406" customWidth="1"/>
    <col min="13828" max="13828" width="17.33203125" style="406" bestFit="1" customWidth="1"/>
    <col min="13829" max="13829" width="13.88671875" style="406" bestFit="1" customWidth="1"/>
    <col min="13830" max="14081" width="9.109375" style="406"/>
    <col min="14082" max="14082" width="25.44140625" style="406" customWidth="1"/>
    <col min="14083" max="14083" width="20.88671875" style="406" customWidth="1"/>
    <col min="14084" max="14084" width="17.33203125" style="406" bestFit="1" customWidth="1"/>
    <col min="14085" max="14085" width="13.88671875" style="406" bestFit="1" customWidth="1"/>
    <col min="14086" max="14337" width="9.109375" style="406"/>
    <col min="14338" max="14338" width="25.44140625" style="406" customWidth="1"/>
    <col min="14339" max="14339" width="20.88671875" style="406" customWidth="1"/>
    <col min="14340" max="14340" width="17.33203125" style="406" bestFit="1" customWidth="1"/>
    <col min="14341" max="14341" width="13.88671875" style="406" bestFit="1" customWidth="1"/>
    <col min="14342" max="14593" width="9.109375" style="406"/>
    <col min="14594" max="14594" width="25.44140625" style="406" customWidth="1"/>
    <col min="14595" max="14595" width="20.88671875" style="406" customWidth="1"/>
    <col min="14596" max="14596" width="17.33203125" style="406" bestFit="1" customWidth="1"/>
    <col min="14597" max="14597" width="13.88671875" style="406" bestFit="1" customWidth="1"/>
    <col min="14598" max="14849" width="9.109375" style="406"/>
    <col min="14850" max="14850" width="25.44140625" style="406" customWidth="1"/>
    <col min="14851" max="14851" width="20.88671875" style="406" customWidth="1"/>
    <col min="14852" max="14852" width="17.33203125" style="406" bestFit="1" customWidth="1"/>
    <col min="14853" max="14853" width="13.88671875" style="406" bestFit="1" customWidth="1"/>
    <col min="14854" max="15105" width="9.109375" style="406"/>
    <col min="15106" max="15106" width="25.44140625" style="406" customWidth="1"/>
    <col min="15107" max="15107" width="20.88671875" style="406" customWidth="1"/>
    <col min="15108" max="15108" width="17.33203125" style="406" bestFit="1" customWidth="1"/>
    <col min="15109" max="15109" width="13.88671875" style="406" bestFit="1" customWidth="1"/>
    <col min="15110" max="15361" width="9.109375" style="406"/>
    <col min="15362" max="15362" width="25.44140625" style="406" customWidth="1"/>
    <col min="15363" max="15363" width="20.88671875" style="406" customWidth="1"/>
    <col min="15364" max="15364" width="17.33203125" style="406" bestFit="1" customWidth="1"/>
    <col min="15365" max="15365" width="13.88671875" style="406" bestFit="1" customWidth="1"/>
    <col min="15366" max="15617" width="9.109375" style="406"/>
    <col min="15618" max="15618" width="25.44140625" style="406" customWidth="1"/>
    <col min="15619" max="15619" width="20.88671875" style="406" customWidth="1"/>
    <col min="15620" max="15620" width="17.33203125" style="406" bestFit="1" customWidth="1"/>
    <col min="15621" max="15621" width="13.88671875" style="406" bestFit="1" customWidth="1"/>
    <col min="15622" max="15873" width="9.109375" style="406"/>
    <col min="15874" max="15874" width="25.44140625" style="406" customWidth="1"/>
    <col min="15875" max="15875" width="20.88671875" style="406" customWidth="1"/>
    <col min="15876" max="15876" width="17.33203125" style="406" bestFit="1" customWidth="1"/>
    <col min="15877" max="15877" width="13.88671875" style="406" bestFit="1" customWidth="1"/>
    <col min="15878" max="16129" width="9.109375" style="406"/>
    <col min="16130" max="16130" width="25.44140625" style="406" customWidth="1"/>
    <col min="16131" max="16131" width="20.88671875" style="406" customWidth="1"/>
    <col min="16132" max="16132" width="17.33203125" style="406" bestFit="1" customWidth="1"/>
    <col min="16133" max="16133" width="13.88671875" style="406" bestFit="1" customWidth="1"/>
    <col min="16134" max="16384" width="9.109375" style="406"/>
  </cols>
  <sheetData>
    <row r="4" spans="1:5" x14ac:dyDescent="0.25">
      <c r="A4" s="835" t="s">
        <v>310</v>
      </c>
      <c r="B4" s="835"/>
      <c r="C4" s="835"/>
      <c r="D4" s="835"/>
      <c r="E4" s="835"/>
    </row>
    <row r="5" spans="1:5" x14ac:dyDescent="0.25">
      <c r="A5" s="835" t="s">
        <v>495</v>
      </c>
      <c r="B5" s="835"/>
      <c r="C5" s="835"/>
      <c r="D5" s="835"/>
      <c r="E5" s="835"/>
    </row>
    <row r="6" spans="1:5" ht="13.8" thickBot="1" x14ac:dyDescent="0.3"/>
    <row r="7" spans="1:5" x14ac:dyDescent="0.25">
      <c r="A7" s="407" t="s">
        <v>114</v>
      </c>
      <c r="B7" s="408" t="s">
        <v>311</v>
      </c>
      <c r="C7" s="408" t="s">
        <v>312</v>
      </c>
      <c r="D7" s="408" t="s">
        <v>313</v>
      </c>
      <c r="E7" s="409" t="s">
        <v>314</v>
      </c>
    </row>
    <row r="8" spans="1:5" x14ac:dyDescent="0.25">
      <c r="A8" s="410"/>
      <c r="B8" s="411"/>
      <c r="C8" s="412" t="s">
        <v>315</v>
      </c>
      <c r="D8" s="413" t="s">
        <v>316</v>
      </c>
      <c r="E8" s="414" t="s">
        <v>317</v>
      </c>
    </row>
    <row r="9" spans="1:5" x14ac:dyDescent="0.25">
      <c r="A9" s="410"/>
      <c r="B9" s="411"/>
      <c r="C9" s="411"/>
      <c r="D9" s="413" t="s">
        <v>531</v>
      </c>
      <c r="E9" s="414" t="s">
        <v>532</v>
      </c>
    </row>
    <row r="10" spans="1:5" ht="13.8" thickBot="1" x14ac:dyDescent="0.3">
      <c r="A10" s="415" t="s">
        <v>287</v>
      </c>
      <c r="B10" s="416" t="s">
        <v>288</v>
      </c>
      <c r="C10" s="416" t="s">
        <v>289</v>
      </c>
      <c r="D10" s="416" t="s">
        <v>290</v>
      </c>
      <c r="E10" s="417" t="s">
        <v>291</v>
      </c>
    </row>
    <row r="11" spans="1:5" ht="65.25" customHeight="1" x14ac:dyDescent="0.25">
      <c r="A11" s="418" t="s">
        <v>288</v>
      </c>
      <c r="B11" s="419" t="s">
        <v>318</v>
      </c>
      <c r="C11" s="420"/>
      <c r="D11" s="421">
        <f>SUM(D12:D13)</f>
        <v>0</v>
      </c>
      <c r="E11" s="422">
        <f>SUM(E12:E17)</f>
        <v>0</v>
      </c>
    </row>
    <row r="12" spans="1:5" x14ac:dyDescent="0.25">
      <c r="A12" s="423"/>
      <c r="B12" s="424"/>
      <c r="C12" s="424"/>
      <c r="D12" s="425"/>
      <c r="E12" s="426"/>
    </row>
    <row r="13" spans="1:5" x14ac:dyDescent="0.25">
      <c r="A13" s="423"/>
      <c r="B13" s="424"/>
      <c r="C13" s="424"/>
      <c r="D13" s="425"/>
      <c r="E13" s="425"/>
    </row>
    <row r="14" spans="1:5" x14ac:dyDescent="0.25">
      <c r="A14" s="423"/>
      <c r="B14" s="424"/>
      <c r="C14" s="424"/>
      <c r="D14" s="425"/>
      <c r="E14" s="426"/>
    </row>
    <row r="15" spans="1:5" x14ac:dyDescent="0.25">
      <c r="A15" s="423"/>
      <c r="B15" s="424"/>
      <c r="C15" s="424"/>
      <c r="D15" s="425"/>
      <c r="E15" s="426"/>
    </row>
    <row r="16" spans="1:5" x14ac:dyDescent="0.25">
      <c r="A16" s="423"/>
      <c r="B16" s="424"/>
      <c r="C16" s="424"/>
      <c r="D16" s="425"/>
      <c r="E16" s="426"/>
    </row>
    <row r="17" spans="1:6" x14ac:dyDescent="0.25">
      <c r="A17" s="423"/>
      <c r="B17" s="424"/>
      <c r="C17" s="424"/>
      <c r="D17" s="425"/>
      <c r="E17" s="426"/>
    </row>
    <row r="18" spans="1:6" x14ac:dyDescent="0.25">
      <c r="A18" s="423"/>
      <c r="B18" s="424"/>
      <c r="C18" s="424"/>
      <c r="D18" s="425"/>
      <c r="E18" s="426"/>
    </row>
    <row r="19" spans="1:6" ht="69" customHeight="1" x14ac:dyDescent="0.25">
      <c r="A19" s="427" t="s">
        <v>289</v>
      </c>
      <c r="B19" s="428" t="s">
        <v>319</v>
      </c>
      <c r="C19" s="424"/>
      <c r="D19" s="425"/>
      <c r="E19" s="426">
        <v>0</v>
      </c>
    </row>
    <row r="20" spans="1:6" ht="55.5" customHeight="1" x14ac:dyDescent="0.25">
      <c r="A20" s="427"/>
      <c r="B20" s="429" t="s">
        <v>320</v>
      </c>
      <c r="C20" s="430"/>
      <c r="D20" s="812">
        <f>SUM(D21:D28)</f>
        <v>12408000</v>
      </c>
      <c r="E20" s="431">
        <f>SUM(E21:E28)</f>
        <v>1758000</v>
      </c>
      <c r="F20" s="431"/>
    </row>
    <row r="21" spans="1:6" x14ac:dyDescent="0.25">
      <c r="A21" s="427"/>
      <c r="B21" s="432"/>
      <c r="C21" s="433" t="s">
        <v>321</v>
      </c>
      <c r="D21" s="813">
        <f t="shared" ref="D21:D29" si="0">F21+E21</f>
        <v>6214000</v>
      </c>
      <c r="E21" s="426">
        <v>814000</v>
      </c>
      <c r="F21" s="434">
        <f>'2.sz.tábla'!D32</f>
        <v>5400000</v>
      </c>
    </row>
    <row r="22" spans="1:6" x14ac:dyDescent="0.25">
      <c r="A22" s="427"/>
      <c r="B22" s="432"/>
      <c r="C22" s="433" t="s">
        <v>454</v>
      </c>
      <c r="D22" s="813">
        <f>E22+F22</f>
        <v>1883000</v>
      </c>
      <c r="E22" s="426">
        <v>683000</v>
      </c>
      <c r="F22" s="434">
        <f>'2.sz.tábla'!D34</f>
        <v>1200000</v>
      </c>
    </row>
    <row r="23" spans="1:6" x14ac:dyDescent="0.25">
      <c r="A23" s="427"/>
      <c r="B23" s="432"/>
      <c r="C23" s="433" t="s">
        <v>322</v>
      </c>
      <c r="D23" s="813">
        <f t="shared" ref="D23:D28" si="1">E23+F23</f>
        <v>2507000</v>
      </c>
      <c r="E23" s="426">
        <v>7000</v>
      </c>
      <c r="F23" s="434">
        <f>'2.sz.tábla'!D37</f>
        <v>2500000</v>
      </c>
    </row>
    <row r="24" spans="1:6" ht="16.5" customHeight="1" x14ac:dyDescent="0.25">
      <c r="A24" s="427"/>
      <c r="B24" s="432"/>
      <c r="C24" s="435" t="s">
        <v>323</v>
      </c>
      <c r="D24" s="813">
        <f t="shared" si="1"/>
        <v>457000</v>
      </c>
      <c r="E24" s="426">
        <v>57000</v>
      </c>
      <c r="F24" s="434">
        <f>'2.sz.tábla'!D40</f>
        <v>400000</v>
      </c>
    </row>
    <row r="25" spans="1:6" ht="16.5" customHeight="1" x14ac:dyDescent="0.25">
      <c r="A25" s="427"/>
      <c r="B25" s="432"/>
      <c r="C25" s="435" t="s">
        <v>324</v>
      </c>
      <c r="D25" s="813">
        <f t="shared" si="1"/>
        <v>0</v>
      </c>
      <c r="E25" s="426">
        <v>0</v>
      </c>
      <c r="F25" s="434"/>
    </row>
    <row r="26" spans="1:6" ht="16.5" customHeight="1" x14ac:dyDescent="0.25">
      <c r="A26" s="427"/>
      <c r="B26" s="432"/>
      <c r="C26" s="435" t="s">
        <v>325</v>
      </c>
      <c r="D26" s="813">
        <f t="shared" si="1"/>
        <v>0</v>
      </c>
      <c r="E26" s="426">
        <v>0</v>
      </c>
      <c r="F26" s="436"/>
    </row>
    <row r="27" spans="1:6" x14ac:dyDescent="0.25">
      <c r="A27" s="427"/>
      <c r="B27" s="432"/>
      <c r="C27" s="433" t="s">
        <v>326</v>
      </c>
      <c r="D27" s="813">
        <f t="shared" si="1"/>
        <v>1197000</v>
      </c>
      <c r="E27" s="426">
        <v>197000</v>
      </c>
      <c r="F27" s="436">
        <f>'2.sz.tábla'!D38</f>
        <v>1000000</v>
      </c>
    </row>
    <row r="28" spans="1:6" x14ac:dyDescent="0.25">
      <c r="A28" s="427"/>
      <c r="B28" s="432"/>
      <c r="C28" s="433" t="s">
        <v>455</v>
      </c>
      <c r="D28" s="813">
        <f t="shared" si="1"/>
        <v>150000</v>
      </c>
      <c r="E28" s="426">
        <v>0</v>
      </c>
      <c r="F28" s="436">
        <f>'2.sz.tábla'!D43</f>
        <v>150000</v>
      </c>
    </row>
    <row r="29" spans="1:6" ht="66" x14ac:dyDescent="0.25">
      <c r="A29" s="427" t="s">
        <v>290</v>
      </c>
      <c r="B29" s="428" t="s">
        <v>327</v>
      </c>
      <c r="C29" s="424"/>
      <c r="D29" s="425">
        <f t="shared" si="0"/>
        <v>0</v>
      </c>
      <c r="E29" s="426">
        <v>0</v>
      </c>
      <c r="F29" s="436"/>
    </row>
    <row r="30" spans="1:6" ht="40.200000000000003" thickBot="1" x14ac:dyDescent="0.3">
      <c r="A30" s="437" t="s">
        <v>291</v>
      </c>
      <c r="B30" s="438" t="s">
        <v>328</v>
      </c>
      <c r="C30" s="439"/>
      <c r="D30" s="440">
        <f>F30+E30+G30</f>
        <v>0</v>
      </c>
      <c r="E30" s="441">
        <v>0</v>
      </c>
      <c r="F30" s="436"/>
    </row>
    <row r="31" spans="1:6" ht="13.8" thickBot="1" x14ac:dyDescent="0.3">
      <c r="A31" s="442"/>
      <c r="B31" s="443" t="s">
        <v>329</v>
      </c>
      <c r="C31" s="443"/>
      <c r="D31" s="444">
        <f>D30+D29+D19+D20+D11</f>
        <v>12408000</v>
      </c>
      <c r="E31" s="445">
        <f>E30+E29+E19+E20+E11</f>
        <v>1758000</v>
      </c>
      <c r="F31" s="814">
        <f>SUM(F21:F28)</f>
        <v>10650000</v>
      </c>
    </row>
  </sheetData>
  <mergeCells count="2">
    <mergeCell ref="A4:E4"/>
    <mergeCell ref="A5:E5"/>
  </mergeCells>
  <pageMargins left="0.75" right="0.75" top="1" bottom="1" header="0.5" footer="0.5"/>
  <pageSetup paperSize="9" scale="91" orientation="portrait" r:id="rId1"/>
  <headerFooter alignWithMargins="0">
    <oddHeader>&amp;LVászoly Község Önkormányzata&amp;C10. melléklet a 1/2017. (II.15.) rendelethez&amp;R&amp;P. oldal forint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N29"/>
  <sheetViews>
    <sheetView view="pageLayout" zoomScaleNormal="100" workbookViewId="0">
      <selection activeCell="A4" sqref="A4:L4"/>
    </sheetView>
  </sheetViews>
  <sheetFormatPr defaultRowHeight="13.2" x14ac:dyDescent="0.25"/>
  <cols>
    <col min="1" max="1" width="10" style="112" customWidth="1"/>
    <col min="2" max="2" width="29" style="112" customWidth="1"/>
    <col min="3" max="3" width="12" style="112" customWidth="1"/>
    <col min="4" max="4" width="12.88671875" style="112" customWidth="1"/>
    <col min="5" max="5" width="11.88671875" style="112" customWidth="1"/>
    <col min="6" max="7" width="11.5546875" style="112" customWidth="1"/>
    <col min="8" max="8" width="11.33203125" style="112" customWidth="1"/>
    <col min="9" max="9" width="11" style="112" customWidth="1"/>
    <col min="10" max="10" width="10.5546875" style="112" customWidth="1"/>
    <col min="11" max="12" width="13.6640625" style="112" customWidth="1"/>
    <col min="257" max="257" width="10" customWidth="1"/>
    <col min="258" max="258" width="29" customWidth="1"/>
    <col min="259" max="259" width="12" customWidth="1"/>
    <col min="260" max="260" width="12.88671875" customWidth="1"/>
    <col min="261" max="261" width="11.88671875" customWidth="1"/>
    <col min="262" max="263" width="11.5546875" customWidth="1"/>
    <col min="264" max="264" width="11.33203125" customWidth="1"/>
    <col min="265" max="265" width="11" customWidth="1"/>
    <col min="266" max="266" width="10.5546875" customWidth="1"/>
    <col min="267" max="268" width="13.6640625" customWidth="1"/>
    <col min="513" max="513" width="10" customWidth="1"/>
    <col min="514" max="514" width="29" customWidth="1"/>
    <col min="515" max="515" width="12" customWidth="1"/>
    <col min="516" max="516" width="12.88671875" customWidth="1"/>
    <col min="517" max="517" width="11.88671875" customWidth="1"/>
    <col min="518" max="519" width="11.5546875" customWidth="1"/>
    <col min="520" max="520" width="11.33203125" customWidth="1"/>
    <col min="521" max="521" width="11" customWidth="1"/>
    <col min="522" max="522" width="10.5546875" customWidth="1"/>
    <col min="523" max="524" width="13.6640625" customWidth="1"/>
    <col min="769" max="769" width="10" customWidth="1"/>
    <col min="770" max="770" width="29" customWidth="1"/>
    <col min="771" max="771" width="12" customWidth="1"/>
    <col min="772" max="772" width="12.88671875" customWidth="1"/>
    <col min="773" max="773" width="11.88671875" customWidth="1"/>
    <col min="774" max="775" width="11.5546875" customWidth="1"/>
    <col min="776" max="776" width="11.33203125" customWidth="1"/>
    <col min="777" max="777" width="11" customWidth="1"/>
    <col min="778" max="778" width="10.5546875" customWidth="1"/>
    <col min="779" max="780" width="13.6640625" customWidth="1"/>
    <col min="1025" max="1025" width="10" customWidth="1"/>
    <col min="1026" max="1026" width="29" customWidth="1"/>
    <col min="1027" max="1027" width="12" customWidth="1"/>
    <col min="1028" max="1028" width="12.88671875" customWidth="1"/>
    <col min="1029" max="1029" width="11.88671875" customWidth="1"/>
    <col min="1030" max="1031" width="11.5546875" customWidth="1"/>
    <col min="1032" max="1032" width="11.33203125" customWidth="1"/>
    <col min="1033" max="1033" width="11" customWidth="1"/>
    <col min="1034" max="1034" width="10.5546875" customWidth="1"/>
    <col min="1035" max="1036" width="13.6640625" customWidth="1"/>
    <col min="1281" max="1281" width="10" customWidth="1"/>
    <col min="1282" max="1282" width="29" customWidth="1"/>
    <col min="1283" max="1283" width="12" customWidth="1"/>
    <col min="1284" max="1284" width="12.88671875" customWidth="1"/>
    <col min="1285" max="1285" width="11.88671875" customWidth="1"/>
    <col min="1286" max="1287" width="11.5546875" customWidth="1"/>
    <col min="1288" max="1288" width="11.33203125" customWidth="1"/>
    <col min="1289" max="1289" width="11" customWidth="1"/>
    <col min="1290" max="1290" width="10.5546875" customWidth="1"/>
    <col min="1291" max="1292" width="13.6640625" customWidth="1"/>
    <col min="1537" max="1537" width="10" customWidth="1"/>
    <col min="1538" max="1538" width="29" customWidth="1"/>
    <col min="1539" max="1539" width="12" customWidth="1"/>
    <col min="1540" max="1540" width="12.88671875" customWidth="1"/>
    <col min="1541" max="1541" width="11.88671875" customWidth="1"/>
    <col min="1542" max="1543" width="11.5546875" customWidth="1"/>
    <col min="1544" max="1544" width="11.33203125" customWidth="1"/>
    <col min="1545" max="1545" width="11" customWidth="1"/>
    <col min="1546" max="1546" width="10.5546875" customWidth="1"/>
    <col min="1547" max="1548" width="13.6640625" customWidth="1"/>
    <col min="1793" max="1793" width="10" customWidth="1"/>
    <col min="1794" max="1794" width="29" customWidth="1"/>
    <col min="1795" max="1795" width="12" customWidth="1"/>
    <col min="1796" max="1796" width="12.88671875" customWidth="1"/>
    <col min="1797" max="1797" width="11.88671875" customWidth="1"/>
    <col min="1798" max="1799" width="11.5546875" customWidth="1"/>
    <col min="1800" max="1800" width="11.33203125" customWidth="1"/>
    <col min="1801" max="1801" width="11" customWidth="1"/>
    <col min="1802" max="1802" width="10.5546875" customWidth="1"/>
    <col min="1803" max="1804" width="13.6640625" customWidth="1"/>
    <col min="2049" max="2049" width="10" customWidth="1"/>
    <col min="2050" max="2050" width="29" customWidth="1"/>
    <col min="2051" max="2051" width="12" customWidth="1"/>
    <col min="2052" max="2052" width="12.88671875" customWidth="1"/>
    <col min="2053" max="2053" width="11.88671875" customWidth="1"/>
    <col min="2054" max="2055" width="11.5546875" customWidth="1"/>
    <col min="2056" max="2056" width="11.33203125" customWidth="1"/>
    <col min="2057" max="2057" width="11" customWidth="1"/>
    <col min="2058" max="2058" width="10.5546875" customWidth="1"/>
    <col min="2059" max="2060" width="13.6640625" customWidth="1"/>
    <col min="2305" max="2305" width="10" customWidth="1"/>
    <col min="2306" max="2306" width="29" customWidth="1"/>
    <col min="2307" max="2307" width="12" customWidth="1"/>
    <col min="2308" max="2308" width="12.88671875" customWidth="1"/>
    <col min="2309" max="2309" width="11.88671875" customWidth="1"/>
    <col min="2310" max="2311" width="11.5546875" customWidth="1"/>
    <col min="2312" max="2312" width="11.33203125" customWidth="1"/>
    <col min="2313" max="2313" width="11" customWidth="1"/>
    <col min="2314" max="2314" width="10.5546875" customWidth="1"/>
    <col min="2315" max="2316" width="13.6640625" customWidth="1"/>
    <col min="2561" max="2561" width="10" customWidth="1"/>
    <col min="2562" max="2562" width="29" customWidth="1"/>
    <col min="2563" max="2563" width="12" customWidth="1"/>
    <col min="2564" max="2564" width="12.88671875" customWidth="1"/>
    <col min="2565" max="2565" width="11.88671875" customWidth="1"/>
    <col min="2566" max="2567" width="11.5546875" customWidth="1"/>
    <col min="2568" max="2568" width="11.33203125" customWidth="1"/>
    <col min="2569" max="2569" width="11" customWidth="1"/>
    <col min="2570" max="2570" width="10.5546875" customWidth="1"/>
    <col min="2571" max="2572" width="13.6640625" customWidth="1"/>
    <col min="2817" max="2817" width="10" customWidth="1"/>
    <col min="2818" max="2818" width="29" customWidth="1"/>
    <col min="2819" max="2819" width="12" customWidth="1"/>
    <col min="2820" max="2820" width="12.88671875" customWidth="1"/>
    <col min="2821" max="2821" width="11.88671875" customWidth="1"/>
    <col min="2822" max="2823" width="11.5546875" customWidth="1"/>
    <col min="2824" max="2824" width="11.33203125" customWidth="1"/>
    <col min="2825" max="2825" width="11" customWidth="1"/>
    <col min="2826" max="2826" width="10.5546875" customWidth="1"/>
    <col min="2827" max="2828" width="13.6640625" customWidth="1"/>
    <col min="3073" max="3073" width="10" customWidth="1"/>
    <col min="3074" max="3074" width="29" customWidth="1"/>
    <col min="3075" max="3075" width="12" customWidth="1"/>
    <col min="3076" max="3076" width="12.88671875" customWidth="1"/>
    <col min="3077" max="3077" width="11.88671875" customWidth="1"/>
    <col min="3078" max="3079" width="11.5546875" customWidth="1"/>
    <col min="3080" max="3080" width="11.33203125" customWidth="1"/>
    <col min="3081" max="3081" width="11" customWidth="1"/>
    <col min="3082" max="3082" width="10.5546875" customWidth="1"/>
    <col min="3083" max="3084" width="13.6640625" customWidth="1"/>
    <col min="3329" max="3329" width="10" customWidth="1"/>
    <col min="3330" max="3330" width="29" customWidth="1"/>
    <col min="3331" max="3331" width="12" customWidth="1"/>
    <col min="3332" max="3332" width="12.88671875" customWidth="1"/>
    <col min="3333" max="3333" width="11.88671875" customWidth="1"/>
    <col min="3334" max="3335" width="11.5546875" customWidth="1"/>
    <col min="3336" max="3336" width="11.33203125" customWidth="1"/>
    <col min="3337" max="3337" width="11" customWidth="1"/>
    <col min="3338" max="3338" width="10.5546875" customWidth="1"/>
    <col min="3339" max="3340" width="13.6640625" customWidth="1"/>
    <col min="3585" max="3585" width="10" customWidth="1"/>
    <col min="3586" max="3586" width="29" customWidth="1"/>
    <col min="3587" max="3587" width="12" customWidth="1"/>
    <col min="3588" max="3588" width="12.88671875" customWidth="1"/>
    <col min="3589" max="3589" width="11.88671875" customWidth="1"/>
    <col min="3590" max="3591" width="11.5546875" customWidth="1"/>
    <col min="3592" max="3592" width="11.33203125" customWidth="1"/>
    <col min="3593" max="3593" width="11" customWidth="1"/>
    <col min="3594" max="3594" width="10.5546875" customWidth="1"/>
    <col min="3595" max="3596" width="13.6640625" customWidth="1"/>
    <col min="3841" max="3841" width="10" customWidth="1"/>
    <col min="3842" max="3842" width="29" customWidth="1"/>
    <col min="3843" max="3843" width="12" customWidth="1"/>
    <col min="3844" max="3844" width="12.88671875" customWidth="1"/>
    <col min="3845" max="3845" width="11.88671875" customWidth="1"/>
    <col min="3846" max="3847" width="11.5546875" customWidth="1"/>
    <col min="3848" max="3848" width="11.33203125" customWidth="1"/>
    <col min="3849" max="3849" width="11" customWidth="1"/>
    <col min="3850" max="3850" width="10.5546875" customWidth="1"/>
    <col min="3851" max="3852" width="13.6640625" customWidth="1"/>
    <col min="4097" max="4097" width="10" customWidth="1"/>
    <col min="4098" max="4098" width="29" customWidth="1"/>
    <col min="4099" max="4099" width="12" customWidth="1"/>
    <col min="4100" max="4100" width="12.88671875" customWidth="1"/>
    <col min="4101" max="4101" width="11.88671875" customWidth="1"/>
    <col min="4102" max="4103" width="11.5546875" customWidth="1"/>
    <col min="4104" max="4104" width="11.33203125" customWidth="1"/>
    <col min="4105" max="4105" width="11" customWidth="1"/>
    <col min="4106" max="4106" width="10.5546875" customWidth="1"/>
    <col min="4107" max="4108" width="13.6640625" customWidth="1"/>
    <col min="4353" max="4353" width="10" customWidth="1"/>
    <col min="4354" max="4354" width="29" customWidth="1"/>
    <col min="4355" max="4355" width="12" customWidth="1"/>
    <col min="4356" max="4356" width="12.88671875" customWidth="1"/>
    <col min="4357" max="4357" width="11.88671875" customWidth="1"/>
    <col min="4358" max="4359" width="11.5546875" customWidth="1"/>
    <col min="4360" max="4360" width="11.33203125" customWidth="1"/>
    <col min="4361" max="4361" width="11" customWidth="1"/>
    <col min="4362" max="4362" width="10.5546875" customWidth="1"/>
    <col min="4363" max="4364" width="13.6640625" customWidth="1"/>
    <col min="4609" max="4609" width="10" customWidth="1"/>
    <col min="4610" max="4610" width="29" customWidth="1"/>
    <col min="4611" max="4611" width="12" customWidth="1"/>
    <col min="4612" max="4612" width="12.88671875" customWidth="1"/>
    <col min="4613" max="4613" width="11.88671875" customWidth="1"/>
    <col min="4614" max="4615" width="11.5546875" customWidth="1"/>
    <col min="4616" max="4616" width="11.33203125" customWidth="1"/>
    <col min="4617" max="4617" width="11" customWidth="1"/>
    <col min="4618" max="4618" width="10.5546875" customWidth="1"/>
    <col min="4619" max="4620" width="13.6640625" customWidth="1"/>
    <col min="4865" max="4865" width="10" customWidth="1"/>
    <col min="4866" max="4866" width="29" customWidth="1"/>
    <col min="4867" max="4867" width="12" customWidth="1"/>
    <col min="4868" max="4868" width="12.88671875" customWidth="1"/>
    <col min="4869" max="4869" width="11.88671875" customWidth="1"/>
    <col min="4870" max="4871" width="11.5546875" customWidth="1"/>
    <col min="4872" max="4872" width="11.33203125" customWidth="1"/>
    <col min="4873" max="4873" width="11" customWidth="1"/>
    <col min="4874" max="4874" width="10.5546875" customWidth="1"/>
    <col min="4875" max="4876" width="13.6640625" customWidth="1"/>
    <col min="5121" max="5121" width="10" customWidth="1"/>
    <col min="5122" max="5122" width="29" customWidth="1"/>
    <col min="5123" max="5123" width="12" customWidth="1"/>
    <col min="5124" max="5124" width="12.88671875" customWidth="1"/>
    <col min="5125" max="5125" width="11.88671875" customWidth="1"/>
    <col min="5126" max="5127" width="11.5546875" customWidth="1"/>
    <col min="5128" max="5128" width="11.33203125" customWidth="1"/>
    <col min="5129" max="5129" width="11" customWidth="1"/>
    <col min="5130" max="5130" width="10.5546875" customWidth="1"/>
    <col min="5131" max="5132" width="13.6640625" customWidth="1"/>
    <col min="5377" max="5377" width="10" customWidth="1"/>
    <col min="5378" max="5378" width="29" customWidth="1"/>
    <col min="5379" max="5379" width="12" customWidth="1"/>
    <col min="5380" max="5380" width="12.88671875" customWidth="1"/>
    <col min="5381" max="5381" width="11.88671875" customWidth="1"/>
    <col min="5382" max="5383" width="11.5546875" customWidth="1"/>
    <col min="5384" max="5384" width="11.33203125" customWidth="1"/>
    <col min="5385" max="5385" width="11" customWidth="1"/>
    <col min="5386" max="5386" width="10.5546875" customWidth="1"/>
    <col min="5387" max="5388" width="13.6640625" customWidth="1"/>
    <col min="5633" max="5633" width="10" customWidth="1"/>
    <col min="5634" max="5634" width="29" customWidth="1"/>
    <col min="5635" max="5635" width="12" customWidth="1"/>
    <col min="5636" max="5636" width="12.88671875" customWidth="1"/>
    <col min="5637" max="5637" width="11.88671875" customWidth="1"/>
    <col min="5638" max="5639" width="11.5546875" customWidth="1"/>
    <col min="5640" max="5640" width="11.33203125" customWidth="1"/>
    <col min="5641" max="5641" width="11" customWidth="1"/>
    <col min="5642" max="5642" width="10.5546875" customWidth="1"/>
    <col min="5643" max="5644" width="13.6640625" customWidth="1"/>
    <col min="5889" max="5889" width="10" customWidth="1"/>
    <col min="5890" max="5890" width="29" customWidth="1"/>
    <col min="5891" max="5891" width="12" customWidth="1"/>
    <col min="5892" max="5892" width="12.88671875" customWidth="1"/>
    <col min="5893" max="5893" width="11.88671875" customWidth="1"/>
    <col min="5894" max="5895" width="11.5546875" customWidth="1"/>
    <col min="5896" max="5896" width="11.33203125" customWidth="1"/>
    <col min="5897" max="5897" width="11" customWidth="1"/>
    <col min="5898" max="5898" width="10.5546875" customWidth="1"/>
    <col min="5899" max="5900" width="13.6640625" customWidth="1"/>
    <col min="6145" max="6145" width="10" customWidth="1"/>
    <col min="6146" max="6146" width="29" customWidth="1"/>
    <col min="6147" max="6147" width="12" customWidth="1"/>
    <col min="6148" max="6148" width="12.88671875" customWidth="1"/>
    <col min="6149" max="6149" width="11.88671875" customWidth="1"/>
    <col min="6150" max="6151" width="11.5546875" customWidth="1"/>
    <col min="6152" max="6152" width="11.33203125" customWidth="1"/>
    <col min="6153" max="6153" width="11" customWidth="1"/>
    <col min="6154" max="6154" width="10.5546875" customWidth="1"/>
    <col min="6155" max="6156" width="13.6640625" customWidth="1"/>
    <col min="6401" max="6401" width="10" customWidth="1"/>
    <col min="6402" max="6402" width="29" customWidth="1"/>
    <col min="6403" max="6403" width="12" customWidth="1"/>
    <col min="6404" max="6404" width="12.88671875" customWidth="1"/>
    <col min="6405" max="6405" width="11.88671875" customWidth="1"/>
    <col min="6406" max="6407" width="11.5546875" customWidth="1"/>
    <col min="6408" max="6408" width="11.33203125" customWidth="1"/>
    <col min="6409" max="6409" width="11" customWidth="1"/>
    <col min="6410" max="6410" width="10.5546875" customWidth="1"/>
    <col min="6411" max="6412" width="13.6640625" customWidth="1"/>
    <col min="6657" max="6657" width="10" customWidth="1"/>
    <col min="6658" max="6658" width="29" customWidth="1"/>
    <col min="6659" max="6659" width="12" customWidth="1"/>
    <col min="6660" max="6660" width="12.88671875" customWidth="1"/>
    <col min="6661" max="6661" width="11.88671875" customWidth="1"/>
    <col min="6662" max="6663" width="11.5546875" customWidth="1"/>
    <col min="6664" max="6664" width="11.33203125" customWidth="1"/>
    <col min="6665" max="6665" width="11" customWidth="1"/>
    <col min="6666" max="6666" width="10.5546875" customWidth="1"/>
    <col min="6667" max="6668" width="13.6640625" customWidth="1"/>
    <col min="6913" max="6913" width="10" customWidth="1"/>
    <col min="6914" max="6914" width="29" customWidth="1"/>
    <col min="6915" max="6915" width="12" customWidth="1"/>
    <col min="6916" max="6916" width="12.88671875" customWidth="1"/>
    <col min="6917" max="6917" width="11.88671875" customWidth="1"/>
    <col min="6918" max="6919" width="11.5546875" customWidth="1"/>
    <col min="6920" max="6920" width="11.33203125" customWidth="1"/>
    <col min="6921" max="6921" width="11" customWidth="1"/>
    <col min="6922" max="6922" width="10.5546875" customWidth="1"/>
    <col min="6923" max="6924" width="13.6640625" customWidth="1"/>
    <col min="7169" max="7169" width="10" customWidth="1"/>
    <col min="7170" max="7170" width="29" customWidth="1"/>
    <col min="7171" max="7171" width="12" customWidth="1"/>
    <col min="7172" max="7172" width="12.88671875" customWidth="1"/>
    <col min="7173" max="7173" width="11.88671875" customWidth="1"/>
    <col min="7174" max="7175" width="11.5546875" customWidth="1"/>
    <col min="7176" max="7176" width="11.33203125" customWidth="1"/>
    <col min="7177" max="7177" width="11" customWidth="1"/>
    <col min="7178" max="7178" width="10.5546875" customWidth="1"/>
    <col min="7179" max="7180" width="13.6640625" customWidth="1"/>
    <col min="7425" max="7425" width="10" customWidth="1"/>
    <col min="7426" max="7426" width="29" customWidth="1"/>
    <col min="7427" max="7427" width="12" customWidth="1"/>
    <col min="7428" max="7428" width="12.88671875" customWidth="1"/>
    <col min="7429" max="7429" width="11.88671875" customWidth="1"/>
    <col min="7430" max="7431" width="11.5546875" customWidth="1"/>
    <col min="7432" max="7432" width="11.33203125" customWidth="1"/>
    <col min="7433" max="7433" width="11" customWidth="1"/>
    <col min="7434" max="7434" width="10.5546875" customWidth="1"/>
    <col min="7435" max="7436" width="13.6640625" customWidth="1"/>
    <col min="7681" max="7681" width="10" customWidth="1"/>
    <col min="7682" max="7682" width="29" customWidth="1"/>
    <col min="7683" max="7683" width="12" customWidth="1"/>
    <col min="7684" max="7684" width="12.88671875" customWidth="1"/>
    <col min="7685" max="7685" width="11.88671875" customWidth="1"/>
    <col min="7686" max="7687" width="11.5546875" customWidth="1"/>
    <col min="7688" max="7688" width="11.33203125" customWidth="1"/>
    <col min="7689" max="7689" width="11" customWidth="1"/>
    <col min="7690" max="7690" width="10.5546875" customWidth="1"/>
    <col min="7691" max="7692" width="13.6640625" customWidth="1"/>
    <col min="7937" max="7937" width="10" customWidth="1"/>
    <col min="7938" max="7938" width="29" customWidth="1"/>
    <col min="7939" max="7939" width="12" customWidth="1"/>
    <col min="7940" max="7940" width="12.88671875" customWidth="1"/>
    <col min="7941" max="7941" width="11.88671875" customWidth="1"/>
    <col min="7942" max="7943" width="11.5546875" customWidth="1"/>
    <col min="7944" max="7944" width="11.33203125" customWidth="1"/>
    <col min="7945" max="7945" width="11" customWidth="1"/>
    <col min="7946" max="7946" width="10.5546875" customWidth="1"/>
    <col min="7947" max="7948" width="13.6640625" customWidth="1"/>
    <col min="8193" max="8193" width="10" customWidth="1"/>
    <col min="8194" max="8194" width="29" customWidth="1"/>
    <col min="8195" max="8195" width="12" customWidth="1"/>
    <col min="8196" max="8196" width="12.88671875" customWidth="1"/>
    <col min="8197" max="8197" width="11.88671875" customWidth="1"/>
    <col min="8198" max="8199" width="11.5546875" customWidth="1"/>
    <col min="8200" max="8200" width="11.33203125" customWidth="1"/>
    <col min="8201" max="8201" width="11" customWidth="1"/>
    <col min="8202" max="8202" width="10.5546875" customWidth="1"/>
    <col min="8203" max="8204" width="13.6640625" customWidth="1"/>
    <col min="8449" max="8449" width="10" customWidth="1"/>
    <col min="8450" max="8450" width="29" customWidth="1"/>
    <col min="8451" max="8451" width="12" customWidth="1"/>
    <col min="8452" max="8452" width="12.88671875" customWidth="1"/>
    <col min="8453" max="8453" width="11.88671875" customWidth="1"/>
    <col min="8454" max="8455" width="11.5546875" customWidth="1"/>
    <col min="8456" max="8456" width="11.33203125" customWidth="1"/>
    <col min="8457" max="8457" width="11" customWidth="1"/>
    <col min="8458" max="8458" width="10.5546875" customWidth="1"/>
    <col min="8459" max="8460" width="13.6640625" customWidth="1"/>
    <col min="8705" max="8705" width="10" customWidth="1"/>
    <col min="8706" max="8706" width="29" customWidth="1"/>
    <col min="8707" max="8707" width="12" customWidth="1"/>
    <col min="8708" max="8708" width="12.88671875" customWidth="1"/>
    <col min="8709" max="8709" width="11.88671875" customWidth="1"/>
    <col min="8710" max="8711" width="11.5546875" customWidth="1"/>
    <col min="8712" max="8712" width="11.33203125" customWidth="1"/>
    <col min="8713" max="8713" width="11" customWidth="1"/>
    <col min="8714" max="8714" width="10.5546875" customWidth="1"/>
    <col min="8715" max="8716" width="13.6640625" customWidth="1"/>
    <col min="8961" max="8961" width="10" customWidth="1"/>
    <col min="8962" max="8962" width="29" customWidth="1"/>
    <col min="8963" max="8963" width="12" customWidth="1"/>
    <col min="8964" max="8964" width="12.88671875" customWidth="1"/>
    <col min="8965" max="8965" width="11.88671875" customWidth="1"/>
    <col min="8966" max="8967" width="11.5546875" customWidth="1"/>
    <col min="8968" max="8968" width="11.33203125" customWidth="1"/>
    <col min="8969" max="8969" width="11" customWidth="1"/>
    <col min="8970" max="8970" width="10.5546875" customWidth="1"/>
    <col min="8971" max="8972" width="13.6640625" customWidth="1"/>
    <col min="9217" max="9217" width="10" customWidth="1"/>
    <col min="9218" max="9218" width="29" customWidth="1"/>
    <col min="9219" max="9219" width="12" customWidth="1"/>
    <col min="9220" max="9220" width="12.88671875" customWidth="1"/>
    <col min="9221" max="9221" width="11.88671875" customWidth="1"/>
    <col min="9222" max="9223" width="11.5546875" customWidth="1"/>
    <col min="9224" max="9224" width="11.33203125" customWidth="1"/>
    <col min="9225" max="9225" width="11" customWidth="1"/>
    <col min="9226" max="9226" width="10.5546875" customWidth="1"/>
    <col min="9227" max="9228" width="13.6640625" customWidth="1"/>
    <col min="9473" max="9473" width="10" customWidth="1"/>
    <col min="9474" max="9474" width="29" customWidth="1"/>
    <col min="9475" max="9475" width="12" customWidth="1"/>
    <col min="9476" max="9476" width="12.88671875" customWidth="1"/>
    <col min="9477" max="9477" width="11.88671875" customWidth="1"/>
    <col min="9478" max="9479" width="11.5546875" customWidth="1"/>
    <col min="9480" max="9480" width="11.33203125" customWidth="1"/>
    <col min="9481" max="9481" width="11" customWidth="1"/>
    <col min="9482" max="9482" width="10.5546875" customWidth="1"/>
    <col min="9483" max="9484" width="13.6640625" customWidth="1"/>
    <col min="9729" max="9729" width="10" customWidth="1"/>
    <col min="9730" max="9730" width="29" customWidth="1"/>
    <col min="9731" max="9731" width="12" customWidth="1"/>
    <col min="9732" max="9732" width="12.88671875" customWidth="1"/>
    <col min="9733" max="9733" width="11.88671875" customWidth="1"/>
    <col min="9734" max="9735" width="11.5546875" customWidth="1"/>
    <col min="9736" max="9736" width="11.33203125" customWidth="1"/>
    <col min="9737" max="9737" width="11" customWidth="1"/>
    <col min="9738" max="9738" width="10.5546875" customWidth="1"/>
    <col min="9739" max="9740" width="13.6640625" customWidth="1"/>
    <col min="9985" max="9985" width="10" customWidth="1"/>
    <col min="9986" max="9986" width="29" customWidth="1"/>
    <col min="9987" max="9987" width="12" customWidth="1"/>
    <col min="9988" max="9988" width="12.88671875" customWidth="1"/>
    <col min="9989" max="9989" width="11.88671875" customWidth="1"/>
    <col min="9990" max="9991" width="11.5546875" customWidth="1"/>
    <col min="9992" max="9992" width="11.33203125" customWidth="1"/>
    <col min="9993" max="9993" width="11" customWidth="1"/>
    <col min="9994" max="9994" width="10.5546875" customWidth="1"/>
    <col min="9995" max="9996" width="13.6640625" customWidth="1"/>
    <col min="10241" max="10241" width="10" customWidth="1"/>
    <col min="10242" max="10242" width="29" customWidth="1"/>
    <col min="10243" max="10243" width="12" customWidth="1"/>
    <col min="10244" max="10244" width="12.88671875" customWidth="1"/>
    <col min="10245" max="10245" width="11.88671875" customWidth="1"/>
    <col min="10246" max="10247" width="11.5546875" customWidth="1"/>
    <col min="10248" max="10248" width="11.33203125" customWidth="1"/>
    <col min="10249" max="10249" width="11" customWidth="1"/>
    <col min="10250" max="10250" width="10.5546875" customWidth="1"/>
    <col min="10251" max="10252" width="13.6640625" customWidth="1"/>
    <col min="10497" max="10497" width="10" customWidth="1"/>
    <col min="10498" max="10498" width="29" customWidth="1"/>
    <col min="10499" max="10499" width="12" customWidth="1"/>
    <col min="10500" max="10500" width="12.88671875" customWidth="1"/>
    <col min="10501" max="10501" width="11.88671875" customWidth="1"/>
    <col min="10502" max="10503" width="11.5546875" customWidth="1"/>
    <col min="10504" max="10504" width="11.33203125" customWidth="1"/>
    <col min="10505" max="10505" width="11" customWidth="1"/>
    <col min="10506" max="10506" width="10.5546875" customWidth="1"/>
    <col min="10507" max="10508" width="13.6640625" customWidth="1"/>
    <col min="10753" max="10753" width="10" customWidth="1"/>
    <col min="10754" max="10754" width="29" customWidth="1"/>
    <col min="10755" max="10755" width="12" customWidth="1"/>
    <col min="10756" max="10756" width="12.88671875" customWidth="1"/>
    <col min="10757" max="10757" width="11.88671875" customWidth="1"/>
    <col min="10758" max="10759" width="11.5546875" customWidth="1"/>
    <col min="10760" max="10760" width="11.33203125" customWidth="1"/>
    <col min="10761" max="10761" width="11" customWidth="1"/>
    <col min="10762" max="10762" width="10.5546875" customWidth="1"/>
    <col min="10763" max="10764" width="13.6640625" customWidth="1"/>
    <col min="11009" max="11009" width="10" customWidth="1"/>
    <col min="11010" max="11010" width="29" customWidth="1"/>
    <col min="11011" max="11011" width="12" customWidth="1"/>
    <col min="11012" max="11012" width="12.88671875" customWidth="1"/>
    <col min="11013" max="11013" width="11.88671875" customWidth="1"/>
    <col min="11014" max="11015" width="11.5546875" customWidth="1"/>
    <col min="11016" max="11016" width="11.33203125" customWidth="1"/>
    <col min="11017" max="11017" width="11" customWidth="1"/>
    <col min="11018" max="11018" width="10.5546875" customWidth="1"/>
    <col min="11019" max="11020" width="13.6640625" customWidth="1"/>
    <col min="11265" max="11265" width="10" customWidth="1"/>
    <col min="11266" max="11266" width="29" customWidth="1"/>
    <col min="11267" max="11267" width="12" customWidth="1"/>
    <col min="11268" max="11268" width="12.88671875" customWidth="1"/>
    <col min="11269" max="11269" width="11.88671875" customWidth="1"/>
    <col min="11270" max="11271" width="11.5546875" customWidth="1"/>
    <col min="11272" max="11272" width="11.33203125" customWidth="1"/>
    <col min="11273" max="11273" width="11" customWidth="1"/>
    <col min="11274" max="11274" width="10.5546875" customWidth="1"/>
    <col min="11275" max="11276" width="13.6640625" customWidth="1"/>
    <col min="11521" max="11521" width="10" customWidth="1"/>
    <col min="11522" max="11522" width="29" customWidth="1"/>
    <col min="11523" max="11523" width="12" customWidth="1"/>
    <col min="11524" max="11524" width="12.88671875" customWidth="1"/>
    <col min="11525" max="11525" width="11.88671875" customWidth="1"/>
    <col min="11526" max="11527" width="11.5546875" customWidth="1"/>
    <col min="11528" max="11528" width="11.33203125" customWidth="1"/>
    <col min="11529" max="11529" width="11" customWidth="1"/>
    <col min="11530" max="11530" width="10.5546875" customWidth="1"/>
    <col min="11531" max="11532" width="13.6640625" customWidth="1"/>
    <col min="11777" max="11777" width="10" customWidth="1"/>
    <col min="11778" max="11778" width="29" customWidth="1"/>
    <col min="11779" max="11779" width="12" customWidth="1"/>
    <col min="11780" max="11780" width="12.88671875" customWidth="1"/>
    <col min="11781" max="11781" width="11.88671875" customWidth="1"/>
    <col min="11782" max="11783" width="11.5546875" customWidth="1"/>
    <col min="11784" max="11784" width="11.33203125" customWidth="1"/>
    <col min="11785" max="11785" width="11" customWidth="1"/>
    <col min="11786" max="11786" width="10.5546875" customWidth="1"/>
    <col min="11787" max="11788" width="13.6640625" customWidth="1"/>
    <col min="12033" max="12033" width="10" customWidth="1"/>
    <col min="12034" max="12034" width="29" customWidth="1"/>
    <col min="12035" max="12035" width="12" customWidth="1"/>
    <col min="12036" max="12036" width="12.88671875" customWidth="1"/>
    <col min="12037" max="12037" width="11.88671875" customWidth="1"/>
    <col min="12038" max="12039" width="11.5546875" customWidth="1"/>
    <col min="12040" max="12040" width="11.33203125" customWidth="1"/>
    <col min="12041" max="12041" width="11" customWidth="1"/>
    <col min="12042" max="12042" width="10.5546875" customWidth="1"/>
    <col min="12043" max="12044" width="13.6640625" customWidth="1"/>
    <col min="12289" max="12289" width="10" customWidth="1"/>
    <col min="12290" max="12290" width="29" customWidth="1"/>
    <col min="12291" max="12291" width="12" customWidth="1"/>
    <col min="12292" max="12292" width="12.88671875" customWidth="1"/>
    <col min="12293" max="12293" width="11.88671875" customWidth="1"/>
    <col min="12294" max="12295" width="11.5546875" customWidth="1"/>
    <col min="12296" max="12296" width="11.33203125" customWidth="1"/>
    <col min="12297" max="12297" width="11" customWidth="1"/>
    <col min="12298" max="12298" width="10.5546875" customWidth="1"/>
    <col min="12299" max="12300" width="13.6640625" customWidth="1"/>
    <col min="12545" max="12545" width="10" customWidth="1"/>
    <col min="12546" max="12546" width="29" customWidth="1"/>
    <col min="12547" max="12547" width="12" customWidth="1"/>
    <col min="12548" max="12548" width="12.88671875" customWidth="1"/>
    <col min="12549" max="12549" width="11.88671875" customWidth="1"/>
    <col min="12550" max="12551" width="11.5546875" customWidth="1"/>
    <col min="12552" max="12552" width="11.33203125" customWidth="1"/>
    <col min="12553" max="12553" width="11" customWidth="1"/>
    <col min="12554" max="12554" width="10.5546875" customWidth="1"/>
    <col min="12555" max="12556" width="13.6640625" customWidth="1"/>
    <col min="12801" max="12801" width="10" customWidth="1"/>
    <col min="12802" max="12802" width="29" customWidth="1"/>
    <col min="12803" max="12803" width="12" customWidth="1"/>
    <col min="12804" max="12804" width="12.88671875" customWidth="1"/>
    <col min="12805" max="12805" width="11.88671875" customWidth="1"/>
    <col min="12806" max="12807" width="11.5546875" customWidth="1"/>
    <col min="12808" max="12808" width="11.33203125" customWidth="1"/>
    <col min="12809" max="12809" width="11" customWidth="1"/>
    <col min="12810" max="12810" width="10.5546875" customWidth="1"/>
    <col min="12811" max="12812" width="13.6640625" customWidth="1"/>
    <col min="13057" max="13057" width="10" customWidth="1"/>
    <col min="13058" max="13058" width="29" customWidth="1"/>
    <col min="13059" max="13059" width="12" customWidth="1"/>
    <col min="13060" max="13060" width="12.88671875" customWidth="1"/>
    <col min="13061" max="13061" width="11.88671875" customWidth="1"/>
    <col min="13062" max="13063" width="11.5546875" customWidth="1"/>
    <col min="13064" max="13064" width="11.33203125" customWidth="1"/>
    <col min="13065" max="13065" width="11" customWidth="1"/>
    <col min="13066" max="13066" width="10.5546875" customWidth="1"/>
    <col min="13067" max="13068" width="13.6640625" customWidth="1"/>
    <col min="13313" max="13313" width="10" customWidth="1"/>
    <col min="13314" max="13314" width="29" customWidth="1"/>
    <col min="13315" max="13315" width="12" customWidth="1"/>
    <col min="13316" max="13316" width="12.88671875" customWidth="1"/>
    <col min="13317" max="13317" width="11.88671875" customWidth="1"/>
    <col min="13318" max="13319" width="11.5546875" customWidth="1"/>
    <col min="13320" max="13320" width="11.33203125" customWidth="1"/>
    <col min="13321" max="13321" width="11" customWidth="1"/>
    <col min="13322" max="13322" width="10.5546875" customWidth="1"/>
    <col min="13323" max="13324" width="13.6640625" customWidth="1"/>
    <col min="13569" max="13569" width="10" customWidth="1"/>
    <col min="13570" max="13570" width="29" customWidth="1"/>
    <col min="13571" max="13571" width="12" customWidth="1"/>
    <col min="13572" max="13572" width="12.88671875" customWidth="1"/>
    <col min="13573" max="13573" width="11.88671875" customWidth="1"/>
    <col min="13574" max="13575" width="11.5546875" customWidth="1"/>
    <col min="13576" max="13576" width="11.33203125" customWidth="1"/>
    <col min="13577" max="13577" width="11" customWidth="1"/>
    <col min="13578" max="13578" width="10.5546875" customWidth="1"/>
    <col min="13579" max="13580" width="13.6640625" customWidth="1"/>
    <col min="13825" max="13825" width="10" customWidth="1"/>
    <col min="13826" max="13826" width="29" customWidth="1"/>
    <col min="13827" max="13827" width="12" customWidth="1"/>
    <col min="13828" max="13828" width="12.88671875" customWidth="1"/>
    <col min="13829" max="13829" width="11.88671875" customWidth="1"/>
    <col min="13830" max="13831" width="11.5546875" customWidth="1"/>
    <col min="13832" max="13832" width="11.33203125" customWidth="1"/>
    <col min="13833" max="13833" width="11" customWidth="1"/>
    <col min="13834" max="13834" width="10.5546875" customWidth="1"/>
    <col min="13835" max="13836" width="13.6640625" customWidth="1"/>
    <col min="14081" max="14081" width="10" customWidth="1"/>
    <col min="14082" max="14082" width="29" customWidth="1"/>
    <col min="14083" max="14083" width="12" customWidth="1"/>
    <col min="14084" max="14084" width="12.88671875" customWidth="1"/>
    <col min="14085" max="14085" width="11.88671875" customWidth="1"/>
    <col min="14086" max="14087" width="11.5546875" customWidth="1"/>
    <col min="14088" max="14088" width="11.33203125" customWidth="1"/>
    <col min="14089" max="14089" width="11" customWidth="1"/>
    <col min="14090" max="14090" width="10.5546875" customWidth="1"/>
    <col min="14091" max="14092" width="13.6640625" customWidth="1"/>
    <col min="14337" max="14337" width="10" customWidth="1"/>
    <col min="14338" max="14338" width="29" customWidth="1"/>
    <col min="14339" max="14339" width="12" customWidth="1"/>
    <col min="14340" max="14340" width="12.88671875" customWidth="1"/>
    <col min="14341" max="14341" width="11.88671875" customWidth="1"/>
    <col min="14342" max="14343" width="11.5546875" customWidth="1"/>
    <col min="14344" max="14344" width="11.33203125" customWidth="1"/>
    <col min="14345" max="14345" width="11" customWidth="1"/>
    <col min="14346" max="14346" width="10.5546875" customWidth="1"/>
    <col min="14347" max="14348" width="13.6640625" customWidth="1"/>
    <col min="14593" max="14593" width="10" customWidth="1"/>
    <col min="14594" max="14594" width="29" customWidth="1"/>
    <col min="14595" max="14595" width="12" customWidth="1"/>
    <col min="14596" max="14596" width="12.88671875" customWidth="1"/>
    <col min="14597" max="14597" width="11.88671875" customWidth="1"/>
    <col min="14598" max="14599" width="11.5546875" customWidth="1"/>
    <col min="14600" max="14600" width="11.33203125" customWidth="1"/>
    <col min="14601" max="14601" width="11" customWidth="1"/>
    <col min="14602" max="14602" width="10.5546875" customWidth="1"/>
    <col min="14603" max="14604" width="13.6640625" customWidth="1"/>
    <col min="14849" max="14849" width="10" customWidth="1"/>
    <col min="14850" max="14850" width="29" customWidth="1"/>
    <col min="14851" max="14851" width="12" customWidth="1"/>
    <col min="14852" max="14852" width="12.88671875" customWidth="1"/>
    <col min="14853" max="14853" width="11.88671875" customWidth="1"/>
    <col min="14854" max="14855" width="11.5546875" customWidth="1"/>
    <col min="14856" max="14856" width="11.33203125" customWidth="1"/>
    <col min="14857" max="14857" width="11" customWidth="1"/>
    <col min="14858" max="14858" width="10.5546875" customWidth="1"/>
    <col min="14859" max="14860" width="13.6640625" customWidth="1"/>
    <col min="15105" max="15105" width="10" customWidth="1"/>
    <col min="15106" max="15106" width="29" customWidth="1"/>
    <col min="15107" max="15107" width="12" customWidth="1"/>
    <col min="15108" max="15108" width="12.88671875" customWidth="1"/>
    <col min="15109" max="15109" width="11.88671875" customWidth="1"/>
    <col min="15110" max="15111" width="11.5546875" customWidth="1"/>
    <col min="15112" max="15112" width="11.33203125" customWidth="1"/>
    <col min="15113" max="15113" width="11" customWidth="1"/>
    <col min="15114" max="15114" width="10.5546875" customWidth="1"/>
    <col min="15115" max="15116" width="13.6640625" customWidth="1"/>
    <col min="15361" max="15361" width="10" customWidth="1"/>
    <col min="15362" max="15362" width="29" customWidth="1"/>
    <col min="15363" max="15363" width="12" customWidth="1"/>
    <col min="15364" max="15364" width="12.88671875" customWidth="1"/>
    <col min="15365" max="15365" width="11.88671875" customWidth="1"/>
    <col min="15366" max="15367" width="11.5546875" customWidth="1"/>
    <col min="15368" max="15368" width="11.33203125" customWidth="1"/>
    <col min="15369" max="15369" width="11" customWidth="1"/>
    <col min="15370" max="15370" width="10.5546875" customWidth="1"/>
    <col min="15371" max="15372" width="13.6640625" customWidth="1"/>
    <col min="15617" max="15617" width="10" customWidth="1"/>
    <col min="15618" max="15618" width="29" customWidth="1"/>
    <col min="15619" max="15619" width="12" customWidth="1"/>
    <col min="15620" max="15620" width="12.88671875" customWidth="1"/>
    <col min="15621" max="15621" width="11.88671875" customWidth="1"/>
    <col min="15622" max="15623" width="11.5546875" customWidth="1"/>
    <col min="15624" max="15624" width="11.33203125" customWidth="1"/>
    <col min="15625" max="15625" width="11" customWidth="1"/>
    <col min="15626" max="15626" width="10.5546875" customWidth="1"/>
    <col min="15627" max="15628" width="13.6640625" customWidth="1"/>
    <col min="15873" max="15873" width="10" customWidth="1"/>
    <col min="15874" max="15874" width="29" customWidth="1"/>
    <col min="15875" max="15875" width="12" customWidth="1"/>
    <col min="15876" max="15876" width="12.88671875" customWidth="1"/>
    <col min="15877" max="15877" width="11.88671875" customWidth="1"/>
    <col min="15878" max="15879" width="11.5546875" customWidth="1"/>
    <col min="15880" max="15880" width="11.33203125" customWidth="1"/>
    <col min="15881" max="15881" width="11" customWidth="1"/>
    <col min="15882" max="15882" width="10.5546875" customWidth="1"/>
    <col min="15883" max="15884" width="13.6640625" customWidth="1"/>
    <col min="16129" max="16129" width="10" customWidth="1"/>
    <col min="16130" max="16130" width="29" customWidth="1"/>
    <col min="16131" max="16131" width="12" customWidth="1"/>
    <col min="16132" max="16132" width="12.88671875" customWidth="1"/>
    <col min="16133" max="16133" width="11.88671875" customWidth="1"/>
    <col min="16134" max="16135" width="11.5546875" customWidth="1"/>
    <col min="16136" max="16136" width="11.33203125" customWidth="1"/>
    <col min="16137" max="16137" width="11" customWidth="1"/>
    <col min="16138" max="16138" width="10.5546875" customWidth="1"/>
    <col min="16139" max="16140" width="13.6640625" customWidth="1"/>
  </cols>
  <sheetData>
    <row r="1" spans="1:14" x14ac:dyDescent="0.25">
      <c r="A1" s="342"/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3"/>
      <c r="N1" s="343"/>
    </row>
    <row r="2" spans="1:14" x14ac:dyDescent="0.25">
      <c r="A2" s="342"/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3"/>
      <c r="N2" s="343"/>
    </row>
    <row r="3" spans="1:14" x14ac:dyDescent="0.25">
      <c r="A3" s="836" t="s">
        <v>276</v>
      </c>
      <c r="B3" s="836"/>
      <c r="C3" s="836"/>
      <c r="D3" s="836"/>
      <c r="E3" s="836"/>
      <c r="F3" s="836"/>
      <c r="G3" s="836"/>
      <c r="H3" s="836"/>
      <c r="I3" s="836"/>
      <c r="J3" s="836"/>
      <c r="K3" s="836"/>
      <c r="L3" s="836"/>
      <c r="M3" s="343"/>
      <c r="N3" s="343"/>
    </row>
    <row r="4" spans="1:14" x14ac:dyDescent="0.25">
      <c r="A4" s="836" t="s">
        <v>530</v>
      </c>
      <c r="B4" s="836"/>
      <c r="C4" s="836"/>
      <c r="D4" s="836"/>
      <c r="E4" s="836"/>
      <c r="F4" s="836"/>
      <c r="G4" s="836"/>
      <c r="H4" s="836"/>
      <c r="I4" s="836"/>
      <c r="J4" s="836"/>
      <c r="K4" s="836"/>
      <c r="L4" s="836"/>
      <c r="M4" s="343"/>
      <c r="N4" s="343"/>
    </row>
    <row r="5" spans="1:14" x14ac:dyDescent="0.25">
      <c r="A5" s="342"/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3"/>
      <c r="N5" s="343"/>
    </row>
    <row r="6" spans="1:14" ht="15" customHeight="1" x14ac:dyDescent="0.25">
      <c r="A6" s="344" t="s">
        <v>114</v>
      </c>
      <c r="B6" s="345" t="s">
        <v>277</v>
      </c>
      <c r="C6" s="345" t="s">
        <v>278</v>
      </c>
      <c r="D6" s="345" t="s">
        <v>496</v>
      </c>
      <c r="E6" s="837" t="s">
        <v>497</v>
      </c>
      <c r="F6" s="344"/>
      <c r="G6" s="346"/>
      <c r="H6" s="346"/>
      <c r="I6" s="346"/>
      <c r="J6" s="838" t="s">
        <v>498</v>
      </c>
      <c r="K6" s="839" t="s">
        <v>279</v>
      </c>
      <c r="L6" s="838" t="s">
        <v>280</v>
      </c>
      <c r="M6" s="343"/>
      <c r="N6" s="343"/>
    </row>
    <row r="7" spans="1:14" x14ac:dyDescent="0.25">
      <c r="A7" s="347"/>
      <c r="B7" s="348"/>
      <c r="C7" s="349" t="s">
        <v>281</v>
      </c>
      <c r="D7" s="349" t="s">
        <v>282</v>
      </c>
      <c r="E7" s="837"/>
      <c r="F7" s="350" t="s">
        <v>283</v>
      </c>
      <c r="G7" s="350" t="s">
        <v>284</v>
      </c>
      <c r="H7" s="350" t="s">
        <v>478</v>
      </c>
      <c r="I7" s="350" t="s">
        <v>494</v>
      </c>
      <c r="J7" s="838"/>
      <c r="K7" s="839"/>
      <c r="L7" s="838"/>
      <c r="M7" s="343"/>
      <c r="N7" s="343"/>
    </row>
    <row r="8" spans="1:14" ht="26.4" x14ac:dyDescent="0.25">
      <c r="A8" s="351"/>
      <c r="B8" s="352"/>
      <c r="C8" s="353" t="s">
        <v>285</v>
      </c>
      <c r="D8" s="354" t="s">
        <v>286</v>
      </c>
      <c r="E8" s="837"/>
      <c r="F8" s="355"/>
      <c r="G8" s="355"/>
      <c r="H8" s="356"/>
      <c r="I8" s="356"/>
      <c r="J8" s="838"/>
      <c r="K8" s="839"/>
      <c r="L8" s="838"/>
      <c r="M8" s="343"/>
      <c r="N8" s="343"/>
    </row>
    <row r="9" spans="1:14" x14ac:dyDescent="0.25">
      <c r="A9" s="357" t="s">
        <v>287</v>
      </c>
      <c r="B9" s="358" t="s">
        <v>288</v>
      </c>
      <c r="C9" s="358" t="s">
        <v>289</v>
      </c>
      <c r="D9" s="358" t="s">
        <v>290</v>
      </c>
      <c r="E9" s="358" t="s">
        <v>291</v>
      </c>
      <c r="F9" s="359" t="s">
        <v>292</v>
      </c>
      <c r="G9" s="359" t="s">
        <v>293</v>
      </c>
      <c r="H9" s="359" t="s">
        <v>294</v>
      </c>
      <c r="I9" s="359" t="s">
        <v>295</v>
      </c>
      <c r="J9" s="359" t="s">
        <v>296</v>
      </c>
      <c r="K9" s="360" t="s">
        <v>297</v>
      </c>
      <c r="L9" s="361" t="s">
        <v>298</v>
      </c>
      <c r="M9" s="343"/>
      <c r="N9" s="343"/>
    </row>
    <row r="10" spans="1:14" x14ac:dyDescent="0.25">
      <c r="A10" s="344" t="s">
        <v>287</v>
      </c>
      <c r="B10" s="362" t="s">
        <v>299</v>
      </c>
      <c r="C10" s="363"/>
      <c r="D10" s="364"/>
      <c r="E10" s="365"/>
      <c r="F10" s="366"/>
      <c r="G10" s="366"/>
      <c r="H10" s="366"/>
      <c r="I10" s="366"/>
      <c r="J10" s="366"/>
      <c r="K10" s="366"/>
      <c r="L10" s="367"/>
      <c r="M10" s="343"/>
      <c r="N10" s="343"/>
    </row>
    <row r="11" spans="1:14" x14ac:dyDescent="0.25">
      <c r="A11" s="347"/>
      <c r="B11" s="368" t="s">
        <v>300</v>
      </c>
      <c r="C11" s="369"/>
      <c r="D11" s="370"/>
      <c r="E11" s="370"/>
      <c r="F11" s="371"/>
      <c r="G11" s="371"/>
      <c r="H11" s="371"/>
      <c r="I11" s="371"/>
      <c r="J11" s="371"/>
      <c r="K11" s="372"/>
      <c r="L11" s="367"/>
      <c r="M11" s="343"/>
      <c r="N11" s="343"/>
    </row>
    <row r="12" spans="1:14" x14ac:dyDescent="0.25">
      <c r="A12" s="373"/>
      <c r="B12" s="374"/>
      <c r="C12" s="374"/>
      <c r="D12" s="374"/>
      <c r="E12" s="374"/>
      <c r="F12" s="375"/>
      <c r="G12" s="375"/>
      <c r="H12" s="375"/>
      <c r="I12" s="375"/>
      <c r="J12" s="375"/>
      <c r="K12" s="376"/>
      <c r="L12" s="367"/>
      <c r="M12" s="343"/>
      <c r="N12" s="343"/>
    </row>
    <row r="13" spans="1:14" x14ac:dyDescent="0.25">
      <c r="A13" s="344" t="s">
        <v>288</v>
      </c>
      <c r="B13" s="377" t="s">
        <v>301</v>
      </c>
      <c r="C13" s="363"/>
      <c r="D13" s="378"/>
      <c r="E13" s="378"/>
      <c r="F13" s="379"/>
      <c r="G13" s="379"/>
      <c r="H13" s="379"/>
      <c r="I13" s="379"/>
      <c r="J13" s="379"/>
      <c r="K13" s="380"/>
      <c r="L13" s="367"/>
      <c r="M13" s="343"/>
      <c r="N13" s="343"/>
    </row>
    <row r="14" spans="1:14" x14ac:dyDescent="0.25">
      <c r="A14" s="347"/>
      <c r="B14" s="381" t="s">
        <v>302</v>
      </c>
      <c r="C14" s="369"/>
      <c r="D14" s="382">
        <f>D17+D20+D22+D24</f>
        <v>0</v>
      </c>
      <c r="E14" s="382">
        <f>E17+E20+E22+E24</f>
        <v>0</v>
      </c>
      <c r="F14" s="382">
        <f>F17+F20+F22+F24</f>
        <v>0</v>
      </c>
      <c r="G14" s="382">
        <f>G17+G20+G22+G24</f>
        <v>0</v>
      </c>
      <c r="H14" s="382">
        <f>H17+H20+H22+H24</f>
        <v>0</v>
      </c>
      <c r="I14" s="382"/>
      <c r="J14" s="382">
        <f>J17+J20+J22+J24</f>
        <v>0</v>
      </c>
      <c r="K14" s="382">
        <f>K17+K20+K22+K24</f>
        <v>0</v>
      </c>
      <c r="L14" s="382">
        <f>L17+L20+L22+L24</f>
        <v>0</v>
      </c>
      <c r="M14" s="343"/>
      <c r="N14" s="343"/>
    </row>
    <row r="15" spans="1:14" x14ac:dyDescent="0.25">
      <c r="A15" s="373"/>
      <c r="B15" s="388"/>
      <c r="C15" s="389"/>
      <c r="D15" s="383"/>
      <c r="E15" s="383"/>
      <c r="F15" s="384"/>
      <c r="G15" s="384"/>
      <c r="H15" s="384"/>
      <c r="I15" s="384"/>
      <c r="J15" s="385"/>
      <c r="K15" s="386"/>
      <c r="L15" s="387"/>
      <c r="M15" s="343"/>
      <c r="N15" s="343"/>
    </row>
    <row r="16" spans="1:14" x14ac:dyDescent="0.25">
      <c r="A16" s="373"/>
      <c r="B16" s="388"/>
      <c r="C16" s="389"/>
      <c r="D16" s="383"/>
      <c r="E16" s="383"/>
      <c r="F16" s="384"/>
      <c r="G16" s="384"/>
      <c r="H16" s="384"/>
      <c r="I16" s="384"/>
      <c r="J16" s="390"/>
      <c r="K16" s="391"/>
      <c r="L16" s="387"/>
      <c r="M16" s="343"/>
      <c r="N16" s="343"/>
    </row>
    <row r="17" spans="1:14" x14ac:dyDescent="0.25">
      <c r="A17" s="357" t="s">
        <v>294</v>
      </c>
      <c r="B17" s="392" t="s">
        <v>303</v>
      </c>
      <c r="C17" s="361"/>
      <c r="D17" s="393">
        <f>SUM(D15:D15)</f>
        <v>0</v>
      </c>
      <c r="E17" s="393">
        <f>SUM(E15:E15)</f>
        <v>0</v>
      </c>
      <c r="F17" s="393">
        <f t="shared" ref="F17:L17" si="0">SUM(F15:F16)</f>
        <v>0</v>
      </c>
      <c r="G17" s="393">
        <f t="shared" si="0"/>
        <v>0</v>
      </c>
      <c r="H17" s="393">
        <f t="shared" si="0"/>
        <v>0</v>
      </c>
      <c r="I17" s="393">
        <f t="shared" si="0"/>
        <v>0</v>
      </c>
      <c r="J17" s="393">
        <f t="shared" si="0"/>
        <v>0</v>
      </c>
      <c r="K17" s="393">
        <f t="shared" si="0"/>
        <v>0</v>
      </c>
      <c r="L17" s="393">
        <f t="shared" si="0"/>
        <v>0</v>
      </c>
      <c r="M17" s="394"/>
      <c r="N17" s="394"/>
    </row>
    <row r="18" spans="1:14" x14ac:dyDescent="0.25">
      <c r="A18" s="373"/>
      <c r="B18" s="388"/>
      <c r="C18" s="395"/>
      <c r="D18" s="383"/>
      <c r="E18" s="383"/>
      <c r="F18" s="384"/>
      <c r="G18" s="384"/>
      <c r="H18" s="384"/>
      <c r="I18" s="384"/>
      <c r="J18" s="385"/>
      <c r="K18" s="386"/>
      <c r="L18" s="387"/>
      <c r="M18" s="394"/>
      <c r="N18" s="394"/>
    </row>
    <row r="19" spans="1:14" x14ac:dyDescent="0.25">
      <c r="A19" s="373"/>
      <c r="B19" s="388"/>
      <c r="C19" s="395"/>
      <c r="D19" s="383"/>
      <c r="E19" s="383"/>
      <c r="F19" s="384"/>
      <c r="G19" s="384"/>
      <c r="H19" s="384"/>
      <c r="I19" s="384"/>
      <c r="J19" s="390"/>
      <c r="K19" s="391"/>
      <c r="L19" s="393"/>
      <c r="M19" s="394"/>
      <c r="N19" s="394"/>
    </row>
    <row r="20" spans="1:14" x14ac:dyDescent="0.25">
      <c r="A20" s="357">
        <v>14</v>
      </c>
      <c r="B20" s="392" t="s">
        <v>305</v>
      </c>
      <c r="C20" s="361"/>
      <c r="D20" s="393">
        <f t="shared" ref="D20:L20" si="1">SUM(D18:D19)</f>
        <v>0</v>
      </c>
      <c r="E20" s="393">
        <f t="shared" si="1"/>
        <v>0</v>
      </c>
      <c r="F20" s="393">
        <f t="shared" si="1"/>
        <v>0</v>
      </c>
      <c r="G20" s="393">
        <f t="shared" si="1"/>
        <v>0</v>
      </c>
      <c r="H20" s="393">
        <f t="shared" si="1"/>
        <v>0</v>
      </c>
      <c r="I20" s="393">
        <f t="shared" si="1"/>
        <v>0</v>
      </c>
      <c r="J20" s="393">
        <f t="shared" si="1"/>
        <v>0</v>
      </c>
      <c r="K20" s="393">
        <f t="shared" si="1"/>
        <v>0</v>
      </c>
      <c r="L20" s="393">
        <f t="shared" si="1"/>
        <v>0</v>
      </c>
      <c r="M20" s="394"/>
      <c r="N20" s="394"/>
    </row>
    <row r="21" spans="1:14" x14ac:dyDescent="0.25">
      <c r="A21" s="373"/>
      <c r="B21" s="388"/>
      <c r="C21" s="395"/>
      <c r="D21" s="383"/>
      <c r="E21" s="383"/>
      <c r="F21" s="384"/>
      <c r="G21" s="384"/>
      <c r="H21" s="384"/>
      <c r="I21" s="384"/>
      <c r="J21" s="385"/>
      <c r="K21" s="396"/>
      <c r="L21" s="383"/>
      <c r="M21" s="394"/>
      <c r="N21" s="394"/>
    </row>
    <row r="22" spans="1:14" ht="26.4" x14ac:dyDescent="0.25">
      <c r="A22" s="357">
        <v>16</v>
      </c>
      <c r="B22" s="392" t="s">
        <v>306</v>
      </c>
      <c r="C22" s="361"/>
      <c r="D22" s="393">
        <f t="shared" ref="D22:L22" si="2">SUM(D21)</f>
        <v>0</v>
      </c>
      <c r="E22" s="393">
        <f t="shared" si="2"/>
        <v>0</v>
      </c>
      <c r="F22" s="393">
        <f t="shared" si="2"/>
        <v>0</v>
      </c>
      <c r="G22" s="393">
        <f t="shared" si="2"/>
        <v>0</v>
      </c>
      <c r="H22" s="393">
        <f t="shared" si="2"/>
        <v>0</v>
      </c>
      <c r="I22" s="393"/>
      <c r="J22" s="393">
        <f t="shared" si="2"/>
        <v>0</v>
      </c>
      <c r="K22" s="393">
        <f t="shared" si="2"/>
        <v>0</v>
      </c>
      <c r="L22" s="393">
        <f t="shared" si="2"/>
        <v>0</v>
      </c>
      <c r="M22" s="394"/>
      <c r="N22" s="394"/>
    </row>
    <row r="23" spans="1:14" x14ac:dyDescent="0.25">
      <c r="A23" s="373"/>
      <c r="B23" s="388"/>
      <c r="C23" s="395"/>
      <c r="D23" s="383"/>
      <c r="E23" s="383"/>
      <c r="F23" s="384"/>
      <c r="G23" s="384"/>
      <c r="H23" s="384"/>
      <c r="I23" s="384"/>
      <c r="J23" s="385"/>
      <c r="K23" s="396"/>
      <c r="L23" s="383"/>
      <c r="M23" s="394"/>
      <c r="N23" s="394"/>
    </row>
    <row r="24" spans="1:14" ht="26.4" x14ac:dyDescent="0.25">
      <c r="A24" s="357">
        <v>18</v>
      </c>
      <c r="B24" s="392" t="s">
        <v>307</v>
      </c>
      <c r="C24" s="361"/>
      <c r="D24" s="393">
        <f t="shared" ref="D24:L24" si="3">SUM(D23)</f>
        <v>0</v>
      </c>
      <c r="E24" s="393">
        <f t="shared" si="3"/>
        <v>0</v>
      </c>
      <c r="F24" s="397">
        <f t="shared" si="3"/>
        <v>0</v>
      </c>
      <c r="G24" s="397">
        <f t="shared" si="3"/>
        <v>0</v>
      </c>
      <c r="H24" s="397">
        <f t="shared" si="3"/>
        <v>0</v>
      </c>
      <c r="I24" s="397"/>
      <c r="J24" s="397">
        <f t="shared" si="3"/>
        <v>0</v>
      </c>
      <c r="K24" s="397">
        <f t="shared" si="3"/>
        <v>0</v>
      </c>
      <c r="L24" s="397">
        <f t="shared" si="3"/>
        <v>0</v>
      </c>
      <c r="M24" s="394"/>
      <c r="N24" s="394"/>
    </row>
    <row r="25" spans="1:14" ht="20.25" customHeight="1" x14ac:dyDescent="0.25">
      <c r="A25" s="357" t="s">
        <v>287</v>
      </c>
      <c r="B25" s="358" t="s">
        <v>288</v>
      </c>
      <c r="C25" s="358" t="s">
        <v>289</v>
      </c>
      <c r="D25" s="358" t="s">
        <v>290</v>
      </c>
      <c r="E25" s="358" t="s">
        <v>291</v>
      </c>
      <c r="F25" s="359" t="s">
        <v>292</v>
      </c>
      <c r="G25" s="359" t="s">
        <v>293</v>
      </c>
      <c r="H25" s="359" t="s">
        <v>294</v>
      </c>
      <c r="I25" s="359" t="s">
        <v>295</v>
      </c>
      <c r="J25" s="359" t="s">
        <v>296</v>
      </c>
      <c r="K25" s="360" t="s">
        <v>297</v>
      </c>
      <c r="L25" s="361" t="s">
        <v>298</v>
      </c>
      <c r="M25" s="343"/>
      <c r="N25" s="343"/>
    </row>
    <row r="26" spans="1:14" x14ac:dyDescent="0.25">
      <c r="A26" s="373">
        <v>19</v>
      </c>
      <c r="B26" s="398" t="s">
        <v>308</v>
      </c>
      <c r="C26" s="399"/>
      <c r="D26" s="382">
        <f t="shared" ref="D26:L26" si="4">SUM(D27:D27)</f>
        <v>0</v>
      </c>
      <c r="E26" s="382">
        <f t="shared" si="4"/>
        <v>0</v>
      </c>
      <c r="F26" s="382">
        <f t="shared" si="4"/>
        <v>0</v>
      </c>
      <c r="G26" s="382">
        <f t="shared" si="4"/>
        <v>0</v>
      </c>
      <c r="H26" s="382">
        <f t="shared" si="4"/>
        <v>0</v>
      </c>
      <c r="I26" s="382">
        <f t="shared" si="4"/>
        <v>0</v>
      </c>
      <c r="J26" s="382">
        <f t="shared" si="4"/>
        <v>0</v>
      </c>
      <c r="K26" s="382">
        <f t="shared" si="4"/>
        <v>0</v>
      </c>
      <c r="L26" s="382">
        <f t="shared" si="4"/>
        <v>0</v>
      </c>
      <c r="M26" s="343"/>
      <c r="N26" s="343"/>
    </row>
    <row r="27" spans="1:14" x14ac:dyDescent="0.25">
      <c r="A27" s="373">
        <v>20</v>
      </c>
      <c r="B27" s="706" t="s">
        <v>456</v>
      </c>
      <c r="C27" s="707">
        <v>2013</v>
      </c>
      <c r="D27" s="400"/>
      <c r="E27" s="400"/>
      <c r="F27" s="401"/>
      <c r="G27" s="401"/>
      <c r="H27" s="401"/>
      <c r="I27" s="401"/>
      <c r="J27" s="402"/>
      <c r="K27" s="396"/>
      <c r="L27" s="383"/>
      <c r="M27" s="342"/>
      <c r="N27" s="342"/>
    </row>
    <row r="28" spans="1:14" x14ac:dyDescent="0.25">
      <c r="A28" s="373"/>
      <c r="B28" s="403"/>
      <c r="C28" s="404"/>
      <c r="D28" s="405"/>
      <c r="E28" s="405"/>
      <c r="F28" s="402"/>
      <c r="G28" s="402"/>
      <c r="H28" s="402"/>
      <c r="I28" s="402"/>
      <c r="J28" s="402"/>
      <c r="K28" s="396">
        <f t="shared" ref="K28" si="5">G28+H28+J28+I28</f>
        <v>0</v>
      </c>
      <c r="L28" s="383">
        <f t="shared" ref="L28" si="6">D28+E28+F28+K28</f>
        <v>0</v>
      </c>
      <c r="M28" s="343"/>
      <c r="N28" s="343"/>
    </row>
    <row r="29" spans="1:14" x14ac:dyDescent="0.25">
      <c r="A29" s="357"/>
      <c r="B29" s="398" t="s">
        <v>309</v>
      </c>
      <c r="C29" s="399"/>
      <c r="D29" s="393">
        <f t="shared" ref="D29:L29" si="7">D26+D14</f>
        <v>0</v>
      </c>
      <c r="E29" s="393">
        <f t="shared" si="7"/>
        <v>0</v>
      </c>
      <c r="F29" s="393">
        <f t="shared" si="7"/>
        <v>0</v>
      </c>
      <c r="G29" s="393">
        <f t="shared" si="7"/>
        <v>0</v>
      </c>
      <c r="H29" s="393">
        <f t="shared" si="7"/>
        <v>0</v>
      </c>
      <c r="I29" s="393">
        <f t="shared" si="7"/>
        <v>0</v>
      </c>
      <c r="J29" s="393">
        <f t="shared" si="7"/>
        <v>0</v>
      </c>
      <c r="K29" s="393">
        <f t="shared" si="7"/>
        <v>0</v>
      </c>
      <c r="L29" s="393">
        <f t="shared" si="7"/>
        <v>0</v>
      </c>
      <c r="M29" s="343"/>
      <c r="N29" s="343"/>
    </row>
  </sheetData>
  <mergeCells count="6">
    <mergeCell ref="A3:L3"/>
    <mergeCell ref="A4:L4"/>
    <mergeCell ref="E6:E8"/>
    <mergeCell ref="J6:J8"/>
    <mergeCell ref="K6:K8"/>
    <mergeCell ref="L6:L8"/>
  </mergeCells>
  <pageMargins left="0.7" right="0.7" top="0.75" bottom="0.75" header="0.3" footer="0.3"/>
  <pageSetup paperSize="9" scale="62" orientation="landscape" r:id="rId1"/>
  <headerFooter>
    <oddHeader>&amp;LVászoly Község Önkormányzata&amp;C11. melléklet a 1/2017. (II.15.) rendelethez&amp;R&amp;P.oldal forint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60"/>
  <sheetViews>
    <sheetView view="pageLayout" workbookViewId="0">
      <selection activeCell="E5" sqref="E5"/>
    </sheetView>
  </sheetViews>
  <sheetFormatPr defaultRowHeight="13.2" x14ac:dyDescent="0.25"/>
  <cols>
    <col min="1" max="1" width="35.88671875" style="448" customWidth="1"/>
    <col min="2" max="2" width="13.6640625" style="474" customWidth="1"/>
    <col min="3" max="3" width="14.5546875" style="448" customWidth="1"/>
    <col min="4" max="4" width="12.33203125" style="448" customWidth="1"/>
    <col min="5" max="5" width="17.88671875" style="448" customWidth="1"/>
    <col min="6" max="6" width="15.33203125" style="448" customWidth="1"/>
    <col min="7" max="7" width="13.5546875" style="448" customWidth="1"/>
    <col min="8" max="8" width="20.6640625" style="448" customWidth="1"/>
    <col min="9" max="9" width="18" style="448" customWidth="1"/>
    <col min="10" max="256" width="9.109375" style="448"/>
    <col min="257" max="257" width="35.88671875" style="448" customWidth="1"/>
    <col min="258" max="258" width="13.6640625" style="448" customWidth="1"/>
    <col min="259" max="259" width="14.5546875" style="448" customWidth="1"/>
    <col min="260" max="260" width="12.33203125" style="448" customWidth="1"/>
    <col min="261" max="261" width="17.88671875" style="448" customWidth="1"/>
    <col min="262" max="262" width="15.33203125" style="448" customWidth="1"/>
    <col min="263" max="263" width="13.5546875" style="448" customWidth="1"/>
    <col min="264" max="264" width="20.6640625" style="448" customWidth="1"/>
    <col min="265" max="265" width="18" style="448" customWidth="1"/>
    <col min="266" max="512" width="9.109375" style="448"/>
    <col min="513" max="513" width="35.88671875" style="448" customWidth="1"/>
    <col min="514" max="514" width="13.6640625" style="448" customWidth="1"/>
    <col min="515" max="515" width="14.5546875" style="448" customWidth="1"/>
    <col min="516" max="516" width="12.33203125" style="448" customWidth="1"/>
    <col min="517" max="517" width="17.88671875" style="448" customWidth="1"/>
    <col min="518" max="518" width="15.33203125" style="448" customWidth="1"/>
    <col min="519" max="519" width="13.5546875" style="448" customWidth="1"/>
    <col min="520" max="520" width="20.6640625" style="448" customWidth="1"/>
    <col min="521" max="521" width="18" style="448" customWidth="1"/>
    <col min="522" max="768" width="9.109375" style="448"/>
    <col min="769" max="769" width="35.88671875" style="448" customWidth="1"/>
    <col min="770" max="770" width="13.6640625" style="448" customWidth="1"/>
    <col min="771" max="771" width="14.5546875" style="448" customWidth="1"/>
    <col min="772" max="772" width="12.33203125" style="448" customWidth="1"/>
    <col min="773" max="773" width="17.88671875" style="448" customWidth="1"/>
    <col min="774" max="774" width="15.33203125" style="448" customWidth="1"/>
    <col min="775" max="775" width="13.5546875" style="448" customWidth="1"/>
    <col min="776" max="776" width="20.6640625" style="448" customWidth="1"/>
    <col min="777" max="777" width="18" style="448" customWidth="1"/>
    <col min="778" max="1024" width="9.109375" style="448"/>
    <col min="1025" max="1025" width="35.88671875" style="448" customWidth="1"/>
    <col min="1026" max="1026" width="13.6640625" style="448" customWidth="1"/>
    <col min="1027" max="1027" width="14.5546875" style="448" customWidth="1"/>
    <col min="1028" max="1028" width="12.33203125" style="448" customWidth="1"/>
    <col min="1029" max="1029" width="17.88671875" style="448" customWidth="1"/>
    <col min="1030" max="1030" width="15.33203125" style="448" customWidth="1"/>
    <col min="1031" max="1031" width="13.5546875" style="448" customWidth="1"/>
    <col min="1032" max="1032" width="20.6640625" style="448" customWidth="1"/>
    <col min="1033" max="1033" width="18" style="448" customWidth="1"/>
    <col min="1034" max="1280" width="9.109375" style="448"/>
    <col min="1281" max="1281" width="35.88671875" style="448" customWidth="1"/>
    <col min="1282" max="1282" width="13.6640625" style="448" customWidth="1"/>
    <col min="1283" max="1283" width="14.5546875" style="448" customWidth="1"/>
    <col min="1284" max="1284" width="12.33203125" style="448" customWidth="1"/>
    <col min="1285" max="1285" width="17.88671875" style="448" customWidth="1"/>
    <col min="1286" max="1286" width="15.33203125" style="448" customWidth="1"/>
    <col min="1287" max="1287" width="13.5546875" style="448" customWidth="1"/>
    <col min="1288" max="1288" width="20.6640625" style="448" customWidth="1"/>
    <col min="1289" max="1289" width="18" style="448" customWidth="1"/>
    <col min="1290" max="1536" width="9.109375" style="448"/>
    <col min="1537" max="1537" width="35.88671875" style="448" customWidth="1"/>
    <col min="1538" max="1538" width="13.6640625" style="448" customWidth="1"/>
    <col min="1539" max="1539" width="14.5546875" style="448" customWidth="1"/>
    <col min="1540" max="1540" width="12.33203125" style="448" customWidth="1"/>
    <col min="1541" max="1541" width="17.88671875" style="448" customWidth="1"/>
    <col min="1542" max="1542" width="15.33203125" style="448" customWidth="1"/>
    <col min="1543" max="1543" width="13.5546875" style="448" customWidth="1"/>
    <col min="1544" max="1544" width="20.6640625" style="448" customWidth="1"/>
    <col min="1545" max="1545" width="18" style="448" customWidth="1"/>
    <col min="1546" max="1792" width="9.109375" style="448"/>
    <col min="1793" max="1793" width="35.88671875" style="448" customWidth="1"/>
    <col min="1794" max="1794" width="13.6640625" style="448" customWidth="1"/>
    <col min="1795" max="1795" width="14.5546875" style="448" customWidth="1"/>
    <col min="1796" max="1796" width="12.33203125" style="448" customWidth="1"/>
    <col min="1797" max="1797" width="17.88671875" style="448" customWidth="1"/>
    <col min="1798" max="1798" width="15.33203125" style="448" customWidth="1"/>
    <col min="1799" max="1799" width="13.5546875" style="448" customWidth="1"/>
    <col min="1800" max="1800" width="20.6640625" style="448" customWidth="1"/>
    <col min="1801" max="1801" width="18" style="448" customWidth="1"/>
    <col min="1802" max="2048" width="9.109375" style="448"/>
    <col min="2049" max="2049" width="35.88671875" style="448" customWidth="1"/>
    <col min="2050" max="2050" width="13.6640625" style="448" customWidth="1"/>
    <col min="2051" max="2051" width="14.5546875" style="448" customWidth="1"/>
    <col min="2052" max="2052" width="12.33203125" style="448" customWidth="1"/>
    <col min="2053" max="2053" width="17.88671875" style="448" customWidth="1"/>
    <col min="2054" max="2054" width="15.33203125" style="448" customWidth="1"/>
    <col min="2055" max="2055" width="13.5546875" style="448" customWidth="1"/>
    <col min="2056" max="2056" width="20.6640625" style="448" customWidth="1"/>
    <col min="2057" max="2057" width="18" style="448" customWidth="1"/>
    <col min="2058" max="2304" width="9.109375" style="448"/>
    <col min="2305" max="2305" width="35.88671875" style="448" customWidth="1"/>
    <col min="2306" max="2306" width="13.6640625" style="448" customWidth="1"/>
    <col min="2307" max="2307" width="14.5546875" style="448" customWidth="1"/>
    <col min="2308" max="2308" width="12.33203125" style="448" customWidth="1"/>
    <col min="2309" max="2309" width="17.88671875" style="448" customWidth="1"/>
    <col min="2310" max="2310" width="15.33203125" style="448" customWidth="1"/>
    <col min="2311" max="2311" width="13.5546875" style="448" customWidth="1"/>
    <col min="2312" max="2312" width="20.6640625" style="448" customWidth="1"/>
    <col min="2313" max="2313" width="18" style="448" customWidth="1"/>
    <col min="2314" max="2560" width="9.109375" style="448"/>
    <col min="2561" max="2561" width="35.88671875" style="448" customWidth="1"/>
    <col min="2562" max="2562" width="13.6640625" style="448" customWidth="1"/>
    <col min="2563" max="2563" width="14.5546875" style="448" customWidth="1"/>
    <col min="2564" max="2564" width="12.33203125" style="448" customWidth="1"/>
    <col min="2565" max="2565" width="17.88671875" style="448" customWidth="1"/>
    <col min="2566" max="2566" width="15.33203125" style="448" customWidth="1"/>
    <col min="2567" max="2567" width="13.5546875" style="448" customWidth="1"/>
    <col min="2568" max="2568" width="20.6640625" style="448" customWidth="1"/>
    <col min="2569" max="2569" width="18" style="448" customWidth="1"/>
    <col min="2570" max="2816" width="9.109375" style="448"/>
    <col min="2817" max="2817" width="35.88671875" style="448" customWidth="1"/>
    <col min="2818" max="2818" width="13.6640625" style="448" customWidth="1"/>
    <col min="2819" max="2819" width="14.5546875" style="448" customWidth="1"/>
    <col min="2820" max="2820" width="12.33203125" style="448" customWidth="1"/>
    <col min="2821" max="2821" width="17.88671875" style="448" customWidth="1"/>
    <col min="2822" max="2822" width="15.33203125" style="448" customWidth="1"/>
    <col min="2823" max="2823" width="13.5546875" style="448" customWidth="1"/>
    <col min="2824" max="2824" width="20.6640625" style="448" customWidth="1"/>
    <col min="2825" max="2825" width="18" style="448" customWidth="1"/>
    <col min="2826" max="3072" width="9.109375" style="448"/>
    <col min="3073" max="3073" width="35.88671875" style="448" customWidth="1"/>
    <col min="3074" max="3074" width="13.6640625" style="448" customWidth="1"/>
    <col min="3075" max="3075" width="14.5546875" style="448" customWidth="1"/>
    <col min="3076" max="3076" width="12.33203125" style="448" customWidth="1"/>
    <col min="3077" max="3077" width="17.88671875" style="448" customWidth="1"/>
    <col min="3078" max="3078" width="15.33203125" style="448" customWidth="1"/>
    <col min="3079" max="3079" width="13.5546875" style="448" customWidth="1"/>
    <col min="3080" max="3080" width="20.6640625" style="448" customWidth="1"/>
    <col min="3081" max="3081" width="18" style="448" customWidth="1"/>
    <col min="3082" max="3328" width="9.109375" style="448"/>
    <col min="3329" max="3329" width="35.88671875" style="448" customWidth="1"/>
    <col min="3330" max="3330" width="13.6640625" style="448" customWidth="1"/>
    <col min="3331" max="3331" width="14.5546875" style="448" customWidth="1"/>
    <col min="3332" max="3332" width="12.33203125" style="448" customWidth="1"/>
    <col min="3333" max="3333" width="17.88671875" style="448" customWidth="1"/>
    <col min="3334" max="3334" width="15.33203125" style="448" customWidth="1"/>
    <col min="3335" max="3335" width="13.5546875" style="448" customWidth="1"/>
    <col min="3336" max="3336" width="20.6640625" style="448" customWidth="1"/>
    <col min="3337" max="3337" width="18" style="448" customWidth="1"/>
    <col min="3338" max="3584" width="9.109375" style="448"/>
    <col min="3585" max="3585" width="35.88671875" style="448" customWidth="1"/>
    <col min="3586" max="3586" width="13.6640625" style="448" customWidth="1"/>
    <col min="3587" max="3587" width="14.5546875" style="448" customWidth="1"/>
    <col min="3588" max="3588" width="12.33203125" style="448" customWidth="1"/>
    <col min="3589" max="3589" width="17.88671875" style="448" customWidth="1"/>
    <col min="3590" max="3590" width="15.33203125" style="448" customWidth="1"/>
    <col min="3591" max="3591" width="13.5546875" style="448" customWidth="1"/>
    <col min="3592" max="3592" width="20.6640625" style="448" customWidth="1"/>
    <col min="3593" max="3593" width="18" style="448" customWidth="1"/>
    <col min="3594" max="3840" width="9.109375" style="448"/>
    <col min="3841" max="3841" width="35.88671875" style="448" customWidth="1"/>
    <col min="3842" max="3842" width="13.6640625" style="448" customWidth="1"/>
    <col min="3843" max="3843" width="14.5546875" style="448" customWidth="1"/>
    <col min="3844" max="3844" width="12.33203125" style="448" customWidth="1"/>
    <col min="3845" max="3845" width="17.88671875" style="448" customWidth="1"/>
    <col min="3846" max="3846" width="15.33203125" style="448" customWidth="1"/>
    <col min="3847" max="3847" width="13.5546875" style="448" customWidth="1"/>
    <col min="3848" max="3848" width="20.6640625" style="448" customWidth="1"/>
    <col min="3849" max="3849" width="18" style="448" customWidth="1"/>
    <col min="3850" max="4096" width="9.109375" style="448"/>
    <col min="4097" max="4097" width="35.88671875" style="448" customWidth="1"/>
    <col min="4098" max="4098" width="13.6640625" style="448" customWidth="1"/>
    <col min="4099" max="4099" width="14.5546875" style="448" customWidth="1"/>
    <col min="4100" max="4100" width="12.33203125" style="448" customWidth="1"/>
    <col min="4101" max="4101" width="17.88671875" style="448" customWidth="1"/>
    <col min="4102" max="4102" width="15.33203125" style="448" customWidth="1"/>
    <col min="4103" max="4103" width="13.5546875" style="448" customWidth="1"/>
    <col min="4104" max="4104" width="20.6640625" style="448" customWidth="1"/>
    <col min="4105" max="4105" width="18" style="448" customWidth="1"/>
    <col min="4106" max="4352" width="9.109375" style="448"/>
    <col min="4353" max="4353" width="35.88671875" style="448" customWidth="1"/>
    <col min="4354" max="4354" width="13.6640625" style="448" customWidth="1"/>
    <col min="4355" max="4355" width="14.5546875" style="448" customWidth="1"/>
    <col min="4356" max="4356" width="12.33203125" style="448" customWidth="1"/>
    <col min="4357" max="4357" width="17.88671875" style="448" customWidth="1"/>
    <col min="4358" max="4358" width="15.33203125" style="448" customWidth="1"/>
    <col min="4359" max="4359" width="13.5546875" style="448" customWidth="1"/>
    <col min="4360" max="4360" width="20.6640625" style="448" customWidth="1"/>
    <col min="4361" max="4361" width="18" style="448" customWidth="1"/>
    <col min="4362" max="4608" width="9.109375" style="448"/>
    <col min="4609" max="4609" width="35.88671875" style="448" customWidth="1"/>
    <col min="4610" max="4610" width="13.6640625" style="448" customWidth="1"/>
    <col min="4611" max="4611" width="14.5546875" style="448" customWidth="1"/>
    <col min="4612" max="4612" width="12.33203125" style="448" customWidth="1"/>
    <col min="4613" max="4613" width="17.88671875" style="448" customWidth="1"/>
    <col min="4614" max="4614" width="15.33203125" style="448" customWidth="1"/>
    <col min="4615" max="4615" width="13.5546875" style="448" customWidth="1"/>
    <col min="4616" max="4616" width="20.6640625" style="448" customWidth="1"/>
    <col min="4617" max="4617" width="18" style="448" customWidth="1"/>
    <col min="4618" max="4864" width="9.109375" style="448"/>
    <col min="4865" max="4865" width="35.88671875" style="448" customWidth="1"/>
    <col min="4866" max="4866" width="13.6640625" style="448" customWidth="1"/>
    <col min="4867" max="4867" width="14.5546875" style="448" customWidth="1"/>
    <col min="4868" max="4868" width="12.33203125" style="448" customWidth="1"/>
    <col min="4869" max="4869" width="17.88671875" style="448" customWidth="1"/>
    <col min="4870" max="4870" width="15.33203125" style="448" customWidth="1"/>
    <col min="4871" max="4871" width="13.5546875" style="448" customWidth="1"/>
    <col min="4872" max="4872" width="20.6640625" style="448" customWidth="1"/>
    <col min="4873" max="4873" width="18" style="448" customWidth="1"/>
    <col min="4874" max="5120" width="9.109375" style="448"/>
    <col min="5121" max="5121" width="35.88671875" style="448" customWidth="1"/>
    <col min="5122" max="5122" width="13.6640625" style="448" customWidth="1"/>
    <col min="5123" max="5123" width="14.5546875" style="448" customWidth="1"/>
    <col min="5124" max="5124" width="12.33203125" style="448" customWidth="1"/>
    <col min="5125" max="5125" width="17.88671875" style="448" customWidth="1"/>
    <col min="5126" max="5126" width="15.33203125" style="448" customWidth="1"/>
    <col min="5127" max="5127" width="13.5546875" style="448" customWidth="1"/>
    <col min="5128" max="5128" width="20.6640625" style="448" customWidth="1"/>
    <col min="5129" max="5129" width="18" style="448" customWidth="1"/>
    <col min="5130" max="5376" width="9.109375" style="448"/>
    <col min="5377" max="5377" width="35.88671875" style="448" customWidth="1"/>
    <col min="5378" max="5378" width="13.6640625" style="448" customWidth="1"/>
    <col min="5379" max="5379" width="14.5546875" style="448" customWidth="1"/>
    <col min="5380" max="5380" width="12.33203125" style="448" customWidth="1"/>
    <col min="5381" max="5381" width="17.88671875" style="448" customWidth="1"/>
    <col min="5382" max="5382" width="15.33203125" style="448" customWidth="1"/>
    <col min="5383" max="5383" width="13.5546875" style="448" customWidth="1"/>
    <col min="5384" max="5384" width="20.6640625" style="448" customWidth="1"/>
    <col min="5385" max="5385" width="18" style="448" customWidth="1"/>
    <col min="5386" max="5632" width="9.109375" style="448"/>
    <col min="5633" max="5633" width="35.88671875" style="448" customWidth="1"/>
    <col min="5634" max="5634" width="13.6640625" style="448" customWidth="1"/>
    <col min="5635" max="5635" width="14.5546875" style="448" customWidth="1"/>
    <col min="5636" max="5636" width="12.33203125" style="448" customWidth="1"/>
    <col min="5637" max="5637" width="17.88671875" style="448" customWidth="1"/>
    <col min="5638" max="5638" width="15.33203125" style="448" customWidth="1"/>
    <col min="5639" max="5639" width="13.5546875" style="448" customWidth="1"/>
    <col min="5640" max="5640" width="20.6640625" style="448" customWidth="1"/>
    <col min="5641" max="5641" width="18" style="448" customWidth="1"/>
    <col min="5642" max="5888" width="9.109375" style="448"/>
    <col min="5889" max="5889" width="35.88671875" style="448" customWidth="1"/>
    <col min="5890" max="5890" width="13.6640625" style="448" customWidth="1"/>
    <col min="5891" max="5891" width="14.5546875" style="448" customWidth="1"/>
    <col min="5892" max="5892" width="12.33203125" style="448" customWidth="1"/>
    <col min="5893" max="5893" width="17.88671875" style="448" customWidth="1"/>
    <col min="5894" max="5894" width="15.33203125" style="448" customWidth="1"/>
    <col min="5895" max="5895" width="13.5546875" style="448" customWidth="1"/>
    <col min="5896" max="5896" width="20.6640625" style="448" customWidth="1"/>
    <col min="5897" max="5897" width="18" style="448" customWidth="1"/>
    <col min="5898" max="6144" width="9.109375" style="448"/>
    <col min="6145" max="6145" width="35.88671875" style="448" customWidth="1"/>
    <col min="6146" max="6146" width="13.6640625" style="448" customWidth="1"/>
    <col min="6147" max="6147" width="14.5546875" style="448" customWidth="1"/>
    <col min="6148" max="6148" width="12.33203125" style="448" customWidth="1"/>
    <col min="6149" max="6149" width="17.88671875" style="448" customWidth="1"/>
    <col min="6150" max="6150" width="15.33203125" style="448" customWidth="1"/>
    <col min="6151" max="6151" width="13.5546875" style="448" customWidth="1"/>
    <col min="6152" max="6152" width="20.6640625" style="448" customWidth="1"/>
    <col min="6153" max="6153" width="18" style="448" customWidth="1"/>
    <col min="6154" max="6400" width="9.109375" style="448"/>
    <col min="6401" max="6401" width="35.88671875" style="448" customWidth="1"/>
    <col min="6402" max="6402" width="13.6640625" style="448" customWidth="1"/>
    <col min="6403" max="6403" width="14.5546875" style="448" customWidth="1"/>
    <col min="6404" max="6404" width="12.33203125" style="448" customWidth="1"/>
    <col min="6405" max="6405" width="17.88671875" style="448" customWidth="1"/>
    <col min="6406" max="6406" width="15.33203125" style="448" customWidth="1"/>
    <col min="6407" max="6407" width="13.5546875" style="448" customWidth="1"/>
    <col min="6408" max="6408" width="20.6640625" style="448" customWidth="1"/>
    <col min="6409" max="6409" width="18" style="448" customWidth="1"/>
    <col min="6410" max="6656" width="9.109375" style="448"/>
    <col min="6657" max="6657" width="35.88671875" style="448" customWidth="1"/>
    <col min="6658" max="6658" width="13.6640625" style="448" customWidth="1"/>
    <col min="6659" max="6659" width="14.5546875" style="448" customWidth="1"/>
    <col min="6660" max="6660" width="12.33203125" style="448" customWidth="1"/>
    <col min="6661" max="6661" width="17.88671875" style="448" customWidth="1"/>
    <col min="6662" max="6662" width="15.33203125" style="448" customWidth="1"/>
    <col min="6663" max="6663" width="13.5546875" style="448" customWidth="1"/>
    <col min="6664" max="6664" width="20.6640625" style="448" customWidth="1"/>
    <col min="6665" max="6665" width="18" style="448" customWidth="1"/>
    <col min="6666" max="6912" width="9.109375" style="448"/>
    <col min="6913" max="6913" width="35.88671875" style="448" customWidth="1"/>
    <col min="6914" max="6914" width="13.6640625" style="448" customWidth="1"/>
    <col min="6915" max="6915" width="14.5546875" style="448" customWidth="1"/>
    <col min="6916" max="6916" width="12.33203125" style="448" customWidth="1"/>
    <col min="6917" max="6917" width="17.88671875" style="448" customWidth="1"/>
    <col min="6918" max="6918" width="15.33203125" style="448" customWidth="1"/>
    <col min="6919" max="6919" width="13.5546875" style="448" customWidth="1"/>
    <col min="6920" max="6920" width="20.6640625" style="448" customWidth="1"/>
    <col min="6921" max="6921" width="18" style="448" customWidth="1"/>
    <col min="6922" max="7168" width="9.109375" style="448"/>
    <col min="7169" max="7169" width="35.88671875" style="448" customWidth="1"/>
    <col min="7170" max="7170" width="13.6640625" style="448" customWidth="1"/>
    <col min="7171" max="7171" width="14.5546875" style="448" customWidth="1"/>
    <col min="7172" max="7172" width="12.33203125" style="448" customWidth="1"/>
    <col min="7173" max="7173" width="17.88671875" style="448" customWidth="1"/>
    <col min="7174" max="7174" width="15.33203125" style="448" customWidth="1"/>
    <col min="7175" max="7175" width="13.5546875" style="448" customWidth="1"/>
    <col min="7176" max="7176" width="20.6640625" style="448" customWidth="1"/>
    <col min="7177" max="7177" width="18" style="448" customWidth="1"/>
    <col min="7178" max="7424" width="9.109375" style="448"/>
    <col min="7425" max="7425" width="35.88671875" style="448" customWidth="1"/>
    <col min="7426" max="7426" width="13.6640625" style="448" customWidth="1"/>
    <col min="7427" max="7427" width="14.5546875" style="448" customWidth="1"/>
    <col min="7428" max="7428" width="12.33203125" style="448" customWidth="1"/>
    <col min="7429" max="7429" width="17.88671875" style="448" customWidth="1"/>
    <col min="7430" max="7430" width="15.33203125" style="448" customWidth="1"/>
    <col min="7431" max="7431" width="13.5546875" style="448" customWidth="1"/>
    <col min="7432" max="7432" width="20.6640625" style="448" customWidth="1"/>
    <col min="7433" max="7433" width="18" style="448" customWidth="1"/>
    <col min="7434" max="7680" width="9.109375" style="448"/>
    <col min="7681" max="7681" width="35.88671875" style="448" customWidth="1"/>
    <col min="7682" max="7682" width="13.6640625" style="448" customWidth="1"/>
    <col min="7683" max="7683" width="14.5546875" style="448" customWidth="1"/>
    <col min="7684" max="7684" width="12.33203125" style="448" customWidth="1"/>
    <col min="7685" max="7685" width="17.88671875" style="448" customWidth="1"/>
    <col min="7686" max="7686" width="15.33203125" style="448" customWidth="1"/>
    <col min="7687" max="7687" width="13.5546875" style="448" customWidth="1"/>
    <col min="7688" max="7688" width="20.6640625" style="448" customWidth="1"/>
    <col min="7689" max="7689" width="18" style="448" customWidth="1"/>
    <col min="7690" max="7936" width="9.109375" style="448"/>
    <col min="7937" max="7937" width="35.88671875" style="448" customWidth="1"/>
    <col min="7938" max="7938" width="13.6640625" style="448" customWidth="1"/>
    <col min="7939" max="7939" width="14.5546875" style="448" customWidth="1"/>
    <col min="7940" max="7940" width="12.33203125" style="448" customWidth="1"/>
    <col min="7941" max="7941" width="17.88671875" style="448" customWidth="1"/>
    <col min="7942" max="7942" width="15.33203125" style="448" customWidth="1"/>
    <col min="7943" max="7943" width="13.5546875" style="448" customWidth="1"/>
    <col min="7944" max="7944" width="20.6640625" style="448" customWidth="1"/>
    <col min="7945" max="7945" width="18" style="448" customWidth="1"/>
    <col min="7946" max="8192" width="9.109375" style="448"/>
    <col min="8193" max="8193" width="35.88671875" style="448" customWidth="1"/>
    <col min="8194" max="8194" width="13.6640625" style="448" customWidth="1"/>
    <col min="8195" max="8195" width="14.5546875" style="448" customWidth="1"/>
    <col min="8196" max="8196" width="12.33203125" style="448" customWidth="1"/>
    <col min="8197" max="8197" width="17.88671875" style="448" customWidth="1"/>
    <col min="8198" max="8198" width="15.33203125" style="448" customWidth="1"/>
    <col min="8199" max="8199" width="13.5546875" style="448" customWidth="1"/>
    <col min="8200" max="8200" width="20.6640625" style="448" customWidth="1"/>
    <col min="8201" max="8201" width="18" style="448" customWidth="1"/>
    <col min="8202" max="8448" width="9.109375" style="448"/>
    <col min="8449" max="8449" width="35.88671875" style="448" customWidth="1"/>
    <col min="8450" max="8450" width="13.6640625" style="448" customWidth="1"/>
    <col min="8451" max="8451" width="14.5546875" style="448" customWidth="1"/>
    <col min="8452" max="8452" width="12.33203125" style="448" customWidth="1"/>
    <col min="8453" max="8453" width="17.88671875" style="448" customWidth="1"/>
    <col min="8454" max="8454" width="15.33203125" style="448" customWidth="1"/>
    <col min="8455" max="8455" width="13.5546875" style="448" customWidth="1"/>
    <col min="8456" max="8456" width="20.6640625" style="448" customWidth="1"/>
    <col min="8457" max="8457" width="18" style="448" customWidth="1"/>
    <col min="8458" max="8704" width="9.109375" style="448"/>
    <col min="8705" max="8705" width="35.88671875" style="448" customWidth="1"/>
    <col min="8706" max="8706" width="13.6640625" style="448" customWidth="1"/>
    <col min="8707" max="8707" width="14.5546875" style="448" customWidth="1"/>
    <col min="8708" max="8708" width="12.33203125" style="448" customWidth="1"/>
    <col min="8709" max="8709" width="17.88671875" style="448" customWidth="1"/>
    <col min="8710" max="8710" width="15.33203125" style="448" customWidth="1"/>
    <col min="8711" max="8711" width="13.5546875" style="448" customWidth="1"/>
    <col min="8712" max="8712" width="20.6640625" style="448" customWidth="1"/>
    <col min="8713" max="8713" width="18" style="448" customWidth="1"/>
    <col min="8714" max="8960" width="9.109375" style="448"/>
    <col min="8961" max="8961" width="35.88671875" style="448" customWidth="1"/>
    <col min="8962" max="8962" width="13.6640625" style="448" customWidth="1"/>
    <col min="8963" max="8963" width="14.5546875" style="448" customWidth="1"/>
    <col min="8964" max="8964" width="12.33203125" style="448" customWidth="1"/>
    <col min="8965" max="8965" width="17.88671875" style="448" customWidth="1"/>
    <col min="8966" max="8966" width="15.33203125" style="448" customWidth="1"/>
    <col min="8967" max="8967" width="13.5546875" style="448" customWidth="1"/>
    <col min="8968" max="8968" width="20.6640625" style="448" customWidth="1"/>
    <col min="8969" max="8969" width="18" style="448" customWidth="1"/>
    <col min="8970" max="9216" width="9.109375" style="448"/>
    <col min="9217" max="9217" width="35.88671875" style="448" customWidth="1"/>
    <col min="9218" max="9218" width="13.6640625" style="448" customWidth="1"/>
    <col min="9219" max="9219" width="14.5546875" style="448" customWidth="1"/>
    <col min="9220" max="9220" width="12.33203125" style="448" customWidth="1"/>
    <col min="9221" max="9221" width="17.88671875" style="448" customWidth="1"/>
    <col min="9222" max="9222" width="15.33203125" style="448" customWidth="1"/>
    <col min="9223" max="9223" width="13.5546875" style="448" customWidth="1"/>
    <col min="9224" max="9224" width="20.6640625" style="448" customWidth="1"/>
    <col min="9225" max="9225" width="18" style="448" customWidth="1"/>
    <col min="9226" max="9472" width="9.109375" style="448"/>
    <col min="9473" max="9473" width="35.88671875" style="448" customWidth="1"/>
    <col min="9474" max="9474" width="13.6640625" style="448" customWidth="1"/>
    <col min="9475" max="9475" width="14.5546875" style="448" customWidth="1"/>
    <col min="9476" max="9476" width="12.33203125" style="448" customWidth="1"/>
    <col min="9477" max="9477" width="17.88671875" style="448" customWidth="1"/>
    <col min="9478" max="9478" width="15.33203125" style="448" customWidth="1"/>
    <col min="9479" max="9479" width="13.5546875" style="448" customWidth="1"/>
    <col min="9480" max="9480" width="20.6640625" style="448" customWidth="1"/>
    <col min="9481" max="9481" width="18" style="448" customWidth="1"/>
    <col min="9482" max="9728" width="9.109375" style="448"/>
    <col min="9729" max="9729" width="35.88671875" style="448" customWidth="1"/>
    <col min="9730" max="9730" width="13.6640625" style="448" customWidth="1"/>
    <col min="9731" max="9731" width="14.5546875" style="448" customWidth="1"/>
    <col min="9732" max="9732" width="12.33203125" style="448" customWidth="1"/>
    <col min="9733" max="9733" width="17.88671875" style="448" customWidth="1"/>
    <col min="9734" max="9734" width="15.33203125" style="448" customWidth="1"/>
    <col min="9735" max="9735" width="13.5546875" style="448" customWidth="1"/>
    <col min="9736" max="9736" width="20.6640625" style="448" customWidth="1"/>
    <col min="9737" max="9737" width="18" style="448" customWidth="1"/>
    <col min="9738" max="9984" width="9.109375" style="448"/>
    <col min="9985" max="9985" width="35.88671875" style="448" customWidth="1"/>
    <col min="9986" max="9986" width="13.6640625" style="448" customWidth="1"/>
    <col min="9987" max="9987" width="14.5546875" style="448" customWidth="1"/>
    <col min="9988" max="9988" width="12.33203125" style="448" customWidth="1"/>
    <col min="9989" max="9989" width="17.88671875" style="448" customWidth="1"/>
    <col min="9990" max="9990" width="15.33203125" style="448" customWidth="1"/>
    <col min="9991" max="9991" width="13.5546875" style="448" customWidth="1"/>
    <col min="9992" max="9992" width="20.6640625" style="448" customWidth="1"/>
    <col min="9993" max="9993" width="18" style="448" customWidth="1"/>
    <col min="9994" max="10240" width="9.109375" style="448"/>
    <col min="10241" max="10241" width="35.88671875" style="448" customWidth="1"/>
    <col min="10242" max="10242" width="13.6640625" style="448" customWidth="1"/>
    <col min="10243" max="10243" width="14.5546875" style="448" customWidth="1"/>
    <col min="10244" max="10244" width="12.33203125" style="448" customWidth="1"/>
    <col min="10245" max="10245" width="17.88671875" style="448" customWidth="1"/>
    <col min="10246" max="10246" width="15.33203125" style="448" customWidth="1"/>
    <col min="10247" max="10247" width="13.5546875" style="448" customWidth="1"/>
    <col min="10248" max="10248" width="20.6640625" style="448" customWidth="1"/>
    <col min="10249" max="10249" width="18" style="448" customWidth="1"/>
    <col min="10250" max="10496" width="9.109375" style="448"/>
    <col min="10497" max="10497" width="35.88671875" style="448" customWidth="1"/>
    <col min="10498" max="10498" width="13.6640625" style="448" customWidth="1"/>
    <col min="10499" max="10499" width="14.5546875" style="448" customWidth="1"/>
    <col min="10500" max="10500" width="12.33203125" style="448" customWidth="1"/>
    <col min="10501" max="10501" width="17.88671875" style="448" customWidth="1"/>
    <col min="10502" max="10502" width="15.33203125" style="448" customWidth="1"/>
    <col min="10503" max="10503" width="13.5546875" style="448" customWidth="1"/>
    <col min="10504" max="10504" width="20.6640625" style="448" customWidth="1"/>
    <col min="10505" max="10505" width="18" style="448" customWidth="1"/>
    <col min="10506" max="10752" width="9.109375" style="448"/>
    <col min="10753" max="10753" width="35.88671875" style="448" customWidth="1"/>
    <col min="10754" max="10754" width="13.6640625" style="448" customWidth="1"/>
    <col min="10755" max="10755" width="14.5546875" style="448" customWidth="1"/>
    <col min="10756" max="10756" width="12.33203125" style="448" customWidth="1"/>
    <col min="10757" max="10757" width="17.88671875" style="448" customWidth="1"/>
    <col min="10758" max="10758" width="15.33203125" style="448" customWidth="1"/>
    <col min="10759" max="10759" width="13.5546875" style="448" customWidth="1"/>
    <col min="10760" max="10760" width="20.6640625" style="448" customWidth="1"/>
    <col min="10761" max="10761" width="18" style="448" customWidth="1"/>
    <col min="10762" max="11008" width="9.109375" style="448"/>
    <col min="11009" max="11009" width="35.88671875" style="448" customWidth="1"/>
    <col min="11010" max="11010" width="13.6640625" style="448" customWidth="1"/>
    <col min="11011" max="11011" width="14.5546875" style="448" customWidth="1"/>
    <col min="11012" max="11012" width="12.33203125" style="448" customWidth="1"/>
    <col min="11013" max="11013" width="17.88671875" style="448" customWidth="1"/>
    <col min="11014" max="11014" width="15.33203125" style="448" customWidth="1"/>
    <col min="11015" max="11015" width="13.5546875" style="448" customWidth="1"/>
    <col min="11016" max="11016" width="20.6640625" style="448" customWidth="1"/>
    <col min="11017" max="11017" width="18" style="448" customWidth="1"/>
    <col min="11018" max="11264" width="9.109375" style="448"/>
    <col min="11265" max="11265" width="35.88671875" style="448" customWidth="1"/>
    <col min="11266" max="11266" width="13.6640625" style="448" customWidth="1"/>
    <col min="11267" max="11267" width="14.5546875" style="448" customWidth="1"/>
    <col min="11268" max="11268" width="12.33203125" style="448" customWidth="1"/>
    <col min="11269" max="11269" width="17.88671875" style="448" customWidth="1"/>
    <col min="11270" max="11270" width="15.33203125" style="448" customWidth="1"/>
    <col min="11271" max="11271" width="13.5546875" style="448" customWidth="1"/>
    <col min="11272" max="11272" width="20.6640625" style="448" customWidth="1"/>
    <col min="11273" max="11273" width="18" style="448" customWidth="1"/>
    <col min="11274" max="11520" width="9.109375" style="448"/>
    <col min="11521" max="11521" width="35.88671875" style="448" customWidth="1"/>
    <col min="11522" max="11522" width="13.6640625" style="448" customWidth="1"/>
    <col min="11523" max="11523" width="14.5546875" style="448" customWidth="1"/>
    <col min="11524" max="11524" width="12.33203125" style="448" customWidth="1"/>
    <col min="11525" max="11525" width="17.88671875" style="448" customWidth="1"/>
    <col min="11526" max="11526" width="15.33203125" style="448" customWidth="1"/>
    <col min="11527" max="11527" width="13.5546875" style="448" customWidth="1"/>
    <col min="11528" max="11528" width="20.6640625" style="448" customWidth="1"/>
    <col min="11529" max="11529" width="18" style="448" customWidth="1"/>
    <col min="11530" max="11776" width="9.109375" style="448"/>
    <col min="11777" max="11777" width="35.88671875" style="448" customWidth="1"/>
    <col min="11778" max="11778" width="13.6640625" style="448" customWidth="1"/>
    <col min="11779" max="11779" width="14.5546875" style="448" customWidth="1"/>
    <col min="11780" max="11780" width="12.33203125" style="448" customWidth="1"/>
    <col min="11781" max="11781" width="17.88671875" style="448" customWidth="1"/>
    <col min="11782" max="11782" width="15.33203125" style="448" customWidth="1"/>
    <col min="11783" max="11783" width="13.5546875" style="448" customWidth="1"/>
    <col min="11784" max="11784" width="20.6640625" style="448" customWidth="1"/>
    <col min="11785" max="11785" width="18" style="448" customWidth="1"/>
    <col min="11786" max="12032" width="9.109375" style="448"/>
    <col min="12033" max="12033" width="35.88671875" style="448" customWidth="1"/>
    <col min="12034" max="12034" width="13.6640625" style="448" customWidth="1"/>
    <col min="12035" max="12035" width="14.5546875" style="448" customWidth="1"/>
    <col min="12036" max="12036" width="12.33203125" style="448" customWidth="1"/>
    <col min="12037" max="12037" width="17.88671875" style="448" customWidth="1"/>
    <col min="12038" max="12038" width="15.33203125" style="448" customWidth="1"/>
    <col min="12039" max="12039" width="13.5546875" style="448" customWidth="1"/>
    <col min="12040" max="12040" width="20.6640625" style="448" customWidth="1"/>
    <col min="12041" max="12041" width="18" style="448" customWidth="1"/>
    <col min="12042" max="12288" width="9.109375" style="448"/>
    <col min="12289" max="12289" width="35.88671875" style="448" customWidth="1"/>
    <col min="12290" max="12290" width="13.6640625" style="448" customWidth="1"/>
    <col min="12291" max="12291" width="14.5546875" style="448" customWidth="1"/>
    <col min="12292" max="12292" width="12.33203125" style="448" customWidth="1"/>
    <col min="12293" max="12293" width="17.88671875" style="448" customWidth="1"/>
    <col min="12294" max="12294" width="15.33203125" style="448" customWidth="1"/>
    <col min="12295" max="12295" width="13.5546875" style="448" customWidth="1"/>
    <col min="12296" max="12296" width="20.6640625" style="448" customWidth="1"/>
    <col min="12297" max="12297" width="18" style="448" customWidth="1"/>
    <col min="12298" max="12544" width="9.109375" style="448"/>
    <col min="12545" max="12545" width="35.88671875" style="448" customWidth="1"/>
    <col min="12546" max="12546" width="13.6640625" style="448" customWidth="1"/>
    <col min="12547" max="12547" width="14.5546875" style="448" customWidth="1"/>
    <col min="12548" max="12548" width="12.33203125" style="448" customWidth="1"/>
    <col min="12549" max="12549" width="17.88671875" style="448" customWidth="1"/>
    <col min="12550" max="12550" width="15.33203125" style="448" customWidth="1"/>
    <col min="12551" max="12551" width="13.5546875" style="448" customWidth="1"/>
    <col min="12552" max="12552" width="20.6640625" style="448" customWidth="1"/>
    <col min="12553" max="12553" width="18" style="448" customWidth="1"/>
    <col min="12554" max="12800" width="9.109375" style="448"/>
    <col min="12801" max="12801" width="35.88671875" style="448" customWidth="1"/>
    <col min="12802" max="12802" width="13.6640625" style="448" customWidth="1"/>
    <col min="12803" max="12803" width="14.5546875" style="448" customWidth="1"/>
    <col min="12804" max="12804" width="12.33203125" style="448" customWidth="1"/>
    <col min="12805" max="12805" width="17.88671875" style="448" customWidth="1"/>
    <col min="12806" max="12806" width="15.33203125" style="448" customWidth="1"/>
    <col min="12807" max="12807" width="13.5546875" style="448" customWidth="1"/>
    <col min="12808" max="12808" width="20.6640625" style="448" customWidth="1"/>
    <col min="12809" max="12809" width="18" style="448" customWidth="1"/>
    <col min="12810" max="13056" width="9.109375" style="448"/>
    <col min="13057" max="13057" width="35.88671875" style="448" customWidth="1"/>
    <col min="13058" max="13058" width="13.6640625" style="448" customWidth="1"/>
    <col min="13059" max="13059" width="14.5546875" style="448" customWidth="1"/>
    <col min="13060" max="13060" width="12.33203125" style="448" customWidth="1"/>
    <col min="13061" max="13061" width="17.88671875" style="448" customWidth="1"/>
    <col min="13062" max="13062" width="15.33203125" style="448" customWidth="1"/>
    <col min="13063" max="13063" width="13.5546875" style="448" customWidth="1"/>
    <col min="13064" max="13064" width="20.6640625" style="448" customWidth="1"/>
    <col min="13065" max="13065" width="18" style="448" customWidth="1"/>
    <col min="13066" max="13312" width="9.109375" style="448"/>
    <col min="13313" max="13313" width="35.88671875" style="448" customWidth="1"/>
    <col min="13314" max="13314" width="13.6640625" style="448" customWidth="1"/>
    <col min="13315" max="13315" width="14.5546875" style="448" customWidth="1"/>
    <col min="13316" max="13316" width="12.33203125" style="448" customWidth="1"/>
    <col min="13317" max="13317" width="17.88671875" style="448" customWidth="1"/>
    <col min="13318" max="13318" width="15.33203125" style="448" customWidth="1"/>
    <col min="13319" max="13319" width="13.5546875" style="448" customWidth="1"/>
    <col min="13320" max="13320" width="20.6640625" style="448" customWidth="1"/>
    <col min="13321" max="13321" width="18" style="448" customWidth="1"/>
    <col min="13322" max="13568" width="9.109375" style="448"/>
    <col min="13569" max="13569" width="35.88671875" style="448" customWidth="1"/>
    <col min="13570" max="13570" width="13.6640625" style="448" customWidth="1"/>
    <col min="13571" max="13571" width="14.5546875" style="448" customWidth="1"/>
    <col min="13572" max="13572" width="12.33203125" style="448" customWidth="1"/>
    <col min="13573" max="13573" width="17.88671875" style="448" customWidth="1"/>
    <col min="13574" max="13574" width="15.33203125" style="448" customWidth="1"/>
    <col min="13575" max="13575" width="13.5546875" style="448" customWidth="1"/>
    <col min="13576" max="13576" width="20.6640625" style="448" customWidth="1"/>
    <col min="13577" max="13577" width="18" style="448" customWidth="1"/>
    <col min="13578" max="13824" width="9.109375" style="448"/>
    <col min="13825" max="13825" width="35.88671875" style="448" customWidth="1"/>
    <col min="13826" max="13826" width="13.6640625" style="448" customWidth="1"/>
    <col min="13827" max="13827" width="14.5546875" style="448" customWidth="1"/>
    <col min="13828" max="13828" width="12.33203125" style="448" customWidth="1"/>
    <col min="13829" max="13829" width="17.88671875" style="448" customWidth="1"/>
    <col min="13830" max="13830" width="15.33203125" style="448" customWidth="1"/>
    <col min="13831" max="13831" width="13.5546875" style="448" customWidth="1"/>
    <col min="13832" max="13832" width="20.6640625" style="448" customWidth="1"/>
    <col min="13833" max="13833" width="18" style="448" customWidth="1"/>
    <col min="13834" max="14080" width="9.109375" style="448"/>
    <col min="14081" max="14081" width="35.88671875" style="448" customWidth="1"/>
    <col min="14082" max="14082" width="13.6640625" style="448" customWidth="1"/>
    <col min="14083" max="14083" width="14.5546875" style="448" customWidth="1"/>
    <col min="14084" max="14084" width="12.33203125" style="448" customWidth="1"/>
    <col min="14085" max="14085" width="17.88671875" style="448" customWidth="1"/>
    <col min="14086" max="14086" width="15.33203125" style="448" customWidth="1"/>
    <col min="14087" max="14087" width="13.5546875" style="448" customWidth="1"/>
    <col min="14088" max="14088" width="20.6640625" style="448" customWidth="1"/>
    <col min="14089" max="14089" width="18" style="448" customWidth="1"/>
    <col min="14090" max="14336" width="9.109375" style="448"/>
    <col min="14337" max="14337" width="35.88671875" style="448" customWidth="1"/>
    <col min="14338" max="14338" width="13.6640625" style="448" customWidth="1"/>
    <col min="14339" max="14339" width="14.5546875" style="448" customWidth="1"/>
    <col min="14340" max="14340" width="12.33203125" style="448" customWidth="1"/>
    <col min="14341" max="14341" width="17.88671875" style="448" customWidth="1"/>
    <col min="14342" max="14342" width="15.33203125" style="448" customWidth="1"/>
    <col min="14343" max="14343" width="13.5546875" style="448" customWidth="1"/>
    <col min="14344" max="14344" width="20.6640625" style="448" customWidth="1"/>
    <col min="14345" max="14345" width="18" style="448" customWidth="1"/>
    <col min="14346" max="14592" width="9.109375" style="448"/>
    <col min="14593" max="14593" width="35.88671875" style="448" customWidth="1"/>
    <col min="14594" max="14594" width="13.6640625" style="448" customWidth="1"/>
    <col min="14595" max="14595" width="14.5546875" style="448" customWidth="1"/>
    <col min="14596" max="14596" width="12.33203125" style="448" customWidth="1"/>
    <col min="14597" max="14597" width="17.88671875" style="448" customWidth="1"/>
    <col min="14598" max="14598" width="15.33203125" style="448" customWidth="1"/>
    <col min="14599" max="14599" width="13.5546875" style="448" customWidth="1"/>
    <col min="14600" max="14600" width="20.6640625" style="448" customWidth="1"/>
    <col min="14601" max="14601" width="18" style="448" customWidth="1"/>
    <col min="14602" max="14848" width="9.109375" style="448"/>
    <col min="14849" max="14849" width="35.88671875" style="448" customWidth="1"/>
    <col min="14850" max="14850" width="13.6640625" style="448" customWidth="1"/>
    <col min="14851" max="14851" width="14.5546875" style="448" customWidth="1"/>
    <col min="14852" max="14852" width="12.33203125" style="448" customWidth="1"/>
    <col min="14853" max="14853" width="17.88671875" style="448" customWidth="1"/>
    <col min="14854" max="14854" width="15.33203125" style="448" customWidth="1"/>
    <col min="14855" max="14855" width="13.5546875" style="448" customWidth="1"/>
    <col min="14856" max="14856" width="20.6640625" style="448" customWidth="1"/>
    <col min="14857" max="14857" width="18" style="448" customWidth="1"/>
    <col min="14858" max="15104" width="9.109375" style="448"/>
    <col min="15105" max="15105" width="35.88671875" style="448" customWidth="1"/>
    <col min="15106" max="15106" width="13.6640625" style="448" customWidth="1"/>
    <col min="15107" max="15107" width="14.5546875" style="448" customWidth="1"/>
    <col min="15108" max="15108" width="12.33203125" style="448" customWidth="1"/>
    <col min="15109" max="15109" width="17.88671875" style="448" customWidth="1"/>
    <col min="15110" max="15110" width="15.33203125" style="448" customWidth="1"/>
    <col min="15111" max="15111" width="13.5546875" style="448" customWidth="1"/>
    <col min="15112" max="15112" width="20.6640625" style="448" customWidth="1"/>
    <col min="15113" max="15113" width="18" style="448" customWidth="1"/>
    <col min="15114" max="15360" width="9.109375" style="448"/>
    <col min="15361" max="15361" width="35.88671875" style="448" customWidth="1"/>
    <col min="15362" max="15362" width="13.6640625" style="448" customWidth="1"/>
    <col min="15363" max="15363" width="14.5546875" style="448" customWidth="1"/>
    <col min="15364" max="15364" width="12.33203125" style="448" customWidth="1"/>
    <col min="15365" max="15365" width="17.88671875" style="448" customWidth="1"/>
    <col min="15366" max="15366" width="15.33203125" style="448" customWidth="1"/>
    <col min="15367" max="15367" width="13.5546875" style="448" customWidth="1"/>
    <col min="15368" max="15368" width="20.6640625" style="448" customWidth="1"/>
    <col min="15369" max="15369" width="18" style="448" customWidth="1"/>
    <col min="15370" max="15616" width="9.109375" style="448"/>
    <col min="15617" max="15617" width="35.88671875" style="448" customWidth="1"/>
    <col min="15618" max="15618" width="13.6640625" style="448" customWidth="1"/>
    <col min="15619" max="15619" width="14.5546875" style="448" customWidth="1"/>
    <col min="15620" max="15620" width="12.33203125" style="448" customWidth="1"/>
    <col min="15621" max="15621" width="17.88671875" style="448" customWidth="1"/>
    <col min="15622" max="15622" width="15.33203125" style="448" customWidth="1"/>
    <col min="15623" max="15623" width="13.5546875" style="448" customWidth="1"/>
    <col min="15624" max="15624" width="20.6640625" style="448" customWidth="1"/>
    <col min="15625" max="15625" width="18" style="448" customWidth="1"/>
    <col min="15626" max="15872" width="9.109375" style="448"/>
    <col min="15873" max="15873" width="35.88671875" style="448" customWidth="1"/>
    <col min="15874" max="15874" width="13.6640625" style="448" customWidth="1"/>
    <col min="15875" max="15875" width="14.5546875" style="448" customWidth="1"/>
    <col min="15876" max="15876" width="12.33203125" style="448" customWidth="1"/>
    <col min="15877" max="15877" width="17.88671875" style="448" customWidth="1"/>
    <col min="15878" max="15878" width="15.33203125" style="448" customWidth="1"/>
    <col min="15879" max="15879" width="13.5546875" style="448" customWidth="1"/>
    <col min="15880" max="15880" width="20.6640625" style="448" customWidth="1"/>
    <col min="15881" max="15881" width="18" style="448" customWidth="1"/>
    <col min="15882" max="16128" width="9.109375" style="448"/>
    <col min="16129" max="16129" width="35.88671875" style="448" customWidth="1"/>
    <col min="16130" max="16130" width="13.6640625" style="448" customWidth="1"/>
    <col min="16131" max="16131" width="14.5546875" style="448" customWidth="1"/>
    <col min="16132" max="16132" width="12.33203125" style="448" customWidth="1"/>
    <col min="16133" max="16133" width="17.88671875" style="448" customWidth="1"/>
    <col min="16134" max="16134" width="15.33203125" style="448" customWidth="1"/>
    <col min="16135" max="16135" width="13.5546875" style="448" customWidth="1"/>
    <col min="16136" max="16136" width="20.6640625" style="448" customWidth="1"/>
    <col min="16137" max="16137" width="18" style="448" customWidth="1"/>
    <col min="16138" max="16384" width="9.109375" style="448"/>
  </cols>
  <sheetData>
    <row r="4" spans="1:6" ht="13.8" x14ac:dyDescent="0.25">
      <c r="A4" s="446"/>
      <c r="B4" s="447"/>
      <c r="C4" s="446"/>
      <c r="D4" s="446"/>
      <c r="E4" s="446"/>
      <c r="F4" s="446"/>
    </row>
    <row r="5" spans="1:6" ht="13.8" x14ac:dyDescent="0.25">
      <c r="A5" s="446"/>
      <c r="B5" s="449"/>
      <c r="C5" s="450"/>
      <c r="D5" s="446"/>
      <c r="E5" s="446"/>
      <c r="F5" s="446"/>
    </row>
    <row r="6" spans="1:6" ht="13.8" x14ac:dyDescent="0.25">
      <c r="A6" s="451" t="s">
        <v>330</v>
      </c>
      <c r="B6" s="452"/>
      <c r="C6" s="453"/>
      <c r="D6" s="453"/>
      <c r="E6" s="453"/>
      <c r="F6" s="453"/>
    </row>
    <row r="7" spans="1:6" ht="13.8" x14ac:dyDescent="0.25">
      <c r="A7" s="454"/>
      <c r="B7" s="452"/>
      <c r="C7" s="455"/>
      <c r="D7" s="453"/>
      <c r="E7" s="453"/>
      <c r="F7" s="456"/>
    </row>
    <row r="8" spans="1:6" ht="13.8" x14ac:dyDescent="0.25">
      <c r="A8" s="454"/>
      <c r="B8" s="457"/>
      <c r="C8" s="458"/>
      <c r="D8" s="458"/>
      <c r="E8" s="458"/>
      <c r="F8" s="456"/>
    </row>
    <row r="9" spans="1:6" ht="13.8" x14ac:dyDescent="0.25">
      <c r="A9" s="459" t="s">
        <v>331</v>
      </c>
      <c r="B9" s="460" t="s">
        <v>332</v>
      </c>
      <c r="C9" s="461" t="s">
        <v>479</v>
      </c>
      <c r="D9" s="461" t="s">
        <v>499</v>
      </c>
      <c r="E9" s="461" t="s">
        <v>333</v>
      </c>
      <c r="F9" s="461" t="s">
        <v>113</v>
      </c>
    </row>
    <row r="10" spans="1:6" ht="13.8" x14ac:dyDescent="0.25">
      <c r="A10" s="462" t="s">
        <v>334</v>
      </c>
      <c r="B10" s="463"/>
      <c r="C10" s="463"/>
      <c r="D10" s="463"/>
      <c r="E10" s="463"/>
      <c r="F10" s="463">
        <f>SUM(B10:E10)</f>
        <v>0</v>
      </c>
    </row>
    <row r="11" spans="1:6" ht="13.8" x14ac:dyDescent="0.25">
      <c r="A11" s="462" t="s">
        <v>335</v>
      </c>
      <c r="B11" s="463"/>
      <c r="C11" s="463"/>
      <c r="D11" s="463"/>
      <c r="E11" s="463"/>
      <c r="F11" s="463">
        <f>SUM(B11:E11)</f>
        <v>0</v>
      </c>
    </row>
    <row r="12" spans="1:6" ht="13.8" x14ac:dyDescent="0.25">
      <c r="A12" s="462" t="s">
        <v>336</v>
      </c>
      <c r="B12" s="463"/>
      <c r="C12" s="463"/>
      <c r="D12" s="463"/>
      <c r="E12" s="463"/>
      <c r="F12" s="463">
        <f>SUM(B12:E12)</f>
        <v>0</v>
      </c>
    </row>
    <row r="13" spans="1:6" ht="13.8" x14ac:dyDescent="0.25">
      <c r="A13" s="464" t="s">
        <v>113</v>
      </c>
      <c r="B13" s="465">
        <f>SUM(B10:B12)</f>
        <v>0</v>
      </c>
      <c r="C13" s="465"/>
      <c r="D13" s="465"/>
      <c r="E13" s="465"/>
      <c r="F13" s="465">
        <f>SUM(F10:F12)</f>
        <v>0</v>
      </c>
    </row>
    <row r="14" spans="1:6" ht="14.25" customHeight="1" x14ac:dyDescent="0.25">
      <c r="A14" s="840"/>
      <c r="B14" s="840"/>
      <c r="C14" s="840"/>
      <c r="D14" s="840"/>
      <c r="E14" s="840"/>
      <c r="F14" s="840"/>
    </row>
    <row r="15" spans="1:6" ht="13.8" x14ac:dyDescent="0.25">
      <c r="A15" s="459" t="s">
        <v>337</v>
      </c>
      <c r="B15" s="460" t="s">
        <v>332</v>
      </c>
      <c r="C15" s="461" t="s">
        <v>479</v>
      </c>
      <c r="D15" s="461" t="s">
        <v>499</v>
      </c>
      <c r="E15" s="461" t="s">
        <v>333</v>
      </c>
      <c r="F15" s="461" t="s">
        <v>113</v>
      </c>
    </row>
    <row r="16" spans="1:6" ht="13.8" x14ac:dyDescent="0.25">
      <c r="A16" s="462" t="s">
        <v>338</v>
      </c>
      <c r="B16" s="463"/>
      <c r="C16" s="463"/>
      <c r="D16" s="463"/>
      <c r="E16" s="463"/>
      <c r="F16" s="463">
        <f t="shared" ref="F16:F21" si="0">SUM(B16:E16)</f>
        <v>0</v>
      </c>
    </row>
    <row r="17" spans="1:6" ht="13.8" x14ac:dyDescent="0.25">
      <c r="A17" s="462" t="s">
        <v>339</v>
      </c>
      <c r="B17" s="463"/>
      <c r="C17" s="463"/>
      <c r="D17" s="463"/>
      <c r="E17" s="463"/>
      <c r="F17" s="463">
        <f t="shared" si="0"/>
        <v>0</v>
      </c>
    </row>
    <row r="18" spans="1:6" ht="13.8" x14ac:dyDescent="0.25">
      <c r="A18" s="462" t="s">
        <v>340</v>
      </c>
      <c r="B18" s="463"/>
      <c r="C18" s="463"/>
      <c r="D18" s="463"/>
      <c r="E18" s="463"/>
      <c r="F18" s="463">
        <f t="shared" si="0"/>
        <v>0</v>
      </c>
    </row>
    <row r="19" spans="1:6" ht="13.8" x14ac:dyDescent="0.25">
      <c r="A19" s="462" t="s">
        <v>341</v>
      </c>
      <c r="B19" s="463"/>
      <c r="C19" s="463"/>
      <c r="D19" s="463"/>
      <c r="E19" s="463"/>
      <c r="F19" s="463">
        <f t="shared" si="0"/>
        <v>0</v>
      </c>
    </row>
    <row r="20" spans="1:6" ht="13.8" x14ac:dyDescent="0.25">
      <c r="A20" s="462" t="s">
        <v>342</v>
      </c>
      <c r="B20" s="463"/>
      <c r="C20" s="463"/>
      <c r="D20" s="463"/>
      <c r="E20" s="463"/>
      <c r="F20" s="463">
        <f t="shared" si="0"/>
        <v>0</v>
      </c>
    </row>
    <row r="21" spans="1:6" ht="13.8" x14ac:dyDescent="0.25">
      <c r="A21" s="462" t="s">
        <v>343</v>
      </c>
      <c r="B21" s="463"/>
      <c r="C21" s="463"/>
      <c r="D21" s="463"/>
      <c r="E21" s="463"/>
      <c r="F21" s="463">
        <f t="shared" si="0"/>
        <v>0</v>
      </c>
    </row>
    <row r="22" spans="1:6" ht="13.8" x14ac:dyDescent="0.25">
      <c r="A22" s="464" t="s">
        <v>113</v>
      </c>
      <c r="B22" s="465">
        <f>SUM(B16:B21)</f>
        <v>0</v>
      </c>
      <c r="C22" s="465">
        <f>SUM(C16:C21)</f>
        <v>0</v>
      </c>
      <c r="D22" s="465">
        <f>SUM(D16:D21)</f>
        <v>0</v>
      </c>
      <c r="E22" s="465">
        <f>SUM(E16:E21)</f>
        <v>0</v>
      </c>
      <c r="F22" s="465">
        <f>SUM(F16:F21)</f>
        <v>0</v>
      </c>
    </row>
    <row r="23" spans="1:6" ht="13.8" x14ac:dyDescent="0.25">
      <c r="A23" s="466"/>
      <c r="B23" s="467"/>
      <c r="C23" s="466"/>
      <c r="D23" s="466"/>
      <c r="E23" s="466"/>
      <c r="F23" s="466"/>
    </row>
    <row r="24" spans="1:6" ht="13.8" x14ac:dyDescent="0.25">
      <c r="A24" s="466"/>
      <c r="B24" s="468"/>
      <c r="C24" s="469"/>
      <c r="D24" s="470"/>
      <c r="E24" s="470"/>
      <c r="F24" s="470"/>
    </row>
    <row r="25" spans="1:6" ht="13.8" x14ac:dyDescent="0.25">
      <c r="A25" s="451" t="s">
        <v>330</v>
      </c>
      <c r="B25" s="452"/>
      <c r="C25" s="453"/>
      <c r="D25" s="453"/>
      <c r="E25" s="453"/>
      <c r="F25" s="453"/>
    </row>
    <row r="26" spans="1:6" ht="13.8" x14ac:dyDescent="0.25">
      <c r="A26" s="454"/>
      <c r="B26" s="452"/>
      <c r="C26" s="471"/>
      <c r="D26" s="471"/>
      <c r="E26" s="471"/>
      <c r="F26" s="471"/>
    </row>
    <row r="27" spans="1:6" ht="13.8" x14ac:dyDescent="0.25">
      <c r="A27" s="454"/>
      <c r="B27" s="452"/>
      <c r="C27" s="471"/>
      <c r="D27" s="471"/>
      <c r="E27" s="471"/>
      <c r="F27" s="471"/>
    </row>
    <row r="28" spans="1:6" ht="13.8" x14ac:dyDescent="0.25">
      <c r="A28" s="459" t="s">
        <v>331</v>
      </c>
      <c r="B28" s="460" t="s">
        <v>332</v>
      </c>
      <c r="C28" s="461" t="s">
        <v>479</v>
      </c>
      <c r="D28" s="461" t="s">
        <v>499</v>
      </c>
      <c r="E28" s="461" t="s">
        <v>333</v>
      </c>
      <c r="F28" s="461" t="s">
        <v>113</v>
      </c>
    </row>
    <row r="29" spans="1:6" ht="13.8" x14ac:dyDescent="0.25">
      <c r="A29" s="462" t="s">
        <v>334</v>
      </c>
      <c r="B29" s="463"/>
      <c r="C29" s="463"/>
      <c r="D29" s="463"/>
      <c r="E29" s="463"/>
      <c r="F29" s="463">
        <f>SUM(B29:E29)</f>
        <v>0</v>
      </c>
    </row>
    <row r="30" spans="1:6" ht="13.8" x14ac:dyDescent="0.25">
      <c r="A30" s="462" t="s">
        <v>335</v>
      </c>
      <c r="B30" s="463"/>
      <c r="C30" s="463"/>
      <c r="D30" s="463"/>
      <c r="E30" s="463"/>
      <c r="F30" s="463">
        <f>SUM(B30:E30)</f>
        <v>0</v>
      </c>
    </row>
    <row r="31" spans="1:6" ht="13.8" x14ac:dyDescent="0.25">
      <c r="A31" s="462" t="s">
        <v>336</v>
      </c>
      <c r="B31" s="463"/>
      <c r="C31" s="463"/>
      <c r="D31" s="463"/>
      <c r="E31" s="463"/>
      <c r="F31" s="463">
        <f>SUM(B31:E31)</f>
        <v>0</v>
      </c>
    </row>
    <row r="32" spans="1:6" ht="13.8" x14ac:dyDescent="0.25">
      <c r="A32" s="464" t="s">
        <v>113</v>
      </c>
      <c r="B32" s="465">
        <f>SUM(B29:B31)</f>
        <v>0</v>
      </c>
      <c r="C32" s="465">
        <f>SUM(C29:C31)</f>
        <v>0</v>
      </c>
      <c r="D32" s="465">
        <f>SUM(D29:D31)</f>
        <v>0</v>
      </c>
      <c r="E32" s="465">
        <f>SUM(E29:E31)</f>
        <v>0</v>
      </c>
      <c r="F32" s="463">
        <f>SUM(B32:E32)</f>
        <v>0</v>
      </c>
    </row>
    <row r="33" spans="1:7" ht="14.25" customHeight="1" x14ac:dyDescent="0.25">
      <c r="A33" s="840"/>
      <c r="B33" s="840"/>
      <c r="C33" s="840"/>
      <c r="D33" s="840"/>
      <c r="E33" s="840"/>
      <c r="F33" s="840"/>
    </row>
    <row r="34" spans="1:7" ht="13.8" x14ac:dyDescent="0.25">
      <c r="A34" s="459" t="s">
        <v>337</v>
      </c>
      <c r="B34" s="460" t="s">
        <v>332</v>
      </c>
      <c r="C34" s="461" t="s">
        <v>479</v>
      </c>
      <c r="D34" s="461" t="s">
        <v>499</v>
      </c>
      <c r="E34" s="461" t="s">
        <v>333</v>
      </c>
      <c r="F34" s="461" t="s">
        <v>113</v>
      </c>
    </row>
    <row r="35" spans="1:7" ht="13.8" x14ac:dyDescent="0.25">
      <c r="A35" s="462" t="s">
        <v>338</v>
      </c>
      <c r="B35" s="463">
        <v>0</v>
      </c>
      <c r="C35" s="463"/>
      <c r="D35" s="463"/>
      <c r="E35" s="463"/>
      <c r="F35" s="463">
        <f t="shared" ref="F35:F40" si="1">SUM(B35:E35)</f>
        <v>0</v>
      </c>
    </row>
    <row r="36" spans="1:7" ht="13.8" x14ac:dyDescent="0.25">
      <c r="A36" s="462" t="s">
        <v>339</v>
      </c>
      <c r="B36" s="463"/>
      <c r="C36" s="463"/>
      <c r="D36" s="463"/>
      <c r="E36" s="463"/>
      <c r="F36" s="463">
        <f t="shared" si="1"/>
        <v>0</v>
      </c>
    </row>
    <row r="37" spans="1:7" ht="13.8" x14ac:dyDescent="0.25">
      <c r="A37" s="462" t="s">
        <v>340</v>
      </c>
      <c r="B37" s="463"/>
      <c r="C37" s="463"/>
      <c r="D37" s="463"/>
      <c r="E37" s="463"/>
      <c r="F37" s="463">
        <f t="shared" si="1"/>
        <v>0</v>
      </c>
    </row>
    <row r="38" spans="1:7" ht="13.8" x14ac:dyDescent="0.25">
      <c r="A38" s="462" t="s">
        <v>341</v>
      </c>
      <c r="B38" s="463"/>
      <c r="C38" s="463"/>
      <c r="D38" s="463"/>
      <c r="E38" s="463"/>
      <c r="F38" s="463">
        <f t="shared" si="1"/>
        <v>0</v>
      </c>
    </row>
    <row r="39" spans="1:7" ht="13.8" x14ac:dyDescent="0.25">
      <c r="A39" s="462" t="s">
        <v>342</v>
      </c>
      <c r="B39" s="463"/>
      <c r="C39" s="463"/>
      <c r="D39" s="463"/>
      <c r="E39" s="463"/>
      <c r="F39" s="463">
        <f t="shared" si="1"/>
        <v>0</v>
      </c>
    </row>
    <row r="40" spans="1:7" ht="13.8" x14ac:dyDescent="0.25">
      <c r="A40" s="462" t="s">
        <v>343</v>
      </c>
      <c r="B40" s="463"/>
      <c r="C40" s="463"/>
      <c r="D40" s="463"/>
      <c r="E40" s="463"/>
      <c r="F40" s="463">
        <f t="shared" si="1"/>
        <v>0</v>
      </c>
    </row>
    <row r="41" spans="1:7" ht="13.8" x14ac:dyDescent="0.25">
      <c r="A41" s="464" t="s">
        <v>113</v>
      </c>
      <c r="B41" s="465">
        <f>SUM(B35:B40)</f>
        <v>0</v>
      </c>
      <c r="C41" s="464">
        <f>SUM(C35:C40)</f>
        <v>0</v>
      </c>
      <c r="D41" s="464">
        <f>SUM(D35:D40)</f>
        <v>0</v>
      </c>
      <c r="E41" s="464">
        <f>SUM(E35:E40)</f>
        <v>0</v>
      </c>
      <c r="F41" s="465">
        <f>SUM(F35:F40)</f>
        <v>0</v>
      </c>
    </row>
    <row r="42" spans="1:7" ht="13.8" x14ac:dyDescent="0.25">
      <c r="A42" s="470"/>
      <c r="B42" s="472"/>
      <c r="C42" s="470"/>
      <c r="D42" s="470"/>
      <c r="E42" s="470"/>
      <c r="F42" s="470"/>
    </row>
    <row r="43" spans="1:7" ht="13.8" x14ac:dyDescent="0.25">
      <c r="A43" s="470"/>
      <c r="B43" s="472"/>
      <c r="C43" s="470"/>
      <c r="D43" s="470"/>
      <c r="E43" s="470"/>
      <c r="F43" s="470"/>
    </row>
    <row r="44" spans="1:7" ht="13.8" x14ac:dyDescent="0.25">
      <c r="A44" s="470"/>
      <c r="B44" s="468"/>
      <c r="C44" s="469"/>
      <c r="D44" s="470"/>
      <c r="E44" s="470"/>
      <c r="F44" s="470"/>
    </row>
    <row r="45" spans="1:7" ht="13.8" x14ac:dyDescent="0.25">
      <c r="A45" s="451" t="s">
        <v>330</v>
      </c>
      <c r="B45" s="452"/>
      <c r="C45" s="453"/>
      <c r="D45" s="453"/>
      <c r="E45" s="453"/>
      <c r="F45" s="453"/>
      <c r="G45" s="473"/>
    </row>
    <row r="46" spans="1:7" ht="13.8" x14ac:dyDescent="0.25">
      <c r="A46" s="454"/>
      <c r="B46" s="457"/>
      <c r="C46" s="458"/>
      <c r="D46" s="458"/>
      <c r="E46" s="458"/>
      <c r="F46" s="458"/>
    </row>
    <row r="47" spans="1:7" ht="13.8" x14ac:dyDescent="0.25">
      <c r="A47" s="459" t="s">
        <v>331</v>
      </c>
      <c r="B47" s="460" t="s">
        <v>332</v>
      </c>
      <c r="C47" s="461" t="s">
        <v>479</v>
      </c>
      <c r="D47" s="461" t="s">
        <v>499</v>
      </c>
      <c r="E47" s="461" t="s">
        <v>333</v>
      </c>
      <c r="F47" s="461" t="s">
        <v>113</v>
      </c>
    </row>
    <row r="48" spans="1:7" ht="13.8" x14ac:dyDescent="0.25">
      <c r="A48" s="462" t="s">
        <v>334</v>
      </c>
      <c r="B48" s="463"/>
      <c r="C48" s="463"/>
      <c r="D48" s="463"/>
      <c r="E48" s="463"/>
      <c r="F48" s="463">
        <f>SUM(B48:E48)</f>
        <v>0</v>
      </c>
    </row>
    <row r="49" spans="1:6" ht="13.8" x14ac:dyDescent="0.25">
      <c r="A49" s="462" t="s">
        <v>335</v>
      </c>
      <c r="B49" s="463"/>
      <c r="C49" s="463"/>
      <c r="D49" s="463"/>
      <c r="E49" s="463"/>
      <c r="F49" s="463">
        <f>SUM(B49:E49)</f>
        <v>0</v>
      </c>
    </row>
    <row r="50" spans="1:6" ht="13.8" x14ac:dyDescent="0.25">
      <c r="A50" s="462" t="s">
        <v>336</v>
      </c>
      <c r="B50" s="463"/>
      <c r="C50" s="463"/>
      <c r="D50" s="463"/>
      <c r="E50" s="463"/>
      <c r="F50" s="463">
        <f>SUM(B50:E50)</f>
        <v>0</v>
      </c>
    </row>
    <row r="51" spans="1:6" ht="13.8" x14ac:dyDescent="0.25">
      <c r="A51" s="464" t="s">
        <v>113</v>
      </c>
      <c r="B51" s="465">
        <f>SUM(B48:B50)</f>
        <v>0</v>
      </c>
      <c r="C51" s="465">
        <f>SUM(C48:C50)</f>
        <v>0</v>
      </c>
      <c r="D51" s="465">
        <f>SUM(D48:D50)</f>
        <v>0</v>
      </c>
      <c r="E51" s="465">
        <f>SUM(E48:E50)</f>
        <v>0</v>
      </c>
      <c r="F51" s="465">
        <f>SUM(F48:F50)</f>
        <v>0</v>
      </c>
    </row>
    <row r="52" spans="1:6" ht="14.25" customHeight="1" x14ac:dyDescent="0.25">
      <c r="A52" s="840"/>
      <c r="B52" s="840"/>
      <c r="C52" s="840"/>
      <c r="D52" s="840"/>
      <c r="E52" s="840"/>
      <c r="F52" s="840"/>
    </row>
    <row r="53" spans="1:6" ht="13.8" x14ac:dyDescent="0.25">
      <c r="A53" s="459" t="s">
        <v>337</v>
      </c>
      <c r="B53" s="460" t="s">
        <v>332</v>
      </c>
      <c r="C53" s="461" t="s">
        <v>479</v>
      </c>
      <c r="D53" s="461" t="s">
        <v>499</v>
      </c>
      <c r="E53" s="461" t="s">
        <v>333</v>
      </c>
      <c r="F53" s="461" t="s">
        <v>113</v>
      </c>
    </row>
    <row r="54" spans="1:6" ht="13.8" x14ac:dyDescent="0.25">
      <c r="A54" s="462" t="s">
        <v>338</v>
      </c>
      <c r="B54" s="463"/>
      <c r="C54" s="463"/>
      <c r="D54" s="463"/>
      <c r="E54" s="463"/>
      <c r="F54" s="463">
        <f>SUM(B54:E54)</f>
        <v>0</v>
      </c>
    </row>
    <row r="55" spans="1:6" ht="13.8" x14ac:dyDescent="0.25">
      <c r="A55" s="462" t="s">
        <v>339</v>
      </c>
      <c r="B55" s="463"/>
      <c r="C55" s="463"/>
      <c r="D55" s="463"/>
      <c r="E55" s="463"/>
      <c r="F55" s="463">
        <f>SUM(B55:E55)</f>
        <v>0</v>
      </c>
    </row>
    <row r="56" spans="1:6" ht="13.8" x14ac:dyDescent="0.25">
      <c r="A56" s="462" t="s">
        <v>340</v>
      </c>
      <c r="B56" s="463"/>
      <c r="C56" s="463"/>
      <c r="D56" s="463"/>
      <c r="E56" s="463"/>
      <c r="F56" s="463">
        <f>SUM(B56:E56)</f>
        <v>0</v>
      </c>
    </row>
    <row r="57" spans="1:6" ht="13.8" x14ac:dyDescent="0.25">
      <c r="A57" s="462" t="s">
        <v>341</v>
      </c>
      <c r="B57" s="463"/>
      <c r="C57" s="463"/>
      <c r="D57" s="463"/>
      <c r="E57" s="463"/>
      <c r="F57" s="463">
        <f>SUM(B57:E57)</f>
        <v>0</v>
      </c>
    </row>
    <row r="58" spans="1:6" ht="13.8" x14ac:dyDescent="0.25">
      <c r="A58" s="462" t="s">
        <v>342</v>
      </c>
      <c r="B58" s="463"/>
      <c r="C58" s="463"/>
      <c r="D58" s="463"/>
      <c r="E58" s="463"/>
      <c r="F58" s="463">
        <f>SUM(B58:E58)</f>
        <v>0</v>
      </c>
    </row>
    <row r="59" spans="1:6" ht="13.8" x14ac:dyDescent="0.25">
      <c r="A59" s="462" t="s">
        <v>343</v>
      </c>
      <c r="B59" s="463"/>
      <c r="C59" s="463"/>
      <c r="D59" s="463"/>
      <c r="E59" s="463"/>
      <c r="F59" s="463"/>
    </row>
    <row r="60" spans="1:6" ht="13.8" x14ac:dyDescent="0.25">
      <c r="A60" s="464" t="s">
        <v>113</v>
      </c>
      <c r="B60" s="465">
        <f>SUM(B54:B59)</f>
        <v>0</v>
      </c>
      <c r="C60" s="465">
        <f>SUM(C54:C59)</f>
        <v>0</v>
      </c>
      <c r="D60" s="465">
        <f>SUM(D54:D59)</f>
        <v>0</v>
      </c>
      <c r="E60" s="465">
        <f>SUM(E54:E59)</f>
        <v>0</v>
      </c>
      <c r="F60" s="465">
        <f>SUM(F54:F59)</f>
        <v>0</v>
      </c>
    </row>
  </sheetData>
  <sheetProtection selectLockedCells="1" selectUnlockedCells="1"/>
  <mergeCells count="3">
    <mergeCell ref="A14:F14"/>
    <mergeCell ref="A33:F33"/>
    <mergeCell ref="A52:F52"/>
  </mergeCells>
  <pageMargins left="0.59027777777777779" right="0.59027777777777779" top="0.92" bottom="0.59027777777777779" header="0.51180555555555551" footer="0.51180555555555551"/>
  <pageSetup paperSize="9" scale="69" firstPageNumber="0" orientation="portrait" r:id="rId1"/>
  <headerFooter alignWithMargins="0">
    <oddHeader>&amp;LVászoly Község Önkormányzata&amp;CEURÓPAI UNIÓS TÁMOGATÁSSAL MEGVALÓSULÓ
 PROGRAMOK BEVÉTELEI ÉS KIADÁSAI 2017. ÉV
12. melléklet a 1/2017. (II.15.) rendelethez&amp;R&amp;P. oldal forint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9"/>
  <sheetViews>
    <sheetView view="pageLayout" zoomScaleNormal="85" workbookViewId="0">
      <selection activeCell="D7" sqref="D7"/>
    </sheetView>
  </sheetViews>
  <sheetFormatPr defaultRowHeight="13.2" x14ac:dyDescent="0.25"/>
  <cols>
    <col min="1" max="1" width="13.33203125" style="448" customWidth="1"/>
    <col min="2" max="2" width="31.109375" style="448" customWidth="1"/>
    <col min="3" max="3" width="11.5546875" style="448" customWidth="1"/>
    <col min="4" max="256" width="9.109375" style="448"/>
    <col min="257" max="257" width="13.33203125" style="448" customWidth="1"/>
    <col min="258" max="258" width="31.109375" style="448" customWidth="1"/>
    <col min="259" max="259" width="11.5546875" style="448" customWidth="1"/>
    <col min="260" max="512" width="9.109375" style="448"/>
    <col min="513" max="513" width="13.33203125" style="448" customWidth="1"/>
    <col min="514" max="514" width="31.109375" style="448" customWidth="1"/>
    <col min="515" max="515" width="11.5546875" style="448" customWidth="1"/>
    <col min="516" max="768" width="9.109375" style="448"/>
    <col min="769" max="769" width="13.33203125" style="448" customWidth="1"/>
    <col min="770" max="770" width="31.109375" style="448" customWidth="1"/>
    <col min="771" max="771" width="11.5546875" style="448" customWidth="1"/>
    <col min="772" max="1024" width="9.109375" style="448"/>
    <col min="1025" max="1025" width="13.33203125" style="448" customWidth="1"/>
    <col min="1026" max="1026" width="31.109375" style="448" customWidth="1"/>
    <col min="1027" max="1027" width="11.5546875" style="448" customWidth="1"/>
    <col min="1028" max="1280" width="9.109375" style="448"/>
    <col min="1281" max="1281" width="13.33203125" style="448" customWidth="1"/>
    <col min="1282" max="1282" width="31.109375" style="448" customWidth="1"/>
    <col min="1283" max="1283" width="11.5546875" style="448" customWidth="1"/>
    <col min="1284" max="1536" width="9.109375" style="448"/>
    <col min="1537" max="1537" width="13.33203125" style="448" customWidth="1"/>
    <col min="1538" max="1538" width="31.109375" style="448" customWidth="1"/>
    <col min="1539" max="1539" width="11.5546875" style="448" customWidth="1"/>
    <col min="1540" max="1792" width="9.109375" style="448"/>
    <col min="1793" max="1793" width="13.33203125" style="448" customWidth="1"/>
    <col min="1794" max="1794" width="31.109375" style="448" customWidth="1"/>
    <col min="1795" max="1795" width="11.5546875" style="448" customWidth="1"/>
    <col min="1796" max="2048" width="9.109375" style="448"/>
    <col min="2049" max="2049" width="13.33203125" style="448" customWidth="1"/>
    <col min="2050" max="2050" width="31.109375" style="448" customWidth="1"/>
    <col min="2051" max="2051" width="11.5546875" style="448" customWidth="1"/>
    <col min="2052" max="2304" width="9.109375" style="448"/>
    <col min="2305" max="2305" width="13.33203125" style="448" customWidth="1"/>
    <col min="2306" max="2306" width="31.109375" style="448" customWidth="1"/>
    <col min="2307" max="2307" width="11.5546875" style="448" customWidth="1"/>
    <col min="2308" max="2560" width="9.109375" style="448"/>
    <col min="2561" max="2561" width="13.33203125" style="448" customWidth="1"/>
    <col min="2562" max="2562" width="31.109375" style="448" customWidth="1"/>
    <col min="2563" max="2563" width="11.5546875" style="448" customWidth="1"/>
    <col min="2564" max="2816" width="9.109375" style="448"/>
    <col min="2817" max="2817" width="13.33203125" style="448" customWidth="1"/>
    <col min="2818" max="2818" width="31.109375" style="448" customWidth="1"/>
    <col min="2819" max="2819" width="11.5546875" style="448" customWidth="1"/>
    <col min="2820" max="3072" width="9.109375" style="448"/>
    <col min="3073" max="3073" width="13.33203125" style="448" customWidth="1"/>
    <col min="3074" max="3074" width="31.109375" style="448" customWidth="1"/>
    <col min="3075" max="3075" width="11.5546875" style="448" customWidth="1"/>
    <col min="3076" max="3328" width="9.109375" style="448"/>
    <col min="3329" max="3329" width="13.33203125" style="448" customWidth="1"/>
    <col min="3330" max="3330" width="31.109375" style="448" customWidth="1"/>
    <col min="3331" max="3331" width="11.5546875" style="448" customWidth="1"/>
    <col min="3332" max="3584" width="9.109375" style="448"/>
    <col min="3585" max="3585" width="13.33203125" style="448" customWidth="1"/>
    <col min="3586" max="3586" width="31.109375" style="448" customWidth="1"/>
    <col min="3587" max="3587" width="11.5546875" style="448" customWidth="1"/>
    <col min="3588" max="3840" width="9.109375" style="448"/>
    <col min="3841" max="3841" width="13.33203125" style="448" customWidth="1"/>
    <col min="3842" max="3842" width="31.109375" style="448" customWidth="1"/>
    <col min="3843" max="3843" width="11.5546875" style="448" customWidth="1"/>
    <col min="3844" max="4096" width="9.109375" style="448"/>
    <col min="4097" max="4097" width="13.33203125" style="448" customWidth="1"/>
    <col min="4098" max="4098" width="31.109375" style="448" customWidth="1"/>
    <col min="4099" max="4099" width="11.5546875" style="448" customWidth="1"/>
    <col min="4100" max="4352" width="9.109375" style="448"/>
    <col min="4353" max="4353" width="13.33203125" style="448" customWidth="1"/>
    <col min="4354" max="4354" width="31.109375" style="448" customWidth="1"/>
    <col min="4355" max="4355" width="11.5546875" style="448" customWidth="1"/>
    <col min="4356" max="4608" width="9.109375" style="448"/>
    <col min="4609" max="4609" width="13.33203125" style="448" customWidth="1"/>
    <col min="4610" max="4610" width="31.109375" style="448" customWidth="1"/>
    <col min="4611" max="4611" width="11.5546875" style="448" customWidth="1"/>
    <col min="4612" max="4864" width="9.109375" style="448"/>
    <col min="4865" max="4865" width="13.33203125" style="448" customWidth="1"/>
    <col min="4866" max="4866" width="31.109375" style="448" customWidth="1"/>
    <col min="4867" max="4867" width="11.5546875" style="448" customWidth="1"/>
    <col min="4868" max="5120" width="9.109375" style="448"/>
    <col min="5121" max="5121" width="13.33203125" style="448" customWidth="1"/>
    <col min="5122" max="5122" width="31.109375" style="448" customWidth="1"/>
    <col min="5123" max="5123" width="11.5546875" style="448" customWidth="1"/>
    <col min="5124" max="5376" width="9.109375" style="448"/>
    <col min="5377" max="5377" width="13.33203125" style="448" customWidth="1"/>
    <col min="5378" max="5378" width="31.109375" style="448" customWidth="1"/>
    <col min="5379" max="5379" width="11.5546875" style="448" customWidth="1"/>
    <col min="5380" max="5632" width="9.109375" style="448"/>
    <col min="5633" max="5633" width="13.33203125" style="448" customWidth="1"/>
    <col min="5634" max="5634" width="31.109375" style="448" customWidth="1"/>
    <col min="5635" max="5635" width="11.5546875" style="448" customWidth="1"/>
    <col min="5636" max="5888" width="9.109375" style="448"/>
    <col min="5889" max="5889" width="13.33203125" style="448" customWidth="1"/>
    <col min="5890" max="5890" width="31.109375" style="448" customWidth="1"/>
    <col min="5891" max="5891" width="11.5546875" style="448" customWidth="1"/>
    <col min="5892" max="6144" width="9.109375" style="448"/>
    <col min="6145" max="6145" width="13.33203125" style="448" customWidth="1"/>
    <col min="6146" max="6146" width="31.109375" style="448" customWidth="1"/>
    <col min="6147" max="6147" width="11.5546875" style="448" customWidth="1"/>
    <col min="6148" max="6400" width="9.109375" style="448"/>
    <col min="6401" max="6401" width="13.33203125" style="448" customWidth="1"/>
    <col min="6402" max="6402" width="31.109375" style="448" customWidth="1"/>
    <col min="6403" max="6403" width="11.5546875" style="448" customWidth="1"/>
    <col min="6404" max="6656" width="9.109375" style="448"/>
    <col min="6657" max="6657" width="13.33203125" style="448" customWidth="1"/>
    <col min="6658" max="6658" width="31.109375" style="448" customWidth="1"/>
    <col min="6659" max="6659" width="11.5546875" style="448" customWidth="1"/>
    <col min="6660" max="6912" width="9.109375" style="448"/>
    <col min="6913" max="6913" width="13.33203125" style="448" customWidth="1"/>
    <col min="6914" max="6914" width="31.109375" style="448" customWidth="1"/>
    <col min="6915" max="6915" width="11.5546875" style="448" customWidth="1"/>
    <col min="6916" max="7168" width="9.109375" style="448"/>
    <col min="7169" max="7169" width="13.33203125" style="448" customWidth="1"/>
    <col min="7170" max="7170" width="31.109375" style="448" customWidth="1"/>
    <col min="7171" max="7171" width="11.5546875" style="448" customWidth="1"/>
    <col min="7172" max="7424" width="9.109375" style="448"/>
    <col min="7425" max="7425" width="13.33203125" style="448" customWidth="1"/>
    <col min="7426" max="7426" width="31.109375" style="448" customWidth="1"/>
    <col min="7427" max="7427" width="11.5546875" style="448" customWidth="1"/>
    <col min="7428" max="7680" width="9.109375" style="448"/>
    <col min="7681" max="7681" width="13.33203125" style="448" customWidth="1"/>
    <col min="7682" max="7682" width="31.109375" style="448" customWidth="1"/>
    <col min="7683" max="7683" width="11.5546875" style="448" customWidth="1"/>
    <col min="7684" max="7936" width="9.109375" style="448"/>
    <col min="7937" max="7937" width="13.33203125" style="448" customWidth="1"/>
    <col min="7938" max="7938" width="31.109375" style="448" customWidth="1"/>
    <col min="7939" max="7939" width="11.5546875" style="448" customWidth="1"/>
    <col min="7940" max="8192" width="9.109375" style="448"/>
    <col min="8193" max="8193" width="13.33203125" style="448" customWidth="1"/>
    <col min="8194" max="8194" width="31.109375" style="448" customWidth="1"/>
    <col min="8195" max="8195" width="11.5546875" style="448" customWidth="1"/>
    <col min="8196" max="8448" width="9.109375" style="448"/>
    <col min="8449" max="8449" width="13.33203125" style="448" customWidth="1"/>
    <col min="8450" max="8450" width="31.109375" style="448" customWidth="1"/>
    <col min="8451" max="8451" width="11.5546875" style="448" customWidth="1"/>
    <col min="8452" max="8704" width="9.109375" style="448"/>
    <col min="8705" max="8705" width="13.33203125" style="448" customWidth="1"/>
    <col min="8706" max="8706" width="31.109375" style="448" customWidth="1"/>
    <col min="8707" max="8707" width="11.5546875" style="448" customWidth="1"/>
    <col min="8708" max="8960" width="9.109375" style="448"/>
    <col min="8961" max="8961" width="13.33203125" style="448" customWidth="1"/>
    <col min="8962" max="8962" width="31.109375" style="448" customWidth="1"/>
    <col min="8963" max="8963" width="11.5546875" style="448" customWidth="1"/>
    <col min="8964" max="9216" width="9.109375" style="448"/>
    <col min="9217" max="9217" width="13.33203125" style="448" customWidth="1"/>
    <col min="9218" max="9218" width="31.109375" style="448" customWidth="1"/>
    <col min="9219" max="9219" width="11.5546875" style="448" customWidth="1"/>
    <col min="9220" max="9472" width="9.109375" style="448"/>
    <col min="9473" max="9473" width="13.33203125" style="448" customWidth="1"/>
    <col min="9474" max="9474" width="31.109375" style="448" customWidth="1"/>
    <col min="9475" max="9475" width="11.5546875" style="448" customWidth="1"/>
    <col min="9476" max="9728" width="9.109375" style="448"/>
    <col min="9729" max="9729" width="13.33203125" style="448" customWidth="1"/>
    <col min="9730" max="9730" width="31.109375" style="448" customWidth="1"/>
    <col min="9731" max="9731" width="11.5546875" style="448" customWidth="1"/>
    <col min="9732" max="9984" width="9.109375" style="448"/>
    <col min="9985" max="9985" width="13.33203125" style="448" customWidth="1"/>
    <col min="9986" max="9986" width="31.109375" style="448" customWidth="1"/>
    <col min="9987" max="9987" width="11.5546875" style="448" customWidth="1"/>
    <col min="9988" max="10240" width="9.109375" style="448"/>
    <col min="10241" max="10241" width="13.33203125" style="448" customWidth="1"/>
    <col min="10242" max="10242" width="31.109375" style="448" customWidth="1"/>
    <col min="10243" max="10243" width="11.5546875" style="448" customWidth="1"/>
    <col min="10244" max="10496" width="9.109375" style="448"/>
    <col min="10497" max="10497" width="13.33203125" style="448" customWidth="1"/>
    <col min="10498" max="10498" width="31.109375" style="448" customWidth="1"/>
    <col min="10499" max="10499" width="11.5546875" style="448" customWidth="1"/>
    <col min="10500" max="10752" width="9.109375" style="448"/>
    <col min="10753" max="10753" width="13.33203125" style="448" customWidth="1"/>
    <col min="10754" max="10754" width="31.109375" style="448" customWidth="1"/>
    <col min="10755" max="10755" width="11.5546875" style="448" customWidth="1"/>
    <col min="10756" max="11008" width="9.109375" style="448"/>
    <col min="11009" max="11009" width="13.33203125" style="448" customWidth="1"/>
    <col min="11010" max="11010" width="31.109375" style="448" customWidth="1"/>
    <col min="11011" max="11011" width="11.5546875" style="448" customWidth="1"/>
    <col min="11012" max="11264" width="9.109375" style="448"/>
    <col min="11265" max="11265" width="13.33203125" style="448" customWidth="1"/>
    <col min="11266" max="11266" width="31.109375" style="448" customWidth="1"/>
    <col min="11267" max="11267" width="11.5546875" style="448" customWidth="1"/>
    <col min="11268" max="11520" width="9.109375" style="448"/>
    <col min="11521" max="11521" width="13.33203125" style="448" customWidth="1"/>
    <col min="11522" max="11522" width="31.109375" style="448" customWidth="1"/>
    <col min="11523" max="11523" width="11.5546875" style="448" customWidth="1"/>
    <col min="11524" max="11776" width="9.109375" style="448"/>
    <col min="11777" max="11777" width="13.33203125" style="448" customWidth="1"/>
    <col min="11778" max="11778" width="31.109375" style="448" customWidth="1"/>
    <col min="11779" max="11779" width="11.5546875" style="448" customWidth="1"/>
    <col min="11780" max="12032" width="9.109375" style="448"/>
    <col min="12033" max="12033" width="13.33203125" style="448" customWidth="1"/>
    <col min="12034" max="12034" width="31.109375" style="448" customWidth="1"/>
    <col min="12035" max="12035" width="11.5546875" style="448" customWidth="1"/>
    <col min="12036" max="12288" width="9.109375" style="448"/>
    <col min="12289" max="12289" width="13.33203125" style="448" customWidth="1"/>
    <col min="12290" max="12290" width="31.109375" style="448" customWidth="1"/>
    <col min="12291" max="12291" width="11.5546875" style="448" customWidth="1"/>
    <col min="12292" max="12544" width="9.109375" style="448"/>
    <col min="12545" max="12545" width="13.33203125" style="448" customWidth="1"/>
    <col min="12546" max="12546" width="31.109375" style="448" customWidth="1"/>
    <col min="12547" max="12547" width="11.5546875" style="448" customWidth="1"/>
    <col min="12548" max="12800" width="9.109375" style="448"/>
    <col min="12801" max="12801" width="13.33203125" style="448" customWidth="1"/>
    <col min="12802" max="12802" width="31.109375" style="448" customWidth="1"/>
    <col min="12803" max="12803" width="11.5546875" style="448" customWidth="1"/>
    <col min="12804" max="13056" width="9.109375" style="448"/>
    <col min="13057" max="13057" width="13.33203125" style="448" customWidth="1"/>
    <col min="13058" max="13058" width="31.109375" style="448" customWidth="1"/>
    <col min="13059" max="13059" width="11.5546875" style="448" customWidth="1"/>
    <col min="13060" max="13312" width="9.109375" style="448"/>
    <col min="13313" max="13313" width="13.33203125" style="448" customWidth="1"/>
    <col min="13314" max="13314" width="31.109375" style="448" customWidth="1"/>
    <col min="13315" max="13315" width="11.5546875" style="448" customWidth="1"/>
    <col min="13316" max="13568" width="9.109375" style="448"/>
    <col min="13569" max="13569" width="13.33203125" style="448" customWidth="1"/>
    <col min="13570" max="13570" width="31.109375" style="448" customWidth="1"/>
    <col min="13571" max="13571" width="11.5546875" style="448" customWidth="1"/>
    <col min="13572" max="13824" width="9.109375" style="448"/>
    <col min="13825" max="13825" width="13.33203125" style="448" customWidth="1"/>
    <col min="13826" max="13826" width="31.109375" style="448" customWidth="1"/>
    <col min="13827" max="13827" width="11.5546875" style="448" customWidth="1"/>
    <col min="13828" max="14080" width="9.109375" style="448"/>
    <col min="14081" max="14081" width="13.33203125" style="448" customWidth="1"/>
    <col min="14082" max="14082" width="31.109375" style="448" customWidth="1"/>
    <col min="14083" max="14083" width="11.5546875" style="448" customWidth="1"/>
    <col min="14084" max="14336" width="9.109375" style="448"/>
    <col min="14337" max="14337" width="13.33203125" style="448" customWidth="1"/>
    <col min="14338" max="14338" width="31.109375" style="448" customWidth="1"/>
    <col min="14339" max="14339" width="11.5546875" style="448" customWidth="1"/>
    <col min="14340" max="14592" width="9.109375" style="448"/>
    <col min="14593" max="14593" width="13.33203125" style="448" customWidth="1"/>
    <col min="14594" max="14594" width="31.109375" style="448" customWidth="1"/>
    <col min="14595" max="14595" width="11.5546875" style="448" customWidth="1"/>
    <col min="14596" max="14848" width="9.109375" style="448"/>
    <col min="14849" max="14849" width="13.33203125" style="448" customWidth="1"/>
    <col min="14850" max="14850" width="31.109375" style="448" customWidth="1"/>
    <col min="14851" max="14851" width="11.5546875" style="448" customWidth="1"/>
    <col min="14852" max="15104" width="9.109375" style="448"/>
    <col min="15105" max="15105" width="13.33203125" style="448" customWidth="1"/>
    <col min="15106" max="15106" width="31.109375" style="448" customWidth="1"/>
    <col min="15107" max="15107" width="11.5546875" style="448" customWidth="1"/>
    <col min="15108" max="15360" width="9.109375" style="448"/>
    <col min="15361" max="15361" width="13.33203125" style="448" customWidth="1"/>
    <col min="15362" max="15362" width="31.109375" style="448" customWidth="1"/>
    <col min="15363" max="15363" width="11.5546875" style="448" customWidth="1"/>
    <col min="15364" max="15616" width="9.109375" style="448"/>
    <col min="15617" max="15617" width="13.33203125" style="448" customWidth="1"/>
    <col min="15618" max="15618" width="31.109375" style="448" customWidth="1"/>
    <col min="15619" max="15619" width="11.5546875" style="448" customWidth="1"/>
    <col min="15620" max="15872" width="9.109375" style="448"/>
    <col min="15873" max="15873" width="13.33203125" style="448" customWidth="1"/>
    <col min="15874" max="15874" width="31.109375" style="448" customWidth="1"/>
    <col min="15875" max="15875" width="11.5546875" style="448" customWidth="1"/>
    <col min="15876" max="16128" width="9.109375" style="448"/>
    <col min="16129" max="16129" width="13.33203125" style="448" customWidth="1"/>
    <col min="16130" max="16130" width="31.109375" style="448" customWidth="1"/>
    <col min="16131" max="16131" width="11.5546875" style="448" customWidth="1"/>
    <col min="16132" max="16384" width="9.109375" style="448"/>
  </cols>
  <sheetData>
    <row r="3" spans="1:8" ht="12.75" customHeight="1" x14ac:dyDescent="0.25">
      <c r="A3" s="841" t="s">
        <v>355</v>
      </c>
      <c r="B3" s="841"/>
      <c r="C3" s="841"/>
      <c r="D3" s="841"/>
      <c r="E3" s="841"/>
      <c r="F3" s="841"/>
      <c r="G3" s="841"/>
      <c r="H3" s="841"/>
    </row>
    <row r="4" spans="1:8" ht="12.75" customHeight="1" x14ac:dyDescent="0.25">
      <c r="A4" s="841" t="s">
        <v>514</v>
      </c>
      <c r="B4" s="841"/>
      <c r="C4" s="841"/>
      <c r="D4" s="841"/>
      <c r="E4" s="841"/>
      <c r="F4" s="841"/>
      <c r="G4" s="841"/>
      <c r="H4" s="841"/>
    </row>
    <row r="5" spans="1:8" x14ac:dyDescent="0.25">
      <c r="A5" s="499"/>
      <c r="B5" s="499"/>
      <c r="C5" s="499"/>
      <c r="D5" s="499"/>
      <c r="E5" s="499"/>
      <c r="F5" s="499"/>
      <c r="G5" s="499"/>
      <c r="H5" s="499"/>
    </row>
    <row r="7" spans="1:8" ht="12.75" customHeight="1" x14ac:dyDescent="0.25">
      <c r="A7" s="500" t="s">
        <v>114</v>
      </c>
      <c r="B7" s="500"/>
      <c r="C7" s="501" t="s">
        <v>356</v>
      </c>
      <c r="D7" s="500" t="s">
        <v>357</v>
      </c>
      <c r="E7" s="842" t="s">
        <v>358</v>
      </c>
      <c r="F7" s="842"/>
      <c r="G7" s="842"/>
      <c r="H7" s="842"/>
    </row>
    <row r="8" spans="1:8" ht="26.4" x14ac:dyDescent="0.25">
      <c r="A8" s="502"/>
      <c r="B8" s="503" t="s">
        <v>359</v>
      </c>
      <c r="C8" s="504" t="s">
        <v>360</v>
      </c>
      <c r="D8" s="503" t="s">
        <v>360</v>
      </c>
      <c r="E8" s="503" t="s">
        <v>283</v>
      </c>
      <c r="F8" s="504" t="s">
        <v>284</v>
      </c>
      <c r="G8" s="504" t="s">
        <v>478</v>
      </c>
      <c r="H8" s="505" t="s">
        <v>500</v>
      </c>
    </row>
    <row r="9" spans="1:8" x14ac:dyDescent="0.25">
      <c r="A9" s="506"/>
      <c r="B9" s="506"/>
      <c r="C9" s="507"/>
      <c r="D9" s="506"/>
      <c r="E9" s="506"/>
      <c r="F9" s="508"/>
      <c r="G9" s="508"/>
      <c r="H9" s="506"/>
    </row>
    <row r="10" spans="1:8" x14ac:dyDescent="0.25">
      <c r="A10" s="503" t="s">
        <v>287</v>
      </c>
      <c r="B10" s="503" t="s">
        <v>288</v>
      </c>
      <c r="C10" s="504" t="s">
        <v>289</v>
      </c>
      <c r="D10" s="504" t="s">
        <v>290</v>
      </c>
      <c r="E10" s="504" t="s">
        <v>291</v>
      </c>
      <c r="F10" s="504" t="s">
        <v>292</v>
      </c>
      <c r="G10" s="504" t="s">
        <v>293</v>
      </c>
      <c r="H10" s="504" t="s">
        <v>294</v>
      </c>
    </row>
    <row r="11" spans="1:8" x14ac:dyDescent="0.25">
      <c r="A11" s="509"/>
      <c r="B11" s="509" t="s">
        <v>361</v>
      </c>
      <c r="C11" s="509"/>
      <c r="D11" s="509"/>
      <c r="E11" s="509"/>
      <c r="F11" s="509"/>
      <c r="G11" s="509"/>
      <c r="H11" s="509"/>
    </row>
    <row r="12" spans="1:8" ht="26.4" x14ac:dyDescent="0.25">
      <c r="A12" s="509" t="s">
        <v>287</v>
      </c>
      <c r="B12" s="510" t="s">
        <v>362</v>
      </c>
      <c r="C12" s="511"/>
      <c r="D12" s="511"/>
      <c r="E12" s="512"/>
      <c r="F12" s="512"/>
      <c r="G12" s="512"/>
      <c r="H12" s="512"/>
    </row>
    <row r="13" spans="1:8" x14ac:dyDescent="0.25">
      <c r="A13" s="513" t="s">
        <v>288</v>
      </c>
      <c r="B13" s="514"/>
      <c r="C13" s="515"/>
      <c r="D13" s="515"/>
      <c r="E13" s="515"/>
      <c r="F13" s="515"/>
      <c r="G13" s="515"/>
      <c r="H13" s="515"/>
    </row>
    <row r="14" spans="1:8" x14ac:dyDescent="0.25">
      <c r="A14" s="509" t="s">
        <v>289</v>
      </c>
      <c r="B14" s="516" t="s">
        <v>363</v>
      </c>
      <c r="C14" s="512"/>
      <c r="D14" s="512"/>
      <c r="E14" s="512"/>
      <c r="F14" s="512"/>
      <c r="G14" s="512"/>
      <c r="H14" s="512"/>
    </row>
    <row r="15" spans="1:8" x14ac:dyDescent="0.25">
      <c r="A15" s="509" t="s">
        <v>290</v>
      </c>
      <c r="B15" s="517"/>
      <c r="C15" s="512"/>
      <c r="D15" s="512"/>
      <c r="E15" s="512"/>
      <c r="F15" s="512"/>
      <c r="G15" s="512"/>
      <c r="H15" s="512"/>
    </row>
    <row r="16" spans="1:8" x14ac:dyDescent="0.25">
      <c r="A16" s="500" t="s">
        <v>291</v>
      </c>
      <c r="B16" s="516" t="s">
        <v>364</v>
      </c>
      <c r="C16" s="518"/>
      <c r="D16" s="518"/>
      <c r="E16" s="518"/>
      <c r="F16" s="518"/>
      <c r="G16" s="518"/>
      <c r="H16" s="518"/>
    </row>
    <row r="17" spans="1:8" ht="26.4" x14ac:dyDescent="0.25">
      <c r="A17" s="509" t="s">
        <v>292</v>
      </c>
      <c r="B17" s="510" t="s">
        <v>365</v>
      </c>
      <c r="C17" s="511"/>
      <c r="D17" s="511"/>
      <c r="E17" s="519"/>
      <c r="F17" s="519"/>
      <c r="G17" s="519"/>
      <c r="H17" s="519"/>
    </row>
    <row r="18" spans="1:8" x14ac:dyDescent="0.25">
      <c r="A18" s="513" t="s">
        <v>293</v>
      </c>
      <c r="B18" s="515"/>
      <c r="C18" s="515"/>
      <c r="D18" s="515"/>
      <c r="E18" s="520"/>
      <c r="F18" s="520"/>
      <c r="G18" s="520"/>
      <c r="H18" s="520"/>
    </row>
    <row r="19" spans="1:8" x14ac:dyDescent="0.25">
      <c r="A19" s="509" t="s">
        <v>294</v>
      </c>
      <c r="B19" s="516" t="s">
        <v>366</v>
      </c>
      <c r="C19" s="512"/>
      <c r="D19" s="512"/>
      <c r="E19" s="519"/>
      <c r="F19" s="519"/>
      <c r="G19" s="519"/>
      <c r="H19" s="519"/>
    </row>
    <row r="20" spans="1:8" x14ac:dyDescent="0.25">
      <c r="A20" s="509" t="s">
        <v>295</v>
      </c>
      <c r="B20" s="515"/>
      <c r="C20" s="515"/>
      <c r="D20" s="515"/>
      <c r="E20" s="521"/>
      <c r="F20" s="521"/>
      <c r="G20" s="521"/>
      <c r="H20" s="521"/>
    </row>
    <row r="21" spans="1:8" x14ac:dyDescent="0.25">
      <c r="A21" s="500" t="s">
        <v>296</v>
      </c>
      <c r="B21" s="522" t="s">
        <v>367</v>
      </c>
      <c r="C21" s="518"/>
      <c r="D21" s="518"/>
      <c r="E21" s="523"/>
      <c r="F21" s="523"/>
      <c r="G21" s="523"/>
      <c r="H21" s="523"/>
    </row>
    <row r="22" spans="1:8" x14ac:dyDescent="0.25">
      <c r="A22" s="509" t="s">
        <v>297</v>
      </c>
      <c r="B22" s="524" t="s">
        <v>368</v>
      </c>
      <c r="C22" s="511"/>
      <c r="D22" s="511"/>
      <c r="E22" s="519"/>
      <c r="F22" s="519"/>
      <c r="G22" s="519"/>
      <c r="H22" s="519"/>
    </row>
    <row r="23" spans="1:8" x14ac:dyDescent="0.25">
      <c r="A23" s="509" t="s">
        <v>298</v>
      </c>
      <c r="B23" s="509" t="s">
        <v>369</v>
      </c>
      <c r="C23" s="509"/>
      <c r="D23" s="509"/>
      <c r="E23" s="509"/>
      <c r="F23" s="509"/>
      <c r="G23" s="509"/>
      <c r="H23" s="509"/>
    </row>
    <row r="24" spans="1:8" ht="26.4" x14ac:dyDescent="0.25">
      <c r="A24" s="509" t="s">
        <v>304</v>
      </c>
      <c r="B24" s="510" t="s">
        <v>362</v>
      </c>
      <c r="C24" s="511"/>
      <c r="D24" s="511"/>
      <c r="E24" s="512"/>
      <c r="F24" s="512"/>
      <c r="G24" s="512"/>
      <c r="H24" s="512"/>
    </row>
    <row r="25" spans="1:8" x14ac:dyDescent="0.25">
      <c r="A25" s="513" t="s">
        <v>370</v>
      </c>
      <c r="B25" s="514"/>
      <c r="C25" s="515"/>
      <c r="D25" s="515"/>
      <c r="E25" s="515"/>
      <c r="F25" s="515"/>
      <c r="G25" s="515"/>
      <c r="H25" s="515"/>
    </row>
    <row r="26" spans="1:8" x14ac:dyDescent="0.25">
      <c r="A26" s="509" t="s">
        <v>371</v>
      </c>
      <c r="B26" s="516" t="s">
        <v>363</v>
      </c>
      <c r="C26" s="512"/>
      <c r="D26" s="512"/>
      <c r="E26" s="512"/>
      <c r="F26" s="512"/>
      <c r="G26" s="512"/>
      <c r="H26" s="512"/>
    </row>
    <row r="27" spans="1:8" x14ac:dyDescent="0.25">
      <c r="A27" s="509" t="s">
        <v>372</v>
      </c>
      <c r="B27" s="517"/>
      <c r="C27" s="512"/>
      <c r="D27" s="512"/>
      <c r="E27" s="512"/>
      <c r="F27" s="512"/>
      <c r="G27" s="512"/>
      <c r="H27" s="512"/>
    </row>
    <row r="28" spans="1:8" x14ac:dyDescent="0.25">
      <c r="A28" s="500" t="s">
        <v>373</v>
      </c>
      <c r="B28" s="516" t="s">
        <v>364</v>
      </c>
      <c r="C28" s="518"/>
      <c r="D28" s="518"/>
      <c r="E28" s="518"/>
      <c r="F28" s="518"/>
      <c r="G28" s="518"/>
      <c r="H28" s="518"/>
    </row>
    <row r="29" spans="1:8" ht="26.4" x14ac:dyDescent="0.25">
      <c r="A29" s="509" t="s">
        <v>374</v>
      </c>
      <c r="B29" s="510" t="s">
        <v>365</v>
      </c>
      <c r="C29" s="511"/>
      <c r="D29" s="511"/>
      <c r="E29" s="519"/>
      <c r="F29" s="519"/>
      <c r="G29" s="519"/>
      <c r="H29" s="519"/>
    </row>
    <row r="30" spans="1:8" x14ac:dyDescent="0.25">
      <c r="A30" s="513" t="s">
        <v>375</v>
      </c>
      <c r="B30" s="515"/>
      <c r="C30" s="515"/>
      <c r="D30" s="515"/>
      <c r="E30" s="520"/>
      <c r="F30" s="520"/>
      <c r="G30" s="520"/>
      <c r="H30" s="520"/>
    </row>
    <row r="31" spans="1:8" x14ac:dyDescent="0.25">
      <c r="A31" s="509" t="s">
        <v>376</v>
      </c>
      <c r="B31" s="512"/>
      <c r="C31" s="512"/>
      <c r="D31" s="512"/>
      <c r="E31" s="521"/>
      <c r="F31" s="521"/>
      <c r="G31" s="521"/>
      <c r="H31" s="521"/>
    </row>
    <row r="32" spans="1:8" x14ac:dyDescent="0.25">
      <c r="A32" s="509" t="s">
        <v>377</v>
      </c>
      <c r="B32" s="512"/>
      <c r="C32" s="512"/>
      <c r="D32" s="512"/>
      <c r="E32" s="521"/>
      <c r="F32" s="521"/>
      <c r="G32" s="521"/>
      <c r="H32" s="521"/>
    </row>
    <row r="33" spans="1:8" x14ac:dyDescent="0.25">
      <c r="A33" s="509" t="s">
        <v>378</v>
      </c>
      <c r="B33" s="516" t="s">
        <v>363</v>
      </c>
      <c r="C33" s="512"/>
      <c r="D33" s="512"/>
      <c r="E33" s="521"/>
      <c r="F33" s="521"/>
      <c r="G33" s="521"/>
      <c r="H33" s="521"/>
    </row>
    <row r="34" spans="1:8" x14ac:dyDescent="0.25">
      <c r="A34" s="509" t="s">
        <v>379</v>
      </c>
      <c r="B34" s="512"/>
      <c r="C34" s="512"/>
      <c r="D34" s="512"/>
      <c r="E34" s="521"/>
      <c r="F34" s="521"/>
      <c r="G34" s="521"/>
      <c r="H34" s="521"/>
    </row>
    <row r="35" spans="1:8" x14ac:dyDescent="0.25">
      <c r="A35" s="509" t="s">
        <v>380</v>
      </c>
      <c r="B35" s="512"/>
      <c r="C35" s="512"/>
      <c r="D35" s="512"/>
      <c r="E35" s="521"/>
      <c r="F35" s="521"/>
      <c r="G35" s="521"/>
      <c r="H35" s="521"/>
    </row>
    <row r="36" spans="1:8" x14ac:dyDescent="0.25">
      <c r="A36" s="509" t="s">
        <v>381</v>
      </c>
      <c r="B36" s="525"/>
      <c r="C36" s="512"/>
      <c r="D36" s="512"/>
      <c r="E36" s="521"/>
      <c r="F36" s="521"/>
      <c r="G36" s="521"/>
      <c r="H36" s="521"/>
    </row>
    <row r="37" spans="1:8" x14ac:dyDescent="0.25">
      <c r="A37" s="500" t="s">
        <v>382</v>
      </c>
      <c r="B37" s="522" t="s">
        <v>364</v>
      </c>
      <c r="C37" s="518"/>
      <c r="D37" s="518"/>
      <c r="E37" s="526"/>
      <c r="F37" s="526"/>
      <c r="G37" s="526"/>
      <c r="H37" s="526"/>
    </row>
    <row r="38" spans="1:8" x14ac:dyDescent="0.25">
      <c r="A38" s="509" t="s">
        <v>383</v>
      </c>
      <c r="B38" s="524" t="s">
        <v>384</v>
      </c>
      <c r="C38" s="511"/>
      <c r="D38" s="511"/>
      <c r="E38" s="519"/>
      <c r="F38" s="519"/>
      <c r="G38" s="519"/>
      <c r="H38" s="519"/>
    </row>
    <row r="39" spans="1:8" x14ac:dyDescent="0.25">
      <c r="A39" s="527" t="s">
        <v>385</v>
      </c>
      <c r="B39" s="524" t="s">
        <v>386</v>
      </c>
      <c r="C39" s="517"/>
      <c r="D39" s="517"/>
      <c r="E39" s="528">
        <f>E22+E38</f>
        <v>0</v>
      </c>
      <c r="F39" s="528">
        <f>F22+F38</f>
        <v>0</v>
      </c>
      <c r="G39" s="528">
        <f>G22+G38</f>
        <v>0</v>
      </c>
      <c r="H39" s="528">
        <f>H22+H38</f>
        <v>0</v>
      </c>
    </row>
  </sheetData>
  <sheetProtection selectLockedCells="1" selectUnlockedCells="1"/>
  <mergeCells count="3">
    <mergeCell ref="A3:H3"/>
    <mergeCell ref="A4:H4"/>
    <mergeCell ref="E7:H7"/>
  </mergeCells>
  <pageMargins left="0.70866141732283472" right="0.70866141732283472" top="0.74803149606299213" bottom="0.74803149606299213" header="0.31496062992125984" footer="0.51181102362204722"/>
  <pageSetup paperSize="9" scale="87" firstPageNumber="0" orientation="portrait" horizontalDpi="300" verticalDpi="300" r:id="rId1"/>
  <headerFooter alignWithMargins="0">
    <oddHeader>&amp;LVászoly Község Önkormányzata&amp;C13. melléklet a 1/2017. (II.15.) rendelethez&amp;R&amp;P. oldal forint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view="pageLayout" topLeftCell="A3" zoomScaleNormal="100" workbookViewId="0">
      <selection activeCell="B3" sqref="B3"/>
    </sheetView>
  </sheetViews>
  <sheetFormatPr defaultRowHeight="15.6" x14ac:dyDescent="0.3"/>
  <cols>
    <col min="1" max="1" width="40.44140625" style="809" customWidth="1"/>
    <col min="2" max="2" width="13" style="763" customWidth="1"/>
    <col min="3" max="3" width="14.33203125" style="763" customWidth="1"/>
    <col min="4" max="4" width="14.6640625" style="763" customWidth="1"/>
    <col min="5" max="5" width="14.109375" style="764" customWidth="1"/>
    <col min="6" max="256" width="9.109375" style="765"/>
    <col min="257" max="257" width="40.44140625" style="765" customWidth="1"/>
    <col min="258" max="258" width="13" style="765" customWidth="1"/>
    <col min="259" max="259" width="14.33203125" style="765" customWidth="1"/>
    <col min="260" max="260" width="14.44140625" style="765" bestFit="1" customWidth="1"/>
    <col min="261" max="261" width="14.109375" style="765" customWidth="1"/>
    <col min="262" max="512" width="9.109375" style="765"/>
    <col min="513" max="513" width="40.44140625" style="765" customWidth="1"/>
    <col min="514" max="514" width="13" style="765" customWidth="1"/>
    <col min="515" max="515" width="14.33203125" style="765" customWidth="1"/>
    <col min="516" max="516" width="14.44140625" style="765" bestFit="1" customWidth="1"/>
    <col min="517" max="517" width="14.109375" style="765" customWidth="1"/>
    <col min="518" max="768" width="9.109375" style="765"/>
    <col min="769" max="769" width="40.44140625" style="765" customWidth="1"/>
    <col min="770" max="770" width="13" style="765" customWidth="1"/>
    <col min="771" max="771" width="14.33203125" style="765" customWidth="1"/>
    <col min="772" max="772" width="14.44140625" style="765" bestFit="1" customWidth="1"/>
    <col min="773" max="773" width="14.109375" style="765" customWidth="1"/>
    <col min="774" max="1024" width="9.109375" style="765"/>
    <col min="1025" max="1025" width="40.44140625" style="765" customWidth="1"/>
    <col min="1026" max="1026" width="13" style="765" customWidth="1"/>
    <col min="1027" max="1027" width="14.33203125" style="765" customWidth="1"/>
    <col min="1028" max="1028" width="14.44140625" style="765" bestFit="1" customWidth="1"/>
    <col min="1029" max="1029" width="14.109375" style="765" customWidth="1"/>
    <col min="1030" max="1280" width="9.109375" style="765"/>
    <col min="1281" max="1281" width="40.44140625" style="765" customWidth="1"/>
    <col min="1282" max="1282" width="13" style="765" customWidth="1"/>
    <col min="1283" max="1283" width="14.33203125" style="765" customWidth="1"/>
    <col min="1284" max="1284" width="14.44140625" style="765" bestFit="1" customWidth="1"/>
    <col min="1285" max="1285" width="14.109375" style="765" customWidth="1"/>
    <col min="1286" max="1536" width="9.109375" style="765"/>
    <col min="1537" max="1537" width="40.44140625" style="765" customWidth="1"/>
    <col min="1538" max="1538" width="13" style="765" customWidth="1"/>
    <col min="1539" max="1539" width="14.33203125" style="765" customWidth="1"/>
    <col min="1540" max="1540" width="14.44140625" style="765" bestFit="1" customWidth="1"/>
    <col min="1541" max="1541" width="14.109375" style="765" customWidth="1"/>
    <col min="1542" max="1792" width="9.109375" style="765"/>
    <col min="1793" max="1793" width="40.44140625" style="765" customWidth="1"/>
    <col min="1794" max="1794" width="13" style="765" customWidth="1"/>
    <col min="1795" max="1795" width="14.33203125" style="765" customWidth="1"/>
    <col min="1796" max="1796" width="14.44140625" style="765" bestFit="1" customWidth="1"/>
    <col min="1797" max="1797" width="14.109375" style="765" customWidth="1"/>
    <col min="1798" max="2048" width="9.109375" style="765"/>
    <col min="2049" max="2049" width="40.44140625" style="765" customWidth="1"/>
    <col min="2050" max="2050" width="13" style="765" customWidth="1"/>
    <col min="2051" max="2051" width="14.33203125" style="765" customWidth="1"/>
    <col min="2052" max="2052" width="14.44140625" style="765" bestFit="1" customWidth="1"/>
    <col min="2053" max="2053" width="14.109375" style="765" customWidth="1"/>
    <col min="2054" max="2304" width="9.109375" style="765"/>
    <col min="2305" max="2305" width="40.44140625" style="765" customWidth="1"/>
    <col min="2306" max="2306" width="13" style="765" customWidth="1"/>
    <col min="2307" max="2307" width="14.33203125" style="765" customWidth="1"/>
    <col min="2308" max="2308" width="14.44140625" style="765" bestFit="1" customWidth="1"/>
    <col min="2309" max="2309" width="14.109375" style="765" customWidth="1"/>
    <col min="2310" max="2560" width="9.109375" style="765"/>
    <col min="2561" max="2561" width="40.44140625" style="765" customWidth="1"/>
    <col min="2562" max="2562" width="13" style="765" customWidth="1"/>
    <col min="2563" max="2563" width="14.33203125" style="765" customWidth="1"/>
    <col min="2564" max="2564" width="14.44140625" style="765" bestFit="1" customWidth="1"/>
    <col min="2565" max="2565" width="14.109375" style="765" customWidth="1"/>
    <col min="2566" max="2816" width="9.109375" style="765"/>
    <col min="2817" max="2817" width="40.44140625" style="765" customWidth="1"/>
    <col min="2818" max="2818" width="13" style="765" customWidth="1"/>
    <col min="2819" max="2819" width="14.33203125" style="765" customWidth="1"/>
    <col min="2820" max="2820" width="14.44140625" style="765" bestFit="1" customWidth="1"/>
    <col min="2821" max="2821" width="14.109375" style="765" customWidth="1"/>
    <col min="2822" max="3072" width="9.109375" style="765"/>
    <col min="3073" max="3073" width="40.44140625" style="765" customWidth="1"/>
    <col min="3074" max="3074" width="13" style="765" customWidth="1"/>
    <col min="3075" max="3075" width="14.33203125" style="765" customWidth="1"/>
    <col min="3076" max="3076" width="14.44140625" style="765" bestFit="1" customWidth="1"/>
    <col min="3077" max="3077" width="14.109375" style="765" customWidth="1"/>
    <col min="3078" max="3328" width="9.109375" style="765"/>
    <col min="3329" max="3329" width="40.44140625" style="765" customWidth="1"/>
    <col min="3330" max="3330" width="13" style="765" customWidth="1"/>
    <col min="3331" max="3331" width="14.33203125" style="765" customWidth="1"/>
    <col min="3332" max="3332" width="14.44140625" style="765" bestFit="1" customWidth="1"/>
    <col min="3333" max="3333" width="14.109375" style="765" customWidth="1"/>
    <col min="3334" max="3584" width="9.109375" style="765"/>
    <col min="3585" max="3585" width="40.44140625" style="765" customWidth="1"/>
    <col min="3586" max="3586" width="13" style="765" customWidth="1"/>
    <col min="3587" max="3587" width="14.33203125" style="765" customWidth="1"/>
    <col min="3588" max="3588" width="14.44140625" style="765" bestFit="1" customWidth="1"/>
    <col min="3589" max="3589" width="14.109375" style="765" customWidth="1"/>
    <col min="3590" max="3840" width="9.109375" style="765"/>
    <col min="3841" max="3841" width="40.44140625" style="765" customWidth="1"/>
    <col min="3842" max="3842" width="13" style="765" customWidth="1"/>
    <col min="3843" max="3843" width="14.33203125" style="765" customWidth="1"/>
    <col min="3844" max="3844" width="14.44140625" style="765" bestFit="1" customWidth="1"/>
    <col min="3845" max="3845" width="14.109375" style="765" customWidth="1"/>
    <col min="3846" max="4096" width="9.109375" style="765"/>
    <col min="4097" max="4097" width="40.44140625" style="765" customWidth="1"/>
    <col min="4098" max="4098" width="13" style="765" customWidth="1"/>
    <col min="4099" max="4099" width="14.33203125" style="765" customWidth="1"/>
    <col min="4100" max="4100" width="14.44140625" style="765" bestFit="1" customWidth="1"/>
    <col min="4101" max="4101" width="14.109375" style="765" customWidth="1"/>
    <col min="4102" max="4352" width="9.109375" style="765"/>
    <col min="4353" max="4353" width="40.44140625" style="765" customWidth="1"/>
    <col min="4354" max="4354" width="13" style="765" customWidth="1"/>
    <col min="4355" max="4355" width="14.33203125" style="765" customWidth="1"/>
    <col min="4356" max="4356" width="14.44140625" style="765" bestFit="1" customWidth="1"/>
    <col min="4357" max="4357" width="14.109375" style="765" customWidth="1"/>
    <col min="4358" max="4608" width="9.109375" style="765"/>
    <col min="4609" max="4609" width="40.44140625" style="765" customWidth="1"/>
    <col min="4610" max="4610" width="13" style="765" customWidth="1"/>
    <col min="4611" max="4611" width="14.33203125" style="765" customWidth="1"/>
    <col min="4612" max="4612" width="14.44140625" style="765" bestFit="1" customWidth="1"/>
    <col min="4613" max="4613" width="14.109375" style="765" customWidth="1"/>
    <col min="4614" max="4864" width="9.109375" style="765"/>
    <col min="4865" max="4865" width="40.44140625" style="765" customWidth="1"/>
    <col min="4866" max="4866" width="13" style="765" customWidth="1"/>
    <col min="4867" max="4867" width="14.33203125" style="765" customWidth="1"/>
    <col min="4868" max="4868" width="14.44140625" style="765" bestFit="1" customWidth="1"/>
    <col min="4869" max="4869" width="14.109375" style="765" customWidth="1"/>
    <col min="4870" max="5120" width="9.109375" style="765"/>
    <col min="5121" max="5121" width="40.44140625" style="765" customWidth="1"/>
    <col min="5122" max="5122" width="13" style="765" customWidth="1"/>
    <col min="5123" max="5123" width="14.33203125" style="765" customWidth="1"/>
    <col min="5124" max="5124" width="14.44140625" style="765" bestFit="1" customWidth="1"/>
    <col min="5125" max="5125" width="14.109375" style="765" customWidth="1"/>
    <col min="5126" max="5376" width="9.109375" style="765"/>
    <col min="5377" max="5377" width="40.44140625" style="765" customWidth="1"/>
    <col min="5378" max="5378" width="13" style="765" customWidth="1"/>
    <col min="5379" max="5379" width="14.33203125" style="765" customWidth="1"/>
    <col min="5380" max="5380" width="14.44140625" style="765" bestFit="1" customWidth="1"/>
    <col min="5381" max="5381" width="14.109375" style="765" customWidth="1"/>
    <col min="5382" max="5632" width="9.109375" style="765"/>
    <col min="5633" max="5633" width="40.44140625" style="765" customWidth="1"/>
    <col min="5634" max="5634" width="13" style="765" customWidth="1"/>
    <col min="5635" max="5635" width="14.33203125" style="765" customWidth="1"/>
    <col min="5636" max="5636" width="14.44140625" style="765" bestFit="1" customWidth="1"/>
    <col min="5637" max="5637" width="14.109375" style="765" customWidth="1"/>
    <col min="5638" max="5888" width="9.109375" style="765"/>
    <col min="5889" max="5889" width="40.44140625" style="765" customWidth="1"/>
    <col min="5890" max="5890" width="13" style="765" customWidth="1"/>
    <col min="5891" max="5891" width="14.33203125" style="765" customWidth="1"/>
    <col min="5892" max="5892" width="14.44140625" style="765" bestFit="1" customWidth="1"/>
    <col min="5893" max="5893" width="14.109375" style="765" customWidth="1"/>
    <col min="5894" max="6144" width="9.109375" style="765"/>
    <col min="6145" max="6145" width="40.44140625" style="765" customWidth="1"/>
    <col min="6146" max="6146" width="13" style="765" customWidth="1"/>
    <col min="6147" max="6147" width="14.33203125" style="765" customWidth="1"/>
    <col min="6148" max="6148" width="14.44140625" style="765" bestFit="1" customWidth="1"/>
    <col min="6149" max="6149" width="14.109375" style="765" customWidth="1"/>
    <col min="6150" max="6400" width="9.109375" style="765"/>
    <col min="6401" max="6401" width="40.44140625" style="765" customWidth="1"/>
    <col min="6402" max="6402" width="13" style="765" customWidth="1"/>
    <col min="6403" max="6403" width="14.33203125" style="765" customWidth="1"/>
    <col min="6404" max="6404" width="14.44140625" style="765" bestFit="1" customWidth="1"/>
    <col min="6405" max="6405" width="14.109375" style="765" customWidth="1"/>
    <col min="6406" max="6656" width="9.109375" style="765"/>
    <col min="6657" max="6657" width="40.44140625" style="765" customWidth="1"/>
    <col min="6658" max="6658" width="13" style="765" customWidth="1"/>
    <col min="6659" max="6659" width="14.33203125" style="765" customWidth="1"/>
    <col min="6660" max="6660" width="14.44140625" style="765" bestFit="1" customWidth="1"/>
    <col min="6661" max="6661" width="14.109375" style="765" customWidth="1"/>
    <col min="6662" max="6912" width="9.109375" style="765"/>
    <col min="6913" max="6913" width="40.44140625" style="765" customWidth="1"/>
    <col min="6914" max="6914" width="13" style="765" customWidth="1"/>
    <col min="6915" max="6915" width="14.33203125" style="765" customWidth="1"/>
    <col min="6916" max="6916" width="14.44140625" style="765" bestFit="1" customWidth="1"/>
    <col min="6917" max="6917" width="14.109375" style="765" customWidth="1"/>
    <col min="6918" max="7168" width="9.109375" style="765"/>
    <col min="7169" max="7169" width="40.44140625" style="765" customWidth="1"/>
    <col min="7170" max="7170" width="13" style="765" customWidth="1"/>
    <col min="7171" max="7171" width="14.33203125" style="765" customWidth="1"/>
    <col min="7172" max="7172" width="14.44140625" style="765" bestFit="1" customWidth="1"/>
    <col min="7173" max="7173" width="14.109375" style="765" customWidth="1"/>
    <col min="7174" max="7424" width="9.109375" style="765"/>
    <col min="7425" max="7425" width="40.44140625" style="765" customWidth="1"/>
    <col min="7426" max="7426" width="13" style="765" customWidth="1"/>
    <col min="7427" max="7427" width="14.33203125" style="765" customWidth="1"/>
    <col min="7428" max="7428" width="14.44140625" style="765" bestFit="1" customWidth="1"/>
    <col min="7429" max="7429" width="14.109375" style="765" customWidth="1"/>
    <col min="7430" max="7680" width="9.109375" style="765"/>
    <col min="7681" max="7681" width="40.44140625" style="765" customWidth="1"/>
    <col min="7682" max="7682" width="13" style="765" customWidth="1"/>
    <col min="7683" max="7683" width="14.33203125" style="765" customWidth="1"/>
    <col min="7684" max="7684" width="14.44140625" style="765" bestFit="1" customWidth="1"/>
    <col min="7685" max="7685" width="14.109375" style="765" customWidth="1"/>
    <col min="7686" max="7936" width="9.109375" style="765"/>
    <col min="7937" max="7937" width="40.44140625" style="765" customWidth="1"/>
    <col min="7938" max="7938" width="13" style="765" customWidth="1"/>
    <col min="7939" max="7939" width="14.33203125" style="765" customWidth="1"/>
    <col min="7940" max="7940" width="14.44140625" style="765" bestFit="1" customWidth="1"/>
    <col min="7941" max="7941" width="14.109375" style="765" customWidth="1"/>
    <col min="7942" max="8192" width="9.109375" style="765"/>
    <col min="8193" max="8193" width="40.44140625" style="765" customWidth="1"/>
    <col min="8194" max="8194" width="13" style="765" customWidth="1"/>
    <col min="8195" max="8195" width="14.33203125" style="765" customWidth="1"/>
    <col min="8196" max="8196" width="14.44140625" style="765" bestFit="1" customWidth="1"/>
    <col min="8197" max="8197" width="14.109375" style="765" customWidth="1"/>
    <col min="8198" max="8448" width="9.109375" style="765"/>
    <col min="8449" max="8449" width="40.44140625" style="765" customWidth="1"/>
    <col min="8450" max="8450" width="13" style="765" customWidth="1"/>
    <col min="8451" max="8451" width="14.33203125" style="765" customWidth="1"/>
    <col min="8452" max="8452" width="14.44140625" style="765" bestFit="1" customWidth="1"/>
    <col min="8453" max="8453" width="14.109375" style="765" customWidth="1"/>
    <col min="8454" max="8704" width="9.109375" style="765"/>
    <col min="8705" max="8705" width="40.44140625" style="765" customWidth="1"/>
    <col min="8706" max="8706" width="13" style="765" customWidth="1"/>
    <col min="8707" max="8707" width="14.33203125" style="765" customWidth="1"/>
    <col min="8708" max="8708" width="14.44140625" style="765" bestFit="1" customWidth="1"/>
    <col min="8709" max="8709" width="14.109375" style="765" customWidth="1"/>
    <col min="8710" max="8960" width="9.109375" style="765"/>
    <col min="8961" max="8961" width="40.44140625" style="765" customWidth="1"/>
    <col min="8962" max="8962" width="13" style="765" customWidth="1"/>
    <col min="8963" max="8963" width="14.33203125" style="765" customWidth="1"/>
    <col min="8964" max="8964" width="14.44140625" style="765" bestFit="1" customWidth="1"/>
    <col min="8965" max="8965" width="14.109375" style="765" customWidth="1"/>
    <col min="8966" max="9216" width="9.109375" style="765"/>
    <col min="9217" max="9217" width="40.44140625" style="765" customWidth="1"/>
    <col min="9218" max="9218" width="13" style="765" customWidth="1"/>
    <col min="9219" max="9219" width="14.33203125" style="765" customWidth="1"/>
    <col min="9220" max="9220" width="14.44140625" style="765" bestFit="1" customWidth="1"/>
    <col min="9221" max="9221" width="14.109375" style="765" customWidth="1"/>
    <col min="9222" max="9472" width="9.109375" style="765"/>
    <col min="9473" max="9473" width="40.44140625" style="765" customWidth="1"/>
    <col min="9474" max="9474" width="13" style="765" customWidth="1"/>
    <col min="9475" max="9475" width="14.33203125" style="765" customWidth="1"/>
    <col min="9476" max="9476" width="14.44140625" style="765" bestFit="1" customWidth="1"/>
    <col min="9477" max="9477" width="14.109375" style="765" customWidth="1"/>
    <col min="9478" max="9728" width="9.109375" style="765"/>
    <col min="9729" max="9729" width="40.44140625" style="765" customWidth="1"/>
    <col min="9730" max="9730" width="13" style="765" customWidth="1"/>
    <col min="9731" max="9731" width="14.33203125" style="765" customWidth="1"/>
    <col min="9732" max="9732" width="14.44140625" style="765" bestFit="1" customWidth="1"/>
    <col min="9733" max="9733" width="14.109375" style="765" customWidth="1"/>
    <col min="9734" max="9984" width="9.109375" style="765"/>
    <col min="9985" max="9985" width="40.44140625" style="765" customWidth="1"/>
    <col min="9986" max="9986" width="13" style="765" customWidth="1"/>
    <col min="9987" max="9987" width="14.33203125" style="765" customWidth="1"/>
    <col min="9988" max="9988" width="14.44140625" style="765" bestFit="1" customWidth="1"/>
    <col min="9989" max="9989" width="14.109375" style="765" customWidth="1"/>
    <col min="9990" max="10240" width="9.109375" style="765"/>
    <col min="10241" max="10241" width="40.44140625" style="765" customWidth="1"/>
    <col min="10242" max="10242" width="13" style="765" customWidth="1"/>
    <col min="10243" max="10243" width="14.33203125" style="765" customWidth="1"/>
    <col min="10244" max="10244" width="14.44140625" style="765" bestFit="1" customWidth="1"/>
    <col min="10245" max="10245" width="14.109375" style="765" customWidth="1"/>
    <col min="10246" max="10496" width="9.109375" style="765"/>
    <col min="10497" max="10497" width="40.44140625" style="765" customWidth="1"/>
    <col min="10498" max="10498" width="13" style="765" customWidth="1"/>
    <col min="10499" max="10499" width="14.33203125" style="765" customWidth="1"/>
    <col min="10500" max="10500" width="14.44140625" style="765" bestFit="1" customWidth="1"/>
    <col min="10501" max="10501" width="14.109375" style="765" customWidth="1"/>
    <col min="10502" max="10752" width="9.109375" style="765"/>
    <col min="10753" max="10753" width="40.44140625" style="765" customWidth="1"/>
    <col min="10754" max="10754" width="13" style="765" customWidth="1"/>
    <col min="10755" max="10755" width="14.33203125" style="765" customWidth="1"/>
    <col min="10756" max="10756" width="14.44140625" style="765" bestFit="1" customWidth="1"/>
    <col min="10757" max="10757" width="14.109375" style="765" customWidth="1"/>
    <col min="10758" max="11008" width="9.109375" style="765"/>
    <col min="11009" max="11009" width="40.44140625" style="765" customWidth="1"/>
    <col min="11010" max="11010" width="13" style="765" customWidth="1"/>
    <col min="11011" max="11011" width="14.33203125" style="765" customWidth="1"/>
    <col min="11012" max="11012" width="14.44140625" style="765" bestFit="1" customWidth="1"/>
    <col min="11013" max="11013" width="14.109375" style="765" customWidth="1"/>
    <col min="11014" max="11264" width="9.109375" style="765"/>
    <col min="11265" max="11265" width="40.44140625" style="765" customWidth="1"/>
    <col min="11266" max="11266" width="13" style="765" customWidth="1"/>
    <col min="11267" max="11267" width="14.33203125" style="765" customWidth="1"/>
    <col min="11268" max="11268" width="14.44140625" style="765" bestFit="1" customWidth="1"/>
    <col min="11269" max="11269" width="14.109375" style="765" customWidth="1"/>
    <col min="11270" max="11520" width="9.109375" style="765"/>
    <col min="11521" max="11521" width="40.44140625" style="765" customWidth="1"/>
    <col min="11522" max="11522" width="13" style="765" customWidth="1"/>
    <col min="11523" max="11523" width="14.33203125" style="765" customWidth="1"/>
    <col min="11524" max="11524" width="14.44140625" style="765" bestFit="1" customWidth="1"/>
    <col min="11525" max="11525" width="14.109375" style="765" customWidth="1"/>
    <col min="11526" max="11776" width="9.109375" style="765"/>
    <col min="11777" max="11777" width="40.44140625" style="765" customWidth="1"/>
    <col min="11778" max="11778" width="13" style="765" customWidth="1"/>
    <col min="11779" max="11779" width="14.33203125" style="765" customWidth="1"/>
    <col min="11780" max="11780" width="14.44140625" style="765" bestFit="1" customWidth="1"/>
    <col min="11781" max="11781" width="14.109375" style="765" customWidth="1"/>
    <col min="11782" max="12032" width="9.109375" style="765"/>
    <col min="12033" max="12033" width="40.44140625" style="765" customWidth="1"/>
    <col min="12034" max="12034" width="13" style="765" customWidth="1"/>
    <col min="12035" max="12035" width="14.33203125" style="765" customWidth="1"/>
    <col min="12036" max="12036" width="14.44140625" style="765" bestFit="1" customWidth="1"/>
    <col min="12037" max="12037" width="14.109375" style="765" customWidth="1"/>
    <col min="12038" max="12288" width="9.109375" style="765"/>
    <col min="12289" max="12289" width="40.44140625" style="765" customWidth="1"/>
    <col min="12290" max="12290" width="13" style="765" customWidth="1"/>
    <col min="12291" max="12291" width="14.33203125" style="765" customWidth="1"/>
    <col min="12292" max="12292" width="14.44140625" style="765" bestFit="1" customWidth="1"/>
    <col min="12293" max="12293" width="14.109375" style="765" customWidth="1"/>
    <col min="12294" max="12544" width="9.109375" style="765"/>
    <col min="12545" max="12545" width="40.44140625" style="765" customWidth="1"/>
    <col min="12546" max="12546" width="13" style="765" customWidth="1"/>
    <col min="12547" max="12547" width="14.33203125" style="765" customWidth="1"/>
    <col min="12548" max="12548" width="14.44140625" style="765" bestFit="1" customWidth="1"/>
    <col min="12549" max="12549" width="14.109375" style="765" customWidth="1"/>
    <col min="12550" max="12800" width="9.109375" style="765"/>
    <col min="12801" max="12801" width="40.44140625" style="765" customWidth="1"/>
    <col min="12802" max="12802" width="13" style="765" customWidth="1"/>
    <col min="12803" max="12803" width="14.33203125" style="765" customWidth="1"/>
    <col min="12804" max="12804" width="14.44140625" style="765" bestFit="1" customWidth="1"/>
    <col min="12805" max="12805" width="14.109375" style="765" customWidth="1"/>
    <col min="12806" max="13056" width="9.109375" style="765"/>
    <col min="13057" max="13057" width="40.44140625" style="765" customWidth="1"/>
    <col min="13058" max="13058" width="13" style="765" customWidth="1"/>
    <col min="13059" max="13059" width="14.33203125" style="765" customWidth="1"/>
    <col min="13060" max="13060" width="14.44140625" style="765" bestFit="1" customWidth="1"/>
    <col min="13061" max="13061" width="14.109375" style="765" customWidth="1"/>
    <col min="13062" max="13312" width="9.109375" style="765"/>
    <col min="13313" max="13313" width="40.44140625" style="765" customWidth="1"/>
    <col min="13314" max="13314" width="13" style="765" customWidth="1"/>
    <col min="13315" max="13315" width="14.33203125" style="765" customWidth="1"/>
    <col min="13316" max="13316" width="14.44140625" style="765" bestFit="1" customWidth="1"/>
    <col min="13317" max="13317" width="14.109375" style="765" customWidth="1"/>
    <col min="13318" max="13568" width="9.109375" style="765"/>
    <col min="13569" max="13569" width="40.44140625" style="765" customWidth="1"/>
    <col min="13570" max="13570" width="13" style="765" customWidth="1"/>
    <col min="13571" max="13571" width="14.33203125" style="765" customWidth="1"/>
    <col min="13572" max="13572" width="14.44140625" style="765" bestFit="1" customWidth="1"/>
    <col min="13573" max="13573" width="14.109375" style="765" customWidth="1"/>
    <col min="13574" max="13824" width="9.109375" style="765"/>
    <col min="13825" max="13825" width="40.44140625" style="765" customWidth="1"/>
    <col min="13826" max="13826" width="13" style="765" customWidth="1"/>
    <col min="13827" max="13827" width="14.33203125" style="765" customWidth="1"/>
    <col min="13828" max="13828" width="14.44140625" style="765" bestFit="1" customWidth="1"/>
    <col min="13829" max="13829" width="14.109375" style="765" customWidth="1"/>
    <col min="13830" max="14080" width="9.109375" style="765"/>
    <col min="14081" max="14081" width="40.44140625" style="765" customWidth="1"/>
    <col min="14082" max="14082" width="13" style="765" customWidth="1"/>
    <col min="14083" max="14083" width="14.33203125" style="765" customWidth="1"/>
    <col min="14084" max="14084" width="14.44140625" style="765" bestFit="1" customWidth="1"/>
    <col min="14085" max="14085" width="14.109375" style="765" customWidth="1"/>
    <col min="14086" max="14336" width="9.109375" style="765"/>
    <col min="14337" max="14337" width="40.44140625" style="765" customWidth="1"/>
    <col min="14338" max="14338" width="13" style="765" customWidth="1"/>
    <col min="14339" max="14339" width="14.33203125" style="765" customWidth="1"/>
    <col min="14340" max="14340" width="14.44140625" style="765" bestFit="1" customWidth="1"/>
    <col min="14341" max="14341" width="14.109375" style="765" customWidth="1"/>
    <col min="14342" max="14592" width="9.109375" style="765"/>
    <col min="14593" max="14593" width="40.44140625" style="765" customWidth="1"/>
    <col min="14594" max="14594" width="13" style="765" customWidth="1"/>
    <col min="14595" max="14595" width="14.33203125" style="765" customWidth="1"/>
    <col min="14596" max="14596" width="14.44140625" style="765" bestFit="1" customWidth="1"/>
    <col min="14597" max="14597" width="14.109375" style="765" customWidth="1"/>
    <col min="14598" max="14848" width="9.109375" style="765"/>
    <col min="14849" max="14849" width="40.44140625" style="765" customWidth="1"/>
    <col min="14850" max="14850" width="13" style="765" customWidth="1"/>
    <col min="14851" max="14851" width="14.33203125" style="765" customWidth="1"/>
    <col min="14852" max="14852" width="14.44140625" style="765" bestFit="1" customWidth="1"/>
    <col min="14853" max="14853" width="14.109375" style="765" customWidth="1"/>
    <col min="14854" max="15104" width="9.109375" style="765"/>
    <col min="15105" max="15105" width="40.44140625" style="765" customWidth="1"/>
    <col min="15106" max="15106" width="13" style="765" customWidth="1"/>
    <col min="15107" max="15107" width="14.33203125" style="765" customWidth="1"/>
    <col min="15108" max="15108" width="14.44140625" style="765" bestFit="1" customWidth="1"/>
    <col min="15109" max="15109" width="14.109375" style="765" customWidth="1"/>
    <col min="15110" max="15360" width="9.109375" style="765"/>
    <col min="15361" max="15361" width="40.44140625" style="765" customWidth="1"/>
    <col min="15362" max="15362" width="13" style="765" customWidth="1"/>
    <col min="15363" max="15363" width="14.33203125" style="765" customWidth="1"/>
    <col min="15364" max="15364" width="14.44140625" style="765" bestFit="1" customWidth="1"/>
    <col min="15365" max="15365" width="14.109375" style="765" customWidth="1"/>
    <col min="15366" max="15616" width="9.109375" style="765"/>
    <col min="15617" max="15617" width="40.44140625" style="765" customWidth="1"/>
    <col min="15618" max="15618" width="13" style="765" customWidth="1"/>
    <col min="15619" max="15619" width="14.33203125" style="765" customWidth="1"/>
    <col min="15620" max="15620" width="14.44140625" style="765" bestFit="1" customWidth="1"/>
    <col min="15621" max="15621" width="14.109375" style="765" customWidth="1"/>
    <col min="15622" max="15872" width="9.109375" style="765"/>
    <col min="15873" max="15873" width="40.44140625" style="765" customWidth="1"/>
    <col min="15874" max="15874" width="13" style="765" customWidth="1"/>
    <col min="15875" max="15875" width="14.33203125" style="765" customWidth="1"/>
    <col min="15876" max="15876" width="14.44140625" style="765" bestFit="1" customWidth="1"/>
    <col min="15877" max="15877" width="14.109375" style="765" customWidth="1"/>
    <col min="15878" max="16128" width="9.109375" style="765"/>
    <col min="16129" max="16129" width="40.44140625" style="765" customWidth="1"/>
    <col min="16130" max="16130" width="13" style="765" customWidth="1"/>
    <col min="16131" max="16131" width="14.33203125" style="765" customWidth="1"/>
    <col min="16132" max="16132" width="14.44140625" style="765" bestFit="1" customWidth="1"/>
    <col min="16133" max="16133" width="14.109375" style="765" customWidth="1"/>
    <col min="16134" max="16384" width="9.109375" style="765"/>
  </cols>
  <sheetData>
    <row r="1" spans="1:6" hidden="1" x14ac:dyDescent="0.3">
      <c r="A1" s="762"/>
    </row>
    <row r="2" spans="1:6" hidden="1" x14ac:dyDescent="0.3">
      <c r="A2" s="762"/>
    </row>
    <row r="3" spans="1:6" s="769" customFormat="1" ht="46.8" x14ac:dyDescent="0.25">
      <c r="A3" s="766" t="s">
        <v>249</v>
      </c>
      <c r="B3" s="766" t="s">
        <v>486</v>
      </c>
      <c r="C3" s="767" t="s">
        <v>516</v>
      </c>
      <c r="D3" s="768" t="s">
        <v>517</v>
      </c>
      <c r="E3" s="768" t="s">
        <v>518</v>
      </c>
    </row>
    <row r="4" spans="1:6" ht="31.2" x14ac:dyDescent="0.3">
      <c r="A4" s="770" t="s">
        <v>519</v>
      </c>
      <c r="B4" s="771">
        <f>'1.sz.tábla'!D4</f>
        <v>21955111</v>
      </c>
      <c r="C4" s="771">
        <v>22000000</v>
      </c>
      <c r="D4" s="771">
        <v>22500000</v>
      </c>
      <c r="E4" s="771">
        <v>23000000</v>
      </c>
      <c r="F4" s="772"/>
    </row>
    <row r="5" spans="1:6" ht="31.2" x14ac:dyDescent="0.3">
      <c r="A5" s="770" t="s">
        <v>520</v>
      </c>
      <c r="B5" s="771">
        <f>'1.sz.tábla'!D5</f>
        <v>75000000</v>
      </c>
      <c r="C5" s="771">
        <f>'[2]1.sz.tábla'!D5</f>
        <v>0</v>
      </c>
      <c r="D5" s="771">
        <v>0</v>
      </c>
      <c r="E5" s="771">
        <v>0</v>
      </c>
      <c r="F5" s="772"/>
    </row>
    <row r="6" spans="1:6" x14ac:dyDescent="0.3">
      <c r="A6" s="770" t="s">
        <v>6</v>
      </c>
      <c r="B6" s="771">
        <f>'1.sz.tábla'!D6</f>
        <v>10650000</v>
      </c>
      <c r="C6" s="771">
        <v>10000000</v>
      </c>
      <c r="D6" s="773">
        <v>20850000</v>
      </c>
      <c r="E6" s="774">
        <v>21050000</v>
      </c>
    </row>
    <row r="7" spans="1:6" x14ac:dyDescent="0.3">
      <c r="A7" s="770" t="s">
        <v>7</v>
      </c>
      <c r="B7" s="771">
        <f>'1.sz.tábla'!D7</f>
        <v>4852500</v>
      </c>
      <c r="C7" s="771">
        <v>5000000</v>
      </c>
      <c r="D7" s="773">
        <v>6100000</v>
      </c>
      <c r="E7" s="774">
        <v>6200000</v>
      </c>
      <c r="F7" s="772"/>
    </row>
    <row r="8" spans="1:6" x14ac:dyDescent="0.3">
      <c r="A8" s="770" t="s">
        <v>8</v>
      </c>
      <c r="B8" s="771">
        <f>'1.sz.tábla'!D8</f>
        <v>0</v>
      </c>
      <c r="C8" s="771">
        <f>'[2]1.sz.tábla'!D8</f>
        <v>0</v>
      </c>
      <c r="D8" s="773">
        <v>0</v>
      </c>
      <c r="E8" s="774">
        <v>0</v>
      </c>
      <c r="F8" s="772"/>
    </row>
    <row r="9" spans="1:6" x14ac:dyDescent="0.3">
      <c r="A9" s="775" t="s">
        <v>9</v>
      </c>
      <c r="B9" s="771">
        <f>'1.sz.tábla'!D9</f>
        <v>0</v>
      </c>
      <c r="C9" s="771">
        <f>'[2]1.sz.tábla'!D9</f>
        <v>0</v>
      </c>
      <c r="D9" s="771">
        <f>'[2]1.sz.tábla'!F9</f>
        <v>0</v>
      </c>
      <c r="E9" s="771">
        <f>'[2]1.sz.tábla'!G9</f>
        <v>0</v>
      </c>
    </row>
    <row r="10" spans="1:6" ht="30.6" x14ac:dyDescent="0.3">
      <c r="A10" s="776" t="s">
        <v>10</v>
      </c>
      <c r="B10" s="771">
        <f>'1.sz.tábla'!D10</f>
        <v>0</v>
      </c>
      <c r="C10" s="771">
        <f>'[2]1.sz.tábla'!D10</f>
        <v>0</v>
      </c>
      <c r="D10" s="771">
        <f>'[2]1.sz.tábla'!F10</f>
        <v>0</v>
      </c>
      <c r="E10" s="771">
        <f>'[2]1.sz.tábla'!G10</f>
        <v>0</v>
      </c>
    </row>
    <row r="11" spans="1:6" x14ac:dyDescent="0.3">
      <c r="A11" s="777" t="s">
        <v>11</v>
      </c>
      <c r="B11" s="778">
        <f>SUM(B4:B10)</f>
        <v>112457611</v>
      </c>
      <c r="C11" s="778">
        <f>SUM(C4:C9)</f>
        <v>37000000</v>
      </c>
      <c r="D11" s="779">
        <f>SUM(D4:D9)</f>
        <v>49450000</v>
      </c>
      <c r="E11" s="780">
        <f>SUM(E4:E9)</f>
        <v>50250000</v>
      </c>
    </row>
    <row r="12" spans="1:6" x14ac:dyDescent="0.3">
      <c r="A12" s="777" t="s">
        <v>521</v>
      </c>
      <c r="B12" s="781"/>
      <c r="C12" s="781"/>
      <c r="D12" s="781"/>
      <c r="E12" s="781"/>
      <c r="F12" s="772"/>
    </row>
    <row r="13" spans="1:6" ht="46.8" x14ac:dyDescent="0.3">
      <c r="A13" s="782" t="s">
        <v>522</v>
      </c>
      <c r="B13" s="771">
        <f>'1.sz.tábla'!D13</f>
        <v>36000000</v>
      </c>
      <c r="C13" s="771">
        <v>16500000</v>
      </c>
      <c r="D13" s="783">
        <v>6000000</v>
      </c>
      <c r="E13" s="784">
        <v>6500000</v>
      </c>
      <c r="F13" s="772"/>
    </row>
    <row r="14" spans="1:6" ht="62.4" x14ac:dyDescent="0.3">
      <c r="A14" s="785" t="s">
        <v>523</v>
      </c>
      <c r="B14" s="771">
        <f>'1.sz.tábla'!D15</f>
        <v>405000</v>
      </c>
      <c r="C14" s="771">
        <v>400000</v>
      </c>
      <c r="D14" s="786">
        <v>20000000</v>
      </c>
      <c r="E14" s="774">
        <v>20000000</v>
      </c>
      <c r="F14" s="772"/>
    </row>
    <row r="15" spans="1:6" x14ac:dyDescent="0.3">
      <c r="A15" s="787" t="s">
        <v>14</v>
      </c>
      <c r="B15" s="778">
        <f>SUM(B13:B14)</f>
        <v>36405000</v>
      </c>
      <c r="C15" s="779">
        <f>SUM(C13:C14)</f>
        <v>16900000</v>
      </c>
      <c r="D15" s="780">
        <f>SUM(D13:D14)</f>
        <v>26000000</v>
      </c>
      <c r="E15" s="780">
        <f>SUM(E13:E14)</f>
        <v>26500000</v>
      </c>
      <c r="F15" s="772"/>
    </row>
    <row r="16" spans="1:6" x14ac:dyDescent="0.3">
      <c r="A16" s="788" t="s">
        <v>15</v>
      </c>
      <c r="B16" s="789">
        <f>B11+B15</f>
        <v>148862611</v>
      </c>
      <c r="C16" s="790">
        <f>C11+C15</f>
        <v>53900000</v>
      </c>
      <c r="D16" s="791">
        <f>D11+D15</f>
        <v>75450000</v>
      </c>
      <c r="E16" s="791">
        <f>E11+E15</f>
        <v>76750000</v>
      </c>
    </row>
    <row r="17" spans="1:13" s="796" customFormat="1" x14ac:dyDescent="0.3">
      <c r="A17" s="792"/>
      <c r="B17" s="771"/>
      <c r="C17" s="793"/>
      <c r="D17" s="786"/>
      <c r="E17" s="794"/>
      <c r="F17" s="795"/>
      <c r="G17" s="795"/>
      <c r="H17" s="795"/>
      <c r="I17" s="795"/>
      <c r="J17" s="795"/>
      <c r="K17" s="795"/>
      <c r="L17" s="795"/>
      <c r="M17" s="795"/>
    </row>
    <row r="18" spans="1:13" s="798" customFormat="1" x14ac:dyDescent="0.3">
      <c r="A18" s="777" t="s">
        <v>524</v>
      </c>
      <c r="B18" s="778">
        <f>SUM(B19:B23)</f>
        <v>31153191</v>
      </c>
      <c r="C18" s="779">
        <f>SUM(C19:C23)</f>
        <v>31691500</v>
      </c>
      <c r="D18" s="780">
        <f>SUM(D19:D23)</f>
        <v>32255000</v>
      </c>
      <c r="E18" s="780">
        <f>SUM(E19:E23)</f>
        <v>32818500</v>
      </c>
      <c r="F18" s="797"/>
      <c r="G18" s="797"/>
      <c r="H18" s="797"/>
      <c r="I18" s="797"/>
      <c r="J18" s="797"/>
      <c r="K18" s="797"/>
      <c r="L18" s="797"/>
      <c r="M18" s="797"/>
    </row>
    <row r="19" spans="1:13" s="798" customFormat="1" x14ac:dyDescent="0.3">
      <c r="A19" s="770" t="s">
        <v>120</v>
      </c>
      <c r="B19" s="771">
        <f>'3.tábla'!D7</f>
        <v>6405000</v>
      </c>
      <c r="C19" s="810">
        <v>6450000</v>
      </c>
      <c r="D19" s="786">
        <v>6500000</v>
      </c>
      <c r="E19" s="811">
        <v>6550000</v>
      </c>
      <c r="F19" s="797"/>
      <c r="G19" s="797"/>
      <c r="H19" s="797"/>
      <c r="I19" s="797"/>
      <c r="J19" s="797"/>
      <c r="K19" s="797"/>
      <c r="L19" s="797"/>
      <c r="M19" s="797"/>
    </row>
    <row r="20" spans="1:13" s="796" customFormat="1" ht="31.2" x14ac:dyDescent="0.3">
      <c r="A20" s="770" t="s">
        <v>525</v>
      </c>
      <c r="B20" s="771">
        <f>'3.tábla'!D8</f>
        <v>1614700</v>
      </c>
      <c r="C20" s="773">
        <f>6450000*0.27</f>
        <v>1741500</v>
      </c>
      <c r="D20" s="786">
        <f>6500000*0.27</f>
        <v>1755000</v>
      </c>
      <c r="E20" s="786">
        <f>6550000*0.27</f>
        <v>1768500</v>
      </c>
      <c r="F20" s="799"/>
      <c r="G20" s="799"/>
      <c r="H20" s="799"/>
      <c r="I20" s="795"/>
      <c r="J20" s="795"/>
      <c r="K20" s="795"/>
      <c r="L20" s="795"/>
      <c r="M20" s="795"/>
    </row>
    <row r="21" spans="1:13" s="796" customFormat="1" x14ac:dyDescent="0.3">
      <c r="A21" s="770" t="s">
        <v>118</v>
      </c>
      <c r="B21" s="771">
        <f>'3.tábla'!D9</f>
        <v>13500000</v>
      </c>
      <c r="C21" s="773">
        <v>14000000</v>
      </c>
      <c r="D21" s="786">
        <v>14500000</v>
      </c>
      <c r="E21" s="786">
        <v>15000000</v>
      </c>
      <c r="F21" s="799"/>
      <c r="G21" s="799"/>
      <c r="H21" s="799"/>
      <c r="I21" s="795"/>
      <c r="J21" s="795"/>
      <c r="K21" s="795"/>
      <c r="L21" s="795"/>
      <c r="M21" s="795"/>
    </row>
    <row r="22" spans="1:13" s="796" customFormat="1" x14ac:dyDescent="0.3">
      <c r="A22" s="770" t="s">
        <v>121</v>
      </c>
      <c r="B22" s="771">
        <f>'3.tábla'!D45</f>
        <v>1943000</v>
      </c>
      <c r="C22" s="773">
        <v>2000000</v>
      </c>
      <c r="D22" s="786">
        <v>2000000</v>
      </c>
      <c r="E22" s="786">
        <v>2000000</v>
      </c>
      <c r="F22" s="799"/>
      <c r="G22" s="799"/>
      <c r="H22" s="799"/>
      <c r="I22" s="795"/>
      <c r="J22" s="795"/>
      <c r="K22" s="795"/>
      <c r="L22" s="795"/>
      <c r="M22" s="795"/>
    </row>
    <row r="23" spans="1:13" x14ac:dyDescent="0.3">
      <c r="A23" s="770" t="s">
        <v>119</v>
      </c>
      <c r="B23" s="771">
        <f>'3.tábla'!D33</f>
        <v>7690491</v>
      </c>
      <c r="C23" s="773">
        <v>7500000</v>
      </c>
      <c r="D23" s="786">
        <v>7500000</v>
      </c>
      <c r="E23" s="786">
        <v>7500000</v>
      </c>
    </row>
    <row r="24" spans="1:13" x14ac:dyDescent="0.3">
      <c r="A24" s="777" t="s">
        <v>526</v>
      </c>
      <c r="B24" s="778">
        <f>SUM(B25:B27)</f>
        <v>114974000</v>
      </c>
      <c r="C24" s="779">
        <f>SUM(C25:C26)</f>
        <v>18000000</v>
      </c>
      <c r="D24" s="780">
        <f>SUM(D25:D26)</f>
        <v>17500000</v>
      </c>
      <c r="E24" s="780">
        <f>SUM(E25:E26)</f>
        <v>19500000</v>
      </c>
    </row>
    <row r="25" spans="1:13" x14ac:dyDescent="0.3">
      <c r="A25" s="770" t="s">
        <v>527</v>
      </c>
      <c r="B25" s="771">
        <f>'1.sz.tábla'!D25</f>
        <v>0</v>
      </c>
      <c r="C25" s="773">
        <v>5000000</v>
      </c>
      <c r="D25" s="786">
        <v>5500000</v>
      </c>
      <c r="E25" s="786">
        <v>6000000</v>
      </c>
    </row>
    <row r="26" spans="1:13" x14ac:dyDescent="0.3">
      <c r="A26" s="770" t="s">
        <v>528</v>
      </c>
      <c r="B26" s="771">
        <f>'1.sz.tábla'!D26</f>
        <v>24270000</v>
      </c>
      <c r="C26" s="773">
        <v>13000000</v>
      </c>
      <c r="D26" s="786">
        <v>12000000</v>
      </c>
      <c r="E26" s="786">
        <v>13500000</v>
      </c>
    </row>
    <row r="27" spans="1:13" x14ac:dyDescent="0.3">
      <c r="A27" s="770" t="s">
        <v>207</v>
      </c>
      <c r="B27" s="771">
        <f>'1.sz.tábla'!D27</f>
        <v>90704000</v>
      </c>
      <c r="C27" s="771">
        <f>'[2]1.sz.tábla'!E27</f>
        <v>0</v>
      </c>
      <c r="D27" s="771">
        <f>'[2]1.sz.tábla'!F27</f>
        <v>0</v>
      </c>
      <c r="E27" s="771">
        <f>'[2]1.sz.tábla'!G27</f>
        <v>0</v>
      </c>
    </row>
    <row r="28" spans="1:13" x14ac:dyDescent="0.3">
      <c r="A28" s="777" t="s">
        <v>21</v>
      </c>
      <c r="B28" s="778">
        <f>SUM(B29:B30)</f>
        <v>1595420</v>
      </c>
      <c r="C28" s="778">
        <f>SUM(C29:C30)</f>
        <v>3008500</v>
      </c>
      <c r="D28" s="779">
        <f>SUM(D29:D30)</f>
        <v>24445000</v>
      </c>
      <c r="E28" s="779">
        <f>SUM(E29:E30)</f>
        <v>23131500</v>
      </c>
    </row>
    <row r="29" spans="1:13" s="796" customFormat="1" x14ac:dyDescent="0.3">
      <c r="A29" s="770" t="s">
        <v>22</v>
      </c>
      <c r="B29" s="771">
        <f>'1.sz.tábla'!D29</f>
        <v>1595420</v>
      </c>
      <c r="C29" s="771">
        <f>53900000-50891500</f>
        <v>3008500</v>
      </c>
      <c r="D29" s="773">
        <f>75450000-51005000</f>
        <v>24445000</v>
      </c>
      <c r="E29" s="786">
        <f>76750000-53618500</f>
        <v>23131500</v>
      </c>
    </row>
    <row r="30" spans="1:13" s="796" customFormat="1" x14ac:dyDescent="0.3">
      <c r="A30" s="770" t="s">
        <v>23</v>
      </c>
      <c r="B30" s="771"/>
      <c r="C30" s="771">
        <f>'[2]1.sz.tábla'!E30</f>
        <v>0</v>
      </c>
      <c r="D30" s="771">
        <f>'[2]1.sz.tábla'!F30</f>
        <v>0</v>
      </c>
      <c r="E30" s="771">
        <f>'[2]1.sz.tábla'!G30</f>
        <v>0</v>
      </c>
    </row>
    <row r="31" spans="1:13" x14ac:dyDescent="0.3">
      <c r="A31" s="777" t="s">
        <v>24</v>
      </c>
      <c r="B31" s="778">
        <f>SUM(B28,B24,B18)</f>
        <v>147722611</v>
      </c>
      <c r="C31" s="778">
        <f>SUM(C28,C24,C18)</f>
        <v>52700000</v>
      </c>
      <c r="D31" s="779">
        <f>SUM(D28,D24,D18)</f>
        <v>74200000</v>
      </c>
      <c r="E31" s="780">
        <f>SUM(E28,E24,E18)</f>
        <v>75450000</v>
      </c>
    </row>
    <row r="32" spans="1:13" x14ac:dyDescent="0.3">
      <c r="A32" s="770" t="s">
        <v>25</v>
      </c>
      <c r="B32" s="771">
        <f>'1.sz.tábla'!D33</f>
        <v>0</v>
      </c>
      <c r="C32" s="771">
        <f>'[2]1.sz.tábla'!E32</f>
        <v>0</v>
      </c>
      <c r="D32" s="771">
        <f>'[2]1.sz.tábla'!F32</f>
        <v>0</v>
      </c>
      <c r="E32" s="771">
        <f>'[2]1.sz.tábla'!G32</f>
        <v>0</v>
      </c>
    </row>
    <row r="33" spans="1:5" x14ac:dyDescent="0.3">
      <c r="A33" s="800" t="s">
        <v>529</v>
      </c>
      <c r="B33" s="771">
        <f>'1.sz.tábla'!D34</f>
        <v>1140000</v>
      </c>
      <c r="C33" s="771">
        <v>1200000</v>
      </c>
      <c r="D33" s="773">
        <v>1250000</v>
      </c>
      <c r="E33" s="786">
        <v>1300000</v>
      </c>
    </row>
    <row r="34" spans="1:5" s="796" customFormat="1" x14ac:dyDescent="0.3">
      <c r="A34" s="787" t="s">
        <v>26</v>
      </c>
      <c r="B34" s="778">
        <f>SUM(B32:B33)</f>
        <v>1140000</v>
      </c>
      <c r="C34" s="778">
        <f>SUM(C32:C33)</f>
        <v>1200000</v>
      </c>
      <c r="D34" s="778">
        <f>SUM(D32:D33)</f>
        <v>1250000</v>
      </c>
      <c r="E34" s="778">
        <f>SUM(E32:E33)</f>
        <v>1300000</v>
      </c>
    </row>
    <row r="35" spans="1:5" x14ac:dyDescent="0.3">
      <c r="A35" s="801" t="s">
        <v>27</v>
      </c>
      <c r="B35" s="789">
        <f>SUM(B31,B34)</f>
        <v>148862611</v>
      </c>
      <c r="C35" s="789">
        <f>SUM(C31,C34)</f>
        <v>53900000</v>
      </c>
      <c r="D35" s="790">
        <f>SUM(D31,D34)</f>
        <v>75450000</v>
      </c>
      <c r="E35" s="791">
        <f>SUM(E31,E34)</f>
        <v>76750000</v>
      </c>
    </row>
    <row r="36" spans="1:5" x14ac:dyDescent="0.3">
      <c r="A36" s="802"/>
      <c r="B36" s="803"/>
      <c r="C36" s="803"/>
      <c r="D36" s="804"/>
      <c r="E36" s="774"/>
    </row>
    <row r="37" spans="1:5" x14ac:dyDescent="0.3">
      <c r="A37" s="805"/>
      <c r="B37" s="806"/>
      <c r="C37" s="807"/>
      <c r="D37" s="808"/>
      <c r="E37" s="774"/>
    </row>
  </sheetData>
  <pageMargins left="0.19791666666666666" right="0.40625" top="1.0729166666666667" bottom="0.75" header="0.3" footer="0.3"/>
  <pageSetup paperSize="9" orientation="portrait" r:id="rId1"/>
  <headerFooter>
    <oddHeader>&amp;LVászoly Község Önkormányzata&amp;CAZ ÖNKORMÁNYZAT 2017-2020.
 ÉVEK TERVEZETT ELŐIRÁNYZATAINAK KERETSZÁMAI
 14. melléklet
a 1/2017. (II.15.) rendelethez&amp;R&amp;P. oldal forint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G93"/>
  <sheetViews>
    <sheetView view="pageLayout" topLeftCell="A3" zoomScaleNormal="75" zoomScaleSheetLayoutView="89" workbookViewId="0">
      <selection activeCell="L4" sqref="L4"/>
    </sheetView>
  </sheetViews>
  <sheetFormatPr defaultColWidth="9.109375" defaultRowHeight="13.2" x14ac:dyDescent="0.25"/>
  <cols>
    <col min="1" max="1" width="25.6640625" style="78" customWidth="1"/>
    <col min="2" max="4" width="11.44140625" style="78" customWidth="1"/>
    <col min="5" max="5" width="9.6640625" style="81" customWidth="1"/>
    <col min="6" max="7" width="9.109375" style="81"/>
    <col min="8" max="8" width="0.33203125" style="81" customWidth="1"/>
    <col min="9" max="16384" width="9.109375" style="81"/>
  </cols>
  <sheetData>
    <row r="1" spans="1:5" ht="13.8" hidden="1" thickBot="1" x14ac:dyDescent="0.3">
      <c r="A1" s="114"/>
      <c r="B1" s="113"/>
      <c r="C1" s="113"/>
      <c r="D1" s="113"/>
    </row>
    <row r="2" spans="1:5" ht="13.8" hidden="1" thickBot="1" x14ac:dyDescent="0.3">
      <c r="A2" s="117"/>
    </row>
    <row r="3" spans="1:5" s="82" customFormat="1" ht="27.75" customHeight="1" thickBot="1" x14ac:dyDescent="0.25">
      <c r="A3" s="194" t="s">
        <v>249</v>
      </c>
      <c r="B3" s="817" t="s">
        <v>28</v>
      </c>
      <c r="C3" s="817"/>
      <c r="D3" s="817"/>
    </row>
    <row r="4" spans="1:5" s="83" customFormat="1" ht="53.25" customHeight="1" thickBot="1" x14ac:dyDescent="0.3">
      <c r="A4" s="205"/>
      <c r="B4" s="206" t="s">
        <v>484</v>
      </c>
      <c r="C4" s="207" t="s">
        <v>485</v>
      </c>
      <c r="D4" s="206" t="s">
        <v>486</v>
      </c>
    </row>
    <row r="5" spans="1:5" s="83" customFormat="1" ht="39.6" x14ac:dyDescent="0.25">
      <c r="A5" s="257" t="s">
        <v>4</v>
      </c>
      <c r="B5" s="265">
        <f t="shared" ref="B5:D5" si="0">B6+B13+B14+B15+B16+B17</f>
        <v>16645000</v>
      </c>
      <c r="C5" s="256">
        <f t="shared" si="0"/>
        <v>22171140</v>
      </c>
      <c r="D5" s="256">
        <f t="shared" si="0"/>
        <v>21955111</v>
      </c>
    </row>
    <row r="6" spans="1:5" s="85" customFormat="1" ht="26.4" x14ac:dyDescent="0.25">
      <c r="A6" s="258" t="s">
        <v>29</v>
      </c>
      <c r="B6" s="119">
        <f t="shared" ref="B6:D6" si="1">SUM(B7:B12)</f>
        <v>15605000</v>
      </c>
      <c r="C6" s="119">
        <f t="shared" si="1"/>
        <v>16855140</v>
      </c>
      <c r="D6" s="119">
        <f t="shared" si="1"/>
        <v>18355111</v>
      </c>
      <c r="E6" s="84"/>
    </row>
    <row r="7" spans="1:5" s="85" customFormat="1" ht="26.4" x14ac:dyDescent="0.25">
      <c r="A7" s="259" t="s">
        <v>30</v>
      </c>
      <c r="B7" s="225">
        <v>12699000</v>
      </c>
      <c r="C7" s="121">
        <v>12699171</v>
      </c>
      <c r="D7" s="254">
        <v>12712111</v>
      </c>
      <c r="E7" s="84"/>
    </row>
    <row r="8" spans="1:5" s="85" customFormat="1" ht="39.6" x14ac:dyDescent="0.25">
      <c r="A8" s="259" t="s">
        <v>31</v>
      </c>
      <c r="B8" s="225"/>
      <c r="C8" s="121">
        <v>0</v>
      </c>
      <c r="D8" s="254"/>
      <c r="E8" s="84"/>
    </row>
    <row r="9" spans="1:5" s="85" customFormat="1" ht="39.6" x14ac:dyDescent="0.25">
      <c r="A9" s="260" t="s">
        <v>32</v>
      </c>
      <c r="B9" s="225">
        <v>1706000</v>
      </c>
      <c r="C9" s="121">
        <v>2955969</v>
      </c>
      <c r="D9" s="254">
        <v>4443000</v>
      </c>
      <c r="E9" s="84"/>
    </row>
    <row r="10" spans="1:5" s="85" customFormat="1" ht="26.4" x14ac:dyDescent="0.25">
      <c r="A10" s="260" t="s">
        <v>33</v>
      </c>
      <c r="B10" s="225">
        <v>1200000</v>
      </c>
      <c r="C10" s="121">
        <v>1200000</v>
      </c>
      <c r="D10" s="254">
        <v>1200000</v>
      </c>
      <c r="E10" s="84"/>
    </row>
    <row r="11" spans="1:5" s="83" customFormat="1" ht="39.6" x14ac:dyDescent="0.25">
      <c r="A11" s="261" t="s">
        <v>0</v>
      </c>
      <c r="B11" s="225">
        <v>0</v>
      </c>
      <c r="C11" s="121">
        <v>0</v>
      </c>
      <c r="D11" s="254"/>
    </row>
    <row r="12" spans="1:5" s="83" customFormat="1" ht="26.4" x14ac:dyDescent="0.25">
      <c r="A12" s="261" t="s">
        <v>1</v>
      </c>
      <c r="B12" s="225"/>
      <c r="C12" s="121"/>
      <c r="D12" s="254"/>
    </row>
    <row r="13" spans="1:5" s="83" customFormat="1" x14ac:dyDescent="0.25">
      <c r="A13" s="261" t="s">
        <v>262</v>
      </c>
      <c r="B13" s="225"/>
      <c r="C13" s="121"/>
      <c r="D13" s="254"/>
    </row>
    <row r="14" spans="1:5" s="86" customFormat="1" ht="52.8" x14ac:dyDescent="0.25">
      <c r="A14" s="261" t="s">
        <v>34</v>
      </c>
      <c r="B14" s="226"/>
      <c r="C14" s="119"/>
      <c r="D14" s="254"/>
    </row>
    <row r="15" spans="1:5" s="86" customFormat="1" ht="52.8" x14ac:dyDescent="0.25">
      <c r="A15" s="260" t="s">
        <v>35</v>
      </c>
      <c r="B15" s="226"/>
      <c r="C15" s="119"/>
      <c r="D15" s="254"/>
    </row>
    <row r="16" spans="1:5" s="86" customFormat="1" ht="52.8" x14ac:dyDescent="0.25">
      <c r="A16" s="260" t="s">
        <v>36</v>
      </c>
      <c r="B16" s="226"/>
      <c r="C16" s="119"/>
      <c r="D16" s="254"/>
    </row>
    <row r="17" spans="1:6" s="83" customFormat="1" ht="39.6" x14ac:dyDescent="0.25">
      <c r="A17" s="260" t="s">
        <v>37</v>
      </c>
      <c r="B17" s="225">
        <v>1040000</v>
      </c>
      <c r="C17" s="121">
        <v>5316000</v>
      </c>
      <c r="D17" s="753">
        <f>2100000+1500000</f>
        <v>3600000</v>
      </c>
      <c r="F17" s="83" t="s">
        <v>512</v>
      </c>
    </row>
    <row r="18" spans="1:6" s="83" customFormat="1" ht="39.6" x14ac:dyDescent="0.25">
      <c r="A18" s="260" t="s">
        <v>38</v>
      </c>
      <c r="B18" s="225"/>
      <c r="C18" s="121"/>
      <c r="D18" s="254"/>
    </row>
    <row r="19" spans="1:6" s="83" customFormat="1" ht="39.6" x14ac:dyDescent="0.25">
      <c r="A19" s="262" t="s">
        <v>5</v>
      </c>
      <c r="B19" s="118">
        <f t="shared" ref="B19:D19" si="2">B20+B24+B25+B26+B27</f>
        <v>0</v>
      </c>
      <c r="C19" s="118">
        <f t="shared" si="2"/>
        <v>12875000</v>
      </c>
      <c r="D19" s="118">
        <f t="shared" si="2"/>
        <v>75000000</v>
      </c>
    </row>
    <row r="20" spans="1:6" s="83" customFormat="1" ht="26.4" x14ac:dyDescent="0.25">
      <c r="A20" s="260" t="s">
        <v>39</v>
      </c>
      <c r="B20" s="225">
        <f>SUM(B21:B22)</f>
        <v>0</v>
      </c>
      <c r="C20" s="120">
        <v>12875000</v>
      </c>
      <c r="D20" s="254">
        <v>75000000</v>
      </c>
    </row>
    <row r="21" spans="1:6" s="83" customFormat="1" ht="26.4" x14ac:dyDescent="0.25">
      <c r="A21" s="261" t="s">
        <v>40</v>
      </c>
      <c r="B21" s="225"/>
      <c r="C21" s="121">
        <v>12875000</v>
      </c>
      <c r="D21" s="254">
        <v>75000000</v>
      </c>
    </row>
    <row r="22" spans="1:6" s="83" customFormat="1" ht="26.25" customHeight="1" x14ac:dyDescent="0.25">
      <c r="A22" s="260" t="s">
        <v>128</v>
      </c>
      <c r="B22" s="225"/>
      <c r="C22" s="121"/>
      <c r="D22" s="254"/>
    </row>
    <row r="23" spans="1:6" s="83" customFormat="1" ht="26.25" customHeight="1" x14ac:dyDescent="0.25">
      <c r="A23" s="261" t="s">
        <v>401</v>
      </c>
      <c r="B23" s="225">
        <v>0</v>
      </c>
      <c r="C23" s="121"/>
      <c r="D23" s="254"/>
    </row>
    <row r="24" spans="1:6" s="83" customFormat="1" ht="52.8" x14ac:dyDescent="0.25">
      <c r="A24" s="260" t="s">
        <v>41</v>
      </c>
      <c r="B24" s="225"/>
      <c r="C24" s="121"/>
      <c r="D24" s="254"/>
    </row>
    <row r="25" spans="1:6" s="83" customFormat="1" ht="52.8" x14ac:dyDescent="0.25">
      <c r="A25" s="260" t="s">
        <v>42</v>
      </c>
      <c r="B25" s="225"/>
      <c r="C25" s="121"/>
      <c r="D25" s="254"/>
    </row>
    <row r="26" spans="1:6" s="83" customFormat="1" ht="52.8" x14ac:dyDescent="0.25">
      <c r="A26" s="260" t="s">
        <v>43</v>
      </c>
      <c r="B26" s="225"/>
      <c r="C26" s="121"/>
      <c r="D26" s="254"/>
    </row>
    <row r="27" spans="1:6" s="83" customFormat="1" ht="40.200000000000003" thickBot="1" x14ac:dyDescent="0.3">
      <c r="A27" s="263" t="s">
        <v>263</v>
      </c>
      <c r="B27" s="266"/>
      <c r="C27" s="133"/>
      <c r="D27" s="255"/>
    </row>
    <row r="28" spans="1:6" s="83" customFormat="1" ht="27" customHeight="1" thickBot="1" x14ac:dyDescent="0.3">
      <c r="A28" s="264" t="s">
        <v>249</v>
      </c>
      <c r="B28" s="818" t="s">
        <v>28</v>
      </c>
      <c r="C28" s="818"/>
      <c r="D28" s="818"/>
    </row>
    <row r="29" spans="1:6" s="83" customFormat="1" ht="54" customHeight="1" thickBot="1" x14ac:dyDescent="0.3">
      <c r="A29" s="208"/>
      <c r="B29" s="206" t="s">
        <v>484</v>
      </c>
      <c r="C29" s="207" t="s">
        <v>485</v>
      </c>
      <c r="D29" s="206" t="s">
        <v>486</v>
      </c>
    </row>
    <row r="30" spans="1:6" s="83" customFormat="1" x14ac:dyDescent="0.25">
      <c r="A30" s="253" t="s">
        <v>6</v>
      </c>
      <c r="B30" s="256">
        <f>B31+B35+B43</f>
        <v>12200000</v>
      </c>
      <c r="C30" s="256">
        <f>C31+C35+C43</f>
        <v>10785000</v>
      </c>
      <c r="D30" s="256">
        <f>D31+D35+D43</f>
        <v>10650000</v>
      </c>
      <c r="E30" s="87"/>
    </row>
    <row r="31" spans="1:6" s="83" customFormat="1" x14ac:dyDescent="0.25">
      <c r="A31" s="131" t="s">
        <v>44</v>
      </c>
      <c r="B31" s="121">
        <f>SUM(B32:B34)</f>
        <v>7300000</v>
      </c>
      <c r="C31" s="121">
        <f>SUM(C32:C34)</f>
        <v>6652000</v>
      </c>
      <c r="D31" s="121">
        <f>SUM(D32:D34)</f>
        <v>6600000</v>
      </c>
    </row>
    <row r="32" spans="1:6" s="83" customFormat="1" x14ac:dyDescent="0.25">
      <c r="A32" s="130" t="s">
        <v>45</v>
      </c>
      <c r="B32" s="121">
        <v>6200000</v>
      </c>
      <c r="C32" s="121">
        <v>5400000</v>
      </c>
      <c r="D32" s="254">
        <v>5400000</v>
      </c>
    </row>
    <row r="33" spans="1:5" s="83" customFormat="1" x14ac:dyDescent="0.25">
      <c r="A33" s="130" t="s">
        <v>46</v>
      </c>
      <c r="B33" s="121"/>
      <c r="C33" s="121"/>
      <c r="D33" s="254"/>
    </row>
    <row r="34" spans="1:5" s="83" customFormat="1" ht="26.4" x14ac:dyDescent="0.25">
      <c r="A34" s="585" t="s">
        <v>400</v>
      </c>
      <c r="B34" s="121">
        <v>1100000</v>
      </c>
      <c r="C34" s="121">
        <v>1252000</v>
      </c>
      <c r="D34" s="221">
        <v>1200000</v>
      </c>
    </row>
    <row r="35" spans="1:5" s="83" customFormat="1" ht="27" customHeight="1" x14ac:dyDescent="0.25">
      <c r="A35" s="131" t="s">
        <v>47</v>
      </c>
      <c r="B35" s="120">
        <f>B36+B38+B39</f>
        <v>4500000</v>
      </c>
      <c r="C35" s="120">
        <f>C36+C38+C39</f>
        <v>3984000</v>
      </c>
      <c r="D35" s="120">
        <f>D36+D38+D39</f>
        <v>3900000</v>
      </c>
    </row>
    <row r="36" spans="1:5" s="83" customFormat="1" ht="25.5" customHeight="1" x14ac:dyDescent="0.25">
      <c r="A36" s="131" t="s">
        <v>48</v>
      </c>
      <c r="B36" s="120">
        <f>SUM(B37)</f>
        <v>3000000</v>
      </c>
      <c r="C36" s="120">
        <f>SUM(C37)</f>
        <v>2588000</v>
      </c>
      <c r="D36" s="120">
        <f>SUM(D37)</f>
        <v>2500000</v>
      </c>
    </row>
    <row r="37" spans="1:5" s="83" customFormat="1" x14ac:dyDescent="0.25">
      <c r="A37" s="131" t="s">
        <v>49</v>
      </c>
      <c r="B37" s="121">
        <v>3000000</v>
      </c>
      <c r="C37" s="121">
        <v>2588000</v>
      </c>
      <c r="D37" s="254">
        <v>2500000</v>
      </c>
    </row>
    <row r="38" spans="1:5" s="83" customFormat="1" x14ac:dyDescent="0.25">
      <c r="A38" s="131" t="s">
        <v>50</v>
      </c>
      <c r="B38" s="121">
        <v>1100000</v>
      </c>
      <c r="C38" s="121">
        <v>944000</v>
      </c>
      <c r="D38" s="254">
        <v>1000000</v>
      </c>
    </row>
    <row r="39" spans="1:5" s="83" customFormat="1" ht="26.4" x14ac:dyDescent="0.25">
      <c r="A39" s="131" t="s">
        <v>51</v>
      </c>
      <c r="B39" s="120">
        <f>SUM(B40:B42)</f>
        <v>400000</v>
      </c>
      <c r="C39" s="120">
        <f>SUM(C40:C42)</f>
        <v>452000</v>
      </c>
      <c r="D39" s="120">
        <f>SUM(D40:D42)</f>
        <v>400000</v>
      </c>
    </row>
    <row r="40" spans="1:5" s="83" customFormat="1" x14ac:dyDescent="0.25">
      <c r="A40" s="131" t="s">
        <v>52</v>
      </c>
      <c r="B40" s="121">
        <v>400000</v>
      </c>
      <c r="C40" s="121">
        <v>452000</v>
      </c>
      <c r="D40" s="254">
        <v>400000</v>
      </c>
    </row>
    <row r="41" spans="1:5" s="83" customFormat="1" x14ac:dyDescent="0.25">
      <c r="A41" s="131" t="s">
        <v>53</v>
      </c>
      <c r="B41" s="121"/>
      <c r="C41" s="121"/>
      <c r="D41" s="254"/>
    </row>
    <row r="42" spans="1:5" s="83" customFormat="1" x14ac:dyDescent="0.25">
      <c r="A42" s="132" t="s">
        <v>250</v>
      </c>
      <c r="B42" s="121"/>
      <c r="C42" s="121"/>
      <c r="D42" s="254"/>
    </row>
    <row r="43" spans="1:5" s="83" customFormat="1" ht="26.4" x14ac:dyDescent="0.25">
      <c r="A43" s="131" t="s">
        <v>54</v>
      </c>
      <c r="B43" s="119">
        <v>400000</v>
      </c>
      <c r="C43" s="119">
        <v>149000</v>
      </c>
      <c r="D43" s="254">
        <v>150000</v>
      </c>
    </row>
    <row r="44" spans="1:5" s="89" customFormat="1" ht="27" customHeight="1" x14ac:dyDescent="0.25">
      <c r="A44" s="134" t="s">
        <v>7</v>
      </c>
      <c r="B44" s="122">
        <f t="shared" ref="B44:D44" si="3">B45+B46+B48+B49+B52+B53+B54+B55+B56</f>
        <v>3309000</v>
      </c>
      <c r="C44" s="122">
        <f t="shared" si="3"/>
        <v>5454900</v>
      </c>
      <c r="D44" s="122">
        <f t="shared" si="3"/>
        <v>4852500</v>
      </c>
      <c r="E44" s="88"/>
    </row>
    <row r="45" spans="1:5" s="90" customFormat="1" ht="26.4" x14ac:dyDescent="0.25">
      <c r="A45" s="130" t="s">
        <v>55</v>
      </c>
      <c r="B45" s="121"/>
      <c r="C45" s="121"/>
      <c r="D45" s="254"/>
    </row>
    <row r="46" spans="1:5" s="91" customFormat="1" ht="33.75" customHeight="1" x14ac:dyDescent="0.25">
      <c r="A46" s="130" t="s">
        <v>56</v>
      </c>
      <c r="B46" s="121">
        <v>200000</v>
      </c>
      <c r="C46" s="121">
        <v>659000</v>
      </c>
      <c r="D46" s="254">
        <v>650000</v>
      </c>
    </row>
    <row r="47" spans="1:5" s="91" customFormat="1" ht="22.5" customHeight="1" x14ac:dyDescent="0.25">
      <c r="A47" s="130" t="s">
        <v>129</v>
      </c>
      <c r="B47" s="121">
        <v>200000</v>
      </c>
      <c r="C47" s="121">
        <v>659000</v>
      </c>
      <c r="D47" s="254">
        <v>650000</v>
      </c>
    </row>
    <row r="48" spans="1:5" s="91" customFormat="1" ht="24.75" customHeight="1" x14ac:dyDescent="0.25">
      <c r="A48" s="131" t="s">
        <v>57</v>
      </c>
      <c r="B48" s="121"/>
      <c r="C48" s="121"/>
      <c r="D48" s="254"/>
    </row>
    <row r="49" spans="1:5" s="91" customFormat="1" ht="24.75" customHeight="1" x14ac:dyDescent="0.25">
      <c r="A49" s="135" t="s">
        <v>58</v>
      </c>
      <c r="B49" s="120">
        <v>2788000</v>
      </c>
      <c r="C49" s="120">
        <v>2759000</v>
      </c>
      <c r="D49" s="254">
        <v>2700000</v>
      </c>
    </row>
    <row r="50" spans="1:5" s="91" customFormat="1" ht="24.75" customHeight="1" x14ac:dyDescent="0.25">
      <c r="A50" s="136" t="s">
        <v>59</v>
      </c>
      <c r="B50" s="121"/>
      <c r="C50" s="121"/>
      <c r="D50" s="254"/>
    </row>
    <row r="51" spans="1:5" s="91" customFormat="1" ht="24.75" customHeight="1" x14ac:dyDescent="0.25">
      <c r="A51" s="136" t="s">
        <v>60</v>
      </c>
      <c r="B51" s="121"/>
      <c r="C51" s="121"/>
      <c r="D51" s="254"/>
    </row>
    <row r="52" spans="1:5" s="91" customFormat="1" ht="24.75" customHeight="1" x14ac:dyDescent="0.25">
      <c r="A52" s="136" t="s">
        <v>61</v>
      </c>
      <c r="B52" s="121"/>
      <c r="C52" s="121"/>
      <c r="D52" s="254"/>
    </row>
    <row r="53" spans="1:5" s="91" customFormat="1" ht="24" customHeight="1" x14ac:dyDescent="0.25">
      <c r="A53" s="130" t="s">
        <v>62</v>
      </c>
      <c r="B53" s="121">
        <v>316000</v>
      </c>
      <c r="C53" s="121">
        <v>2034000</v>
      </c>
      <c r="D53" s="254">
        <v>1500000</v>
      </c>
    </row>
    <row r="54" spans="1:5" s="91" customFormat="1" ht="24" customHeight="1" x14ac:dyDescent="0.25">
      <c r="A54" s="130" t="s">
        <v>63</v>
      </c>
      <c r="B54" s="121"/>
      <c r="C54" s="121"/>
      <c r="D54" s="254"/>
    </row>
    <row r="55" spans="1:5" s="91" customFormat="1" ht="15" customHeight="1" x14ac:dyDescent="0.25">
      <c r="A55" s="130" t="s">
        <v>64</v>
      </c>
      <c r="B55" s="121">
        <v>5000</v>
      </c>
      <c r="C55" s="121">
        <v>2900</v>
      </c>
      <c r="D55" s="254">
        <v>2500</v>
      </c>
    </row>
    <row r="56" spans="1:5" s="91" customFormat="1" ht="35.25" customHeight="1" x14ac:dyDescent="0.25">
      <c r="A56" s="137" t="s">
        <v>251</v>
      </c>
      <c r="B56" s="121"/>
      <c r="C56" s="121"/>
      <c r="D56" s="254"/>
    </row>
    <row r="57" spans="1:5" s="89" customFormat="1" ht="24.75" customHeight="1" x14ac:dyDescent="0.25">
      <c r="A57" s="129" t="s">
        <v>8</v>
      </c>
      <c r="B57" s="118">
        <f t="shared" ref="B57:D57" si="4">SUM(B58:B62)</f>
        <v>3600000</v>
      </c>
      <c r="C57" s="118">
        <f t="shared" si="4"/>
        <v>5984000</v>
      </c>
      <c r="D57" s="118">
        <f t="shared" si="4"/>
        <v>0</v>
      </c>
      <c r="E57" s="88"/>
    </row>
    <row r="58" spans="1:5" s="89" customFormat="1" ht="27.75" customHeight="1" x14ac:dyDescent="0.25">
      <c r="A58" s="131" t="s">
        <v>65</v>
      </c>
      <c r="B58" s="122"/>
      <c r="C58" s="122"/>
      <c r="D58" s="254"/>
      <c r="E58" s="88"/>
    </row>
    <row r="59" spans="1:5" s="91" customFormat="1" ht="14.25" customHeight="1" x14ac:dyDescent="0.25">
      <c r="A59" s="131" t="s">
        <v>66</v>
      </c>
      <c r="B59" s="121">
        <v>3600000</v>
      </c>
      <c r="C59" s="121">
        <v>5984000</v>
      </c>
      <c r="D59" s="753">
        <v>0</v>
      </c>
    </row>
    <row r="60" spans="1:5" s="91" customFormat="1" ht="27" customHeight="1" x14ac:dyDescent="0.25">
      <c r="A60" s="138" t="s">
        <v>67</v>
      </c>
      <c r="B60" s="121"/>
      <c r="C60" s="121"/>
      <c r="D60" s="753"/>
    </row>
    <row r="61" spans="1:5" s="91" customFormat="1" ht="26.4" x14ac:dyDescent="0.25">
      <c r="A61" s="131" t="s">
        <v>68</v>
      </c>
      <c r="B61" s="120"/>
      <c r="C61" s="121"/>
      <c r="D61" s="753"/>
    </row>
    <row r="62" spans="1:5" s="91" customFormat="1" ht="39.6" x14ac:dyDescent="0.25">
      <c r="A62" s="131" t="s">
        <v>69</v>
      </c>
      <c r="B62" s="121"/>
      <c r="C62" s="121"/>
      <c r="D62" s="753"/>
    </row>
    <row r="63" spans="1:5" s="89" customFormat="1" ht="26.4" x14ac:dyDescent="0.25">
      <c r="A63" s="134" t="s">
        <v>9</v>
      </c>
      <c r="B63" s="122">
        <f t="shared" ref="B63:D63" si="5">SUM(B64:B66)</f>
        <v>0</v>
      </c>
      <c r="C63" s="122">
        <f t="shared" si="5"/>
        <v>0</v>
      </c>
      <c r="D63" s="122">
        <f t="shared" si="5"/>
        <v>0</v>
      </c>
      <c r="E63" s="88"/>
    </row>
    <row r="64" spans="1:5" s="89" customFormat="1" ht="52.8" x14ac:dyDescent="0.25">
      <c r="A64" s="131" t="s">
        <v>70</v>
      </c>
      <c r="B64" s="122"/>
      <c r="C64" s="122"/>
      <c r="D64" s="254"/>
      <c r="E64" s="88"/>
    </row>
    <row r="65" spans="1:7" s="91" customFormat="1" ht="51.75" customHeight="1" x14ac:dyDescent="0.25">
      <c r="A65" s="131" t="s">
        <v>71</v>
      </c>
      <c r="B65" s="121"/>
      <c r="C65" s="121"/>
      <c r="D65" s="254"/>
      <c r="E65" s="92"/>
    </row>
    <row r="66" spans="1:7" s="91" customFormat="1" ht="27" customHeight="1" thickBot="1" x14ac:dyDescent="0.3">
      <c r="A66" s="139" t="s">
        <v>72</v>
      </c>
      <c r="B66" s="133"/>
      <c r="C66" s="133"/>
      <c r="D66" s="255"/>
    </row>
    <row r="67" spans="1:7" s="91" customFormat="1" ht="28.5" customHeight="1" thickBot="1" x14ac:dyDescent="0.3">
      <c r="A67" s="194" t="s">
        <v>249</v>
      </c>
      <c r="B67" s="817" t="s">
        <v>28</v>
      </c>
      <c r="C67" s="817"/>
      <c r="D67" s="817"/>
    </row>
    <row r="68" spans="1:7" s="83" customFormat="1" ht="54.75" customHeight="1" thickBot="1" x14ac:dyDescent="0.3">
      <c r="A68" s="208"/>
      <c r="B68" s="206" t="s">
        <v>484</v>
      </c>
      <c r="C68" s="207" t="s">
        <v>485</v>
      </c>
      <c r="D68" s="206" t="s">
        <v>486</v>
      </c>
    </row>
    <row r="69" spans="1:7" s="89" customFormat="1" ht="26.4" x14ac:dyDescent="0.25">
      <c r="A69" s="267" t="s">
        <v>10</v>
      </c>
      <c r="B69" s="256">
        <f t="shared" ref="B69:D69" si="6">SUM(B70:B72)</f>
        <v>0</v>
      </c>
      <c r="C69" s="256">
        <f t="shared" si="6"/>
        <v>1000000</v>
      </c>
      <c r="D69" s="256">
        <f t="shared" si="6"/>
        <v>0</v>
      </c>
    </row>
    <row r="70" spans="1:7" s="91" customFormat="1" ht="52.8" x14ac:dyDescent="0.25">
      <c r="A70" s="131" t="s">
        <v>73</v>
      </c>
      <c r="B70" s="121"/>
      <c r="C70" s="121"/>
      <c r="D70" s="254"/>
    </row>
    <row r="71" spans="1:7" s="91" customFormat="1" ht="52.8" x14ac:dyDescent="0.25">
      <c r="A71" s="131" t="s">
        <v>74</v>
      </c>
      <c r="B71" s="121"/>
      <c r="C71" s="121"/>
      <c r="D71" s="254"/>
    </row>
    <row r="72" spans="1:7" s="91" customFormat="1" ht="24.75" customHeight="1" x14ac:dyDescent="0.25">
      <c r="A72" s="131" t="s">
        <v>75</v>
      </c>
      <c r="B72" s="121"/>
      <c r="C72" s="121">
        <v>1000000</v>
      </c>
      <c r="D72" s="254"/>
    </row>
    <row r="73" spans="1:7" s="89" customFormat="1" ht="24.75" customHeight="1" x14ac:dyDescent="0.25">
      <c r="A73" s="129" t="s">
        <v>11</v>
      </c>
      <c r="B73" s="118">
        <f>B69+B63+B57+B44+B30+B19+B5</f>
        <v>35754000</v>
      </c>
      <c r="C73" s="118">
        <f>C69+C63+C57+C44+C30+C19+C5</f>
        <v>58270040</v>
      </c>
      <c r="D73" s="118">
        <f>D69+D63+D57+D44+D30+D19+D5</f>
        <v>112457611</v>
      </c>
      <c r="E73" s="88"/>
      <c r="G73" s="88" t="e">
        <f>#REF!+#REF!+#REF!</f>
        <v>#REF!</v>
      </c>
    </row>
    <row r="74" spans="1:7" s="89" customFormat="1" ht="24.75" customHeight="1" x14ac:dyDescent="0.25">
      <c r="A74" s="140" t="s">
        <v>12</v>
      </c>
      <c r="B74" s="118"/>
      <c r="C74" s="118"/>
      <c r="D74" s="118"/>
      <c r="E74" s="88"/>
      <c r="G74" s="88"/>
    </row>
    <row r="75" spans="1:7" s="89" customFormat="1" ht="46.5" customHeight="1" x14ac:dyDescent="0.25">
      <c r="A75" s="140" t="s">
        <v>76</v>
      </c>
      <c r="B75" s="118">
        <f t="shared" ref="B75:D75" si="7">SUM(B76:B77)</f>
        <v>21000000</v>
      </c>
      <c r="C75" s="118">
        <f t="shared" si="7"/>
        <v>22176000</v>
      </c>
      <c r="D75" s="118">
        <f t="shared" si="7"/>
        <v>36000000</v>
      </c>
      <c r="E75" s="88"/>
    </row>
    <row r="76" spans="1:7" s="91" customFormat="1" ht="39.6" x14ac:dyDescent="0.25">
      <c r="A76" s="140" t="s">
        <v>127</v>
      </c>
      <c r="B76" s="121">
        <v>21000000</v>
      </c>
      <c r="C76" s="121">
        <v>22176000</v>
      </c>
      <c r="D76" s="254">
        <v>36000000</v>
      </c>
      <c r="E76" s="92"/>
    </row>
    <row r="77" spans="1:7" s="91" customFormat="1" ht="52.8" x14ac:dyDescent="0.25">
      <c r="A77" s="131" t="s">
        <v>77</v>
      </c>
      <c r="B77" s="121"/>
      <c r="C77" s="126"/>
      <c r="D77" s="254"/>
    </row>
    <row r="78" spans="1:7" s="89" customFormat="1" ht="52.8" x14ac:dyDescent="0.25">
      <c r="A78" s="141" t="s">
        <v>78</v>
      </c>
      <c r="B78" s="123">
        <f>B79+B83+B88+B89</f>
        <v>228000</v>
      </c>
      <c r="C78" s="123">
        <f t="shared" ref="C78:D78" si="8">C79+C83+C88+C89</f>
        <v>1040000</v>
      </c>
      <c r="D78" s="123">
        <f t="shared" si="8"/>
        <v>405000</v>
      </c>
      <c r="E78" s="93"/>
    </row>
    <row r="79" spans="1:7" s="89" customFormat="1" ht="26.4" x14ac:dyDescent="0.25">
      <c r="A79" s="129" t="s">
        <v>480</v>
      </c>
      <c r="B79" s="222">
        <f t="shared" ref="B79:D79" si="9">SUM(B80:B82)</f>
        <v>0</v>
      </c>
      <c r="C79" s="224">
        <f t="shared" si="9"/>
        <v>0</v>
      </c>
      <c r="D79" s="224">
        <f t="shared" si="9"/>
        <v>0</v>
      </c>
      <c r="E79" s="93"/>
    </row>
    <row r="80" spans="1:7" s="91" customFormat="1" ht="26.4" x14ac:dyDescent="0.25">
      <c r="A80" s="131" t="s">
        <v>79</v>
      </c>
      <c r="B80" s="124"/>
      <c r="C80" s="229"/>
      <c r="D80" s="254"/>
      <c r="E80" s="93"/>
    </row>
    <row r="81" spans="1:5" s="91" customFormat="1" ht="39.6" x14ac:dyDescent="0.25">
      <c r="A81" s="131" t="s">
        <v>80</v>
      </c>
      <c r="B81" s="123"/>
      <c r="C81" s="224"/>
      <c r="D81" s="254"/>
      <c r="E81" s="93"/>
    </row>
    <row r="82" spans="1:5" s="91" customFormat="1" ht="26.4" x14ac:dyDescent="0.25">
      <c r="A82" s="131" t="s">
        <v>81</v>
      </c>
      <c r="B82" s="123"/>
      <c r="C82" s="228"/>
      <c r="D82" s="254"/>
      <c r="E82" s="93"/>
    </row>
    <row r="83" spans="1:5" s="89" customFormat="1" ht="27" customHeight="1" x14ac:dyDescent="0.25">
      <c r="A83" s="129" t="s">
        <v>481</v>
      </c>
      <c r="B83" s="223">
        <f>SUM(B84:B87)</f>
        <v>0</v>
      </c>
      <c r="C83" s="224">
        <f t="shared" ref="C83:D83" si="10">SUM(C84:C87)</f>
        <v>0</v>
      </c>
      <c r="D83" s="224">
        <f t="shared" si="10"/>
        <v>0</v>
      </c>
    </row>
    <row r="84" spans="1:5" s="91" customFormat="1" ht="39.6" x14ac:dyDescent="0.25">
      <c r="A84" s="142" t="s">
        <v>82</v>
      </c>
      <c r="B84" s="121"/>
      <c r="C84" s="126"/>
      <c r="D84" s="254"/>
    </row>
    <row r="85" spans="1:5" s="91" customFormat="1" ht="26.4" x14ac:dyDescent="0.25">
      <c r="A85" s="130" t="s">
        <v>83</v>
      </c>
      <c r="B85" s="125"/>
      <c r="C85" s="225"/>
      <c r="D85" s="254"/>
    </row>
    <row r="86" spans="1:5" s="89" customFormat="1" ht="39.6" x14ac:dyDescent="0.25">
      <c r="A86" s="143" t="s">
        <v>84</v>
      </c>
      <c r="B86" s="127"/>
      <c r="C86" s="121"/>
      <c r="D86" s="254"/>
    </row>
    <row r="87" spans="1:5" s="89" customFormat="1" ht="25.5" customHeight="1" x14ac:dyDescent="0.25">
      <c r="A87" s="143" t="s">
        <v>85</v>
      </c>
      <c r="B87" s="125"/>
      <c r="C87" s="126"/>
      <c r="D87" s="254"/>
    </row>
    <row r="88" spans="1:5" s="89" customFormat="1" ht="25.5" customHeight="1" x14ac:dyDescent="0.25">
      <c r="A88" s="278" t="s">
        <v>482</v>
      </c>
      <c r="B88" s="227"/>
      <c r="C88" s="224"/>
      <c r="D88" s="277"/>
    </row>
    <row r="89" spans="1:5" s="89" customFormat="1" ht="25.5" customHeight="1" x14ac:dyDescent="0.25">
      <c r="A89" s="278" t="s">
        <v>483</v>
      </c>
      <c r="B89" s="227">
        <v>228000</v>
      </c>
      <c r="C89" s="228">
        <v>1040000</v>
      </c>
      <c r="D89" s="757">
        <v>405000</v>
      </c>
    </row>
    <row r="90" spans="1:5" s="89" customFormat="1" ht="27" customHeight="1" x14ac:dyDescent="0.25">
      <c r="A90" s="144" t="s">
        <v>86</v>
      </c>
      <c r="B90" s="755">
        <f>B78+B75</f>
        <v>21228000</v>
      </c>
      <c r="C90" s="224">
        <f t="shared" ref="C90:D90" si="11">C78+C75</f>
        <v>23216000</v>
      </c>
      <c r="D90" s="224">
        <f t="shared" si="11"/>
        <v>36405000</v>
      </c>
    </row>
    <row r="91" spans="1:5" s="89" customFormat="1" ht="15" customHeight="1" x14ac:dyDescent="0.25">
      <c r="A91" s="129" t="s">
        <v>87</v>
      </c>
      <c r="B91" s="756">
        <f t="shared" ref="B91:D91" si="12">B73+B90</f>
        <v>56982000</v>
      </c>
      <c r="C91" s="224">
        <f t="shared" si="12"/>
        <v>81486040</v>
      </c>
      <c r="D91" s="224">
        <f t="shared" si="12"/>
        <v>148862611</v>
      </c>
      <c r="E91" s="88"/>
    </row>
    <row r="92" spans="1:5" x14ac:dyDescent="0.25">
      <c r="A92" s="241" t="s">
        <v>264</v>
      </c>
      <c r="B92" s="115">
        <v>5</v>
      </c>
      <c r="C92" s="242">
        <v>6</v>
      </c>
      <c r="D92" s="268">
        <v>6</v>
      </c>
    </row>
    <row r="93" spans="1:5" ht="13.8" thickBot="1" x14ac:dyDescent="0.3">
      <c r="A93" s="269" t="s">
        <v>88</v>
      </c>
      <c r="B93" s="270">
        <v>3</v>
      </c>
      <c r="C93" s="270">
        <v>4</v>
      </c>
      <c r="D93" s="271">
        <v>4</v>
      </c>
      <c r="E93" s="94"/>
    </row>
  </sheetData>
  <sheetProtection selectLockedCells="1" selectUnlockedCells="1"/>
  <mergeCells count="3">
    <mergeCell ref="B3:D3"/>
    <mergeCell ref="B67:D67"/>
    <mergeCell ref="B28:D28"/>
  </mergeCells>
  <phoneticPr fontId="28" type="noConversion"/>
  <printOptions horizontalCentered="1" gridLines="1"/>
  <pageMargins left="0.59624999999999995" right="0.43307086614173229" top="0.98425196850393704" bottom="0.23622047244094491" header="0.27559055118110237" footer="0.51181102362204722"/>
  <pageSetup paperSize="9" scale="54" firstPageNumber="0" fitToHeight="0" orientation="landscape" r:id="rId1"/>
  <headerFooter alignWithMargins="0">
    <oddHeader>&amp;LVászoly Község Önkormányzata&amp;C&amp;"Arial,Félkövér"&amp;12BEVÉTELEK ELŐIRÁNYZATA 2017. ÉV
2. melléklet a 1/2017. (II.15.) rendelethez&amp;R&amp;12&amp;P. oldal forint</oddHeader>
  </headerFooter>
  <rowBreaks count="2" manualBreakCount="2">
    <brk id="27" max="16" man="1"/>
    <brk id="66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3"/>
  <sheetViews>
    <sheetView view="pageLayout" workbookViewId="0">
      <selection activeCell="B3" sqref="B3:B4"/>
    </sheetView>
  </sheetViews>
  <sheetFormatPr defaultRowHeight="13.8" x14ac:dyDescent="0.25"/>
  <cols>
    <col min="1" max="1" width="77.5546875" style="548" customWidth="1"/>
    <col min="2" max="2" width="10.5546875" style="548" customWidth="1"/>
    <col min="3" max="3" width="9.109375" style="548"/>
    <col min="4" max="4" width="11" style="548" bestFit="1" customWidth="1"/>
    <col min="5" max="5" width="15.33203125" style="548" customWidth="1"/>
    <col min="257" max="257" width="77.5546875" customWidth="1"/>
    <col min="258" max="258" width="8.44140625" customWidth="1"/>
    <col min="260" max="260" width="11" bestFit="1" customWidth="1"/>
    <col min="261" max="261" width="15.33203125" customWidth="1"/>
    <col min="513" max="513" width="77.5546875" customWidth="1"/>
    <col min="514" max="514" width="8.44140625" customWidth="1"/>
    <col min="516" max="516" width="11" bestFit="1" customWidth="1"/>
    <col min="517" max="517" width="15.33203125" customWidth="1"/>
    <col min="769" max="769" width="77.5546875" customWidth="1"/>
    <col min="770" max="770" width="8.44140625" customWidth="1"/>
    <col min="772" max="772" width="11" bestFit="1" customWidth="1"/>
    <col min="773" max="773" width="15.33203125" customWidth="1"/>
    <col min="1025" max="1025" width="77.5546875" customWidth="1"/>
    <col min="1026" max="1026" width="8.44140625" customWidth="1"/>
    <col min="1028" max="1028" width="11" bestFit="1" customWidth="1"/>
    <col min="1029" max="1029" width="15.33203125" customWidth="1"/>
    <col min="1281" max="1281" width="77.5546875" customWidth="1"/>
    <col min="1282" max="1282" width="8.44140625" customWidth="1"/>
    <col min="1284" max="1284" width="11" bestFit="1" customWidth="1"/>
    <col min="1285" max="1285" width="15.33203125" customWidth="1"/>
    <col min="1537" max="1537" width="77.5546875" customWidth="1"/>
    <col min="1538" max="1538" width="8.44140625" customWidth="1"/>
    <col min="1540" max="1540" width="11" bestFit="1" customWidth="1"/>
    <col min="1541" max="1541" width="15.33203125" customWidth="1"/>
    <col min="1793" max="1793" width="77.5546875" customWidth="1"/>
    <col min="1794" max="1794" width="8.44140625" customWidth="1"/>
    <col min="1796" max="1796" width="11" bestFit="1" customWidth="1"/>
    <col min="1797" max="1797" width="15.33203125" customWidth="1"/>
    <col min="2049" max="2049" width="77.5546875" customWidth="1"/>
    <col min="2050" max="2050" width="8.44140625" customWidth="1"/>
    <col min="2052" max="2052" width="11" bestFit="1" customWidth="1"/>
    <col min="2053" max="2053" width="15.33203125" customWidth="1"/>
    <col min="2305" max="2305" width="77.5546875" customWidth="1"/>
    <col min="2306" max="2306" width="8.44140625" customWidth="1"/>
    <col min="2308" max="2308" width="11" bestFit="1" customWidth="1"/>
    <col min="2309" max="2309" width="15.33203125" customWidth="1"/>
    <col min="2561" max="2561" width="77.5546875" customWidth="1"/>
    <col min="2562" max="2562" width="8.44140625" customWidth="1"/>
    <col min="2564" max="2564" width="11" bestFit="1" customWidth="1"/>
    <col min="2565" max="2565" width="15.33203125" customWidth="1"/>
    <col min="2817" max="2817" width="77.5546875" customWidth="1"/>
    <col min="2818" max="2818" width="8.44140625" customWidth="1"/>
    <col min="2820" max="2820" width="11" bestFit="1" customWidth="1"/>
    <col min="2821" max="2821" width="15.33203125" customWidth="1"/>
    <col min="3073" max="3073" width="77.5546875" customWidth="1"/>
    <col min="3074" max="3074" width="8.44140625" customWidth="1"/>
    <col min="3076" max="3076" width="11" bestFit="1" customWidth="1"/>
    <col min="3077" max="3077" width="15.33203125" customWidth="1"/>
    <col min="3329" max="3329" width="77.5546875" customWidth="1"/>
    <col min="3330" max="3330" width="8.44140625" customWidth="1"/>
    <col min="3332" max="3332" width="11" bestFit="1" customWidth="1"/>
    <col min="3333" max="3333" width="15.33203125" customWidth="1"/>
    <col min="3585" max="3585" width="77.5546875" customWidth="1"/>
    <col min="3586" max="3586" width="8.44140625" customWidth="1"/>
    <col min="3588" max="3588" width="11" bestFit="1" customWidth="1"/>
    <col min="3589" max="3589" width="15.33203125" customWidth="1"/>
    <col min="3841" max="3841" width="77.5546875" customWidth="1"/>
    <col min="3842" max="3842" width="8.44140625" customWidth="1"/>
    <col min="3844" max="3844" width="11" bestFit="1" customWidth="1"/>
    <col min="3845" max="3845" width="15.33203125" customWidth="1"/>
    <col min="4097" max="4097" width="77.5546875" customWidth="1"/>
    <col min="4098" max="4098" width="8.44140625" customWidth="1"/>
    <col min="4100" max="4100" width="11" bestFit="1" customWidth="1"/>
    <col min="4101" max="4101" width="15.33203125" customWidth="1"/>
    <col min="4353" max="4353" width="77.5546875" customWidth="1"/>
    <col min="4354" max="4354" width="8.44140625" customWidth="1"/>
    <col min="4356" max="4356" width="11" bestFit="1" customWidth="1"/>
    <col min="4357" max="4357" width="15.33203125" customWidth="1"/>
    <col min="4609" max="4609" width="77.5546875" customWidth="1"/>
    <col min="4610" max="4610" width="8.44140625" customWidth="1"/>
    <col min="4612" max="4612" width="11" bestFit="1" customWidth="1"/>
    <col min="4613" max="4613" width="15.33203125" customWidth="1"/>
    <col min="4865" max="4865" width="77.5546875" customWidth="1"/>
    <col min="4866" max="4866" width="8.44140625" customWidth="1"/>
    <col min="4868" max="4868" width="11" bestFit="1" customWidth="1"/>
    <col min="4869" max="4869" width="15.33203125" customWidth="1"/>
    <col min="5121" max="5121" width="77.5546875" customWidth="1"/>
    <col min="5122" max="5122" width="8.44140625" customWidth="1"/>
    <col min="5124" max="5124" width="11" bestFit="1" customWidth="1"/>
    <col min="5125" max="5125" width="15.33203125" customWidth="1"/>
    <col min="5377" max="5377" width="77.5546875" customWidth="1"/>
    <col min="5378" max="5378" width="8.44140625" customWidth="1"/>
    <col min="5380" max="5380" width="11" bestFit="1" customWidth="1"/>
    <col min="5381" max="5381" width="15.33203125" customWidth="1"/>
    <col min="5633" max="5633" width="77.5546875" customWidth="1"/>
    <col min="5634" max="5634" width="8.44140625" customWidth="1"/>
    <col min="5636" max="5636" width="11" bestFit="1" customWidth="1"/>
    <col min="5637" max="5637" width="15.33203125" customWidth="1"/>
    <col min="5889" max="5889" width="77.5546875" customWidth="1"/>
    <col min="5890" max="5890" width="8.44140625" customWidth="1"/>
    <col min="5892" max="5892" width="11" bestFit="1" customWidth="1"/>
    <col min="5893" max="5893" width="15.33203125" customWidth="1"/>
    <col min="6145" max="6145" width="77.5546875" customWidth="1"/>
    <col min="6146" max="6146" width="8.44140625" customWidth="1"/>
    <col min="6148" max="6148" width="11" bestFit="1" customWidth="1"/>
    <col min="6149" max="6149" width="15.33203125" customWidth="1"/>
    <col min="6401" max="6401" width="77.5546875" customWidth="1"/>
    <col min="6402" max="6402" width="8.44140625" customWidth="1"/>
    <col min="6404" max="6404" width="11" bestFit="1" customWidth="1"/>
    <col min="6405" max="6405" width="15.33203125" customWidth="1"/>
    <col min="6657" max="6657" width="77.5546875" customWidth="1"/>
    <col min="6658" max="6658" width="8.44140625" customWidth="1"/>
    <col min="6660" max="6660" width="11" bestFit="1" customWidth="1"/>
    <col min="6661" max="6661" width="15.33203125" customWidth="1"/>
    <col min="6913" max="6913" width="77.5546875" customWidth="1"/>
    <col min="6914" max="6914" width="8.44140625" customWidth="1"/>
    <col min="6916" max="6916" width="11" bestFit="1" customWidth="1"/>
    <col min="6917" max="6917" width="15.33203125" customWidth="1"/>
    <col min="7169" max="7169" width="77.5546875" customWidth="1"/>
    <col min="7170" max="7170" width="8.44140625" customWidth="1"/>
    <col min="7172" max="7172" width="11" bestFit="1" customWidth="1"/>
    <col min="7173" max="7173" width="15.33203125" customWidth="1"/>
    <col min="7425" max="7425" width="77.5546875" customWidth="1"/>
    <col min="7426" max="7426" width="8.44140625" customWidth="1"/>
    <col min="7428" max="7428" width="11" bestFit="1" customWidth="1"/>
    <col min="7429" max="7429" width="15.33203125" customWidth="1"/>
    <col min="7681" max="7681" width="77.5546875" customWidth="1"/>
    <col min="7682" max="7682" width="8.44140625" customWidth="1"/>
    <col min="7684" max="7684" width="11" bestFit="1" customWidth="1"/>
    <col min="7685" max="7685" width="15.33203125" customWidth="1"/>
    <col min="7937" max="7937" width="77.5546875" customWidth="1"/>
    <col min="7938" max="7938" width="8.44140625" customWidth="1"/>
    <col min="7940" max="7940" width="11" bestFit="1" customWidth="1"/>
    <col min="7941" max="7941" width="15.33203125" customWidth="1"/>
    <col min="8193" max="8193" width="77.5546875" customWidth="1"/>
    <col min="8194" max="8194" width="8.44140625" customWidth="1"/>
    <col min="8196" max="8196" width="11" bestFit="1" customWidth="1"/>
    <col min="8197" max="8197" width="15.33203125" customWidth="1"/>
    <col min="8449" max="8449" width="77.5546875" customWidth="1"/>
    <col min="8450" max="8450" width="8.44140625" customWidth="1"/>
    <col min="8452" max="8452" width="11" bestFit="1" customWidth="1"/>
    <col min="8453" max="8453" width="15.33203125" customWidth="1"/>
    <col min="8705" max="8705" width="77.5546875" customWidth="1"/>
    <col min="8706" max="8706" width="8.44140625" customWidth="1"/>
    <col min="8708" max="8708" width="11" bestFit="1" customWidth="1"/>
    <col min="8709" max="8709" width="15.33203125" customWidth="1"/>
    <col min="8961" max="8961" width="77.5546875" customWidth="1"/>
    <col min="8962" max="8962" width="8.44140625" customWidth="1"/>
    <col min="8964" max="8964" width="11" bestFit="1" customWidth="1"/>
    <col min="8965" max="8965" width="15.33203125" customWidth="1"/>
    <col min="9217" max="9217" width="77.5546875" customWidth="1"/>
    <col min="9218" max="9218" width="8.44140625" customWidth="1"/>
    <col min="9220" max="9220" width="11" bestFit="1" customWidth="1"/>
    <col min="9221" max="9221" width="15.33203125" customWidth="1"/>
    <col min="9473" max="9473" width="77.5546875" customWidth="1"/>
    <col min="9474" max="9474" width="8.44140625" customWidth="1"/>
    <col min="9476" max="9476" width="11" bestFit="1" customWidth="1"/>
    <col min="9477" max="9477" width="15.33203125" customWidth="1"/>
    <col min="9729" max="9729" width="77.5546875" customWidth="1"/>
    <col min="9730" max="9730" width="8.44140625" customWidth="1"/>
    <col min="9732" max="9732" width="11" bestFit="1" customWidth="1"/>
    <col min="9733" max="9733" width="15.33203125" customWidth="1"/>
    <col min="9985" max="9985" width="77.5546875" customWidth="1"/>
    <col min="9986" max="9986" width="8.44140625" customWidth="1"/>
    <col min="9988" max="9988" width="11" bestFit="1" customWidth="1"/>
    <col min="9989" max="9989" width="15.33203125" customWidth="1"/>
    <col min="10241" max="10241" width="77.5546875" customWidth="1"/>
    <col min="10242" max="10242" width="8.44140625" customWidth="1"/>
    <col min="10244" max="10244" width="11" bestFit="1" customWidth="1"/>
    <col min="10245" max="10245" width="15.33203125" customWidth="1"/>
    <col min="10497" max="10497" width="77.5546875" customWidth="1"/>
    <col min="10498" max="10498" width="8.44140625" customWidth="1"/>
    <col min="10500" max="10500" width="11" bestFit="1" customWidth="1"/>
    <col min="10501" max="10501" width="15.33203125" customWidth="1"/>
    <col min="10753" max="10753" width="77.5546875" customWidth="1"/>
    <col min="10754" max="10754" width="8.44140625" customWidth="1"/>
    <col min="10756" max="10756" width="11" bestFit="1" customWidth="1"/>
    <col min="10757" max="10757" width="15.33203125" customWidth="1"/>
    <col min="11009" max="11009" width="77.5546875" customWidth="1"/>
    <col min="11010" max="11010" width="8.44140625" customWidth="1"/>
    <col min="11012" max="11012" width="11" bestFit="1" customWidth="1"/>
    <col min="11013" max="11013" width="15.33203125" customWidth="1"/>
    <col min="11265" max="11265" width="77.5546875" customWidth="1"/>
    <col min="11266" max="11266" width="8.44140625" customWidth="1"/>
    <col min="11268" max="11268" width="11" bestFit="1" customWidth="1"/>
    <col min="11269" max="11269" width="15.33203125" customWidth="1"/>
    <col min="11521" max="11521" width="77.5546875" customWidth="1"/>
    <col min="11522" max="11522" width="8.44140625" customWidth="1"/>
    <col min="11524" max="11524" width="11" bestFit="1" customWidth="1"/>
    <col min="11525" max="11525" width="15.33203125" customWidth="1"/>
    <col min="11777" max="11777" width="77.5546875" customWidth="1"/>
    <col min="11778" max="11778" width="8.44140625" customWidth="1"/>
    <col min="11780" max="11780" width="11" bestFit="1" customWidth="1"/>
    <col min="11781" max="11781" width="15.33203125" customWidth="1"/>
    <col min="12033" max="12033" width="77.5546875" customWidth="1"/>
    <col min="12034" max="12034" width="8.44140625" customWidth="1"/>
    <col min="12036" max="12036" width="11" bestFit="1" customWidth="1"/>
    <col min="12037" max="12037" width="15.33203125" customWidth="1"/>
    <col min="12289" max="12289" width="77.5546875" customWidth="1"/>
    <col min="12290" max="12290" width="8.44140625" customWidth="1"/>
    <col min="12292" max="12292" width="11" bestFit="1" customWidth="1"/>
    <col min="12293" max="12293" width="15.33203125" customWidth="1"/>
    <col min="12545" max="12545" width="77.5546875" customWidth="1"/>
    <col min="12546" max="12546" width="8.44140625" customWidth="1"/>
    <col min="12548" max="12548" width="11" bestFit="1" customWidth="1"/>
    <col min="12549" max="12549" width="15.33203125" customWidth="1"/>
    <col min="12801" max="12801" width="77.5546875" customWidth="1"/>
    <col min="12802" max="12802" width="8.44140625" customWidth="1"/>
    <col min="12804" max="12804" width="11" bestFit="1" customWidth="1"/>
    <col min="12805" max="12805" width="15.33203125" customWidth="1"/>
    <col min="13057" max="13057" width="77.5546875" customWidth="1"/>
    <col min="13058" max="13058" width="8.44140625" customWidth="1"/>
    <col min="13060" max="13060" width="11" bestFit="1" customWidth="1"/>
    <col min="13061" max="13061" width="15.33203125" customWidth="1"/>
    <col min="13313" max="13313" width="77.5546875" customWidth="1"/>
    <col min="13314" max="13314" width="8.44140625" customWidth="1"/>
    <col min="13316" max="13316" width="11" bestFit="1" customWidth="1"/>
    <col min="13317" max="13317" width="15.33203125" customWidth="1"/>
    <col min="13569" max="13569" width="77.5546875" customWidth="1"/>
    <col min="13570" max="13570" width="8.44140625" customWidth="1"/>
    <col min="13572" max="13572" width="11" bestFit="1" customWidth="1"/>
    <col min="13573" max="13573" width="15.33203125" customWidth="1"/>
    <col min="13825" max="13825" width="77.5546875" customWidth="1"/>
    <col min="13826" max="13826" width="8.44140625" customWidth="1"/>
    <col min="13828" max="13828" width="11" bestFit="1" customWidth="1"/>
    <col min="13829" max="13829" width="15.33203125" customWidth="1"/>
    <col min="14081" max="14081" width="77.5546875" customWidth="1"/>
    <col min="14082" max="14082" width="8.44140625" customWidth="1"/>
    <col min="14084" max="14084" width="11" bestFit="1" customWidth="1"/>
    <col min="14085" max="14085" width="15.33203125" customWidth="1"/>
    <col min="14337" max="14337" width="77.5546875" customWidth="1"/>
    <col min="14338" max="14338" width="8.44140625" customWidth="1"/>
    <col min="14340" max="14340" width="11" bestFit="1" customWidth="1"/>
    <col min="14341" max="14341" width="15.33203125" customWidth="1"/>
    <col min="14593" max="14593" width="77.5546875" customWidth="1"/>
    <col min="14594" max="14594" width="8.44140625" customWidth="1"/>
    <col min="14596" max="14596" width="11" bestFit="1" customWidth="1"/>
    <col min="14597" max="14597" width="15.33203125" customWidth="1"/>
    <col min="14849" max="14849" width="77.5546875" customWidth="1"/>
    <col min="14850" max="14850" width="8.44140625" customWidth="1"/>
    <col min="14852" max="14852" width="11" bestFit="1" customWidth="1"/>
    <col min="14853" max="14853" width="15.33203125" customWidth="1"/>
    <col min="15105" max="15105" width="77.5546875" customWidth="1"/>
    <col min="15106" max="15106" width="8.44140625" customWidth="1"/>
    <col min="15108" max="15108" width="11" bestFit="1" customWidth="1"/>
    <col min="15109" max="15109" width="15.33203125" customWidth="1"/>
    <col min="15361" max="15361" width="77.5546875" customWidth="1"/>
    <col min="15362" max="15362" width="8.44140625" customWidth="1"/>
    <col min="15364" max="15364" width="11" bestFit="1" customWidth="1"/>
    <col min="15365" max="15365" width="15.33203125" customWidth="1"/>
    <col min="15617" max="15617" width="77.5546875" customWidth="1"/>
    <col min="15618" max="15618" width="8.44140625" customWidth="1"/>
    <col min="15620" max="15620" width="11" bestFit="1" customWidth="1"/>
    <col min="15621" max="15621" width="15.33203125" customWidth="1"/>
    <col min="15873" max="15873" width="77.5546875" customWidth="1"/>
    <col min="15874" max="15874" width="8.44140625" customWidth="1"/>
    <col min="15876" max="15876" width="11" bestFit="1" customWidth="1"/>
    <col min="15877" max="15877" width="15.33203125" customWidth="1"/>
    <col min="16129" max="16129" width="77.5546875" customWidth="1"/>
    <col min="16130" max="16130" width="8.44140625" customWidth="1"/>
    <col min="16132" max="16132" width="11" bestFit="1" customWidth="1"/>
    <col min="16133" max="16133" width="15.33203125" customWidth="1"/>
  </cols>
  <sheetData>
    <row r="2" spans="1:5" ht="14.4" thickBot="1" x14ac:dyDescent="0.3"/>
    <row r="3" spans="1:5" ht="13.2" x14ac:dyDescent="0.25">
      <c r="A3" s="819" t="s">
        <v>249</v>
      </c>
      <c r="B3" s="821" t="s">
        <v>89</v>
      </c>
      <c r="C3" s="823" t="s">
        <v>90</v>
      </c>
      <c r="D3" s="825" t="s">
        <v>91</v>
      </c>
      <c r="E3" s="827" t="s">
        <v>169</v>
      </c>
    </row>
    <row r="4" spans="1:5" ht="13.2" x14ac:dyDescent="0.25">
      <c r="A4" s="820"/>
      <c r="B4" s="822"/>
      <c r="C4" s="824"/>
      <c r="D4" s="826"/>
      <c r="E4" s="828"/>
    </row>
    <row r="5" spans="1:5" x14ac:dyDescent="0.25">
      <c r="A5" s="549" t="s">
        <v>257</v>
      </c>
      <c r="B5" s="533"/>
      <c r="C5" s="550"/>
      <c r="D5" s="551"/>
      <c r="E5" s="552">
        <f>E6+E28</f>
        <v>12712111</v>
      </c>
    </row>
    <row r="6" spans="1:5" x14ac:dyDescent="0.25">
      <c r="A6" s="549" t="s">
        <v>2</v>
      </c>
      <c r="B6" s="533"/>
      <c r="C6" s="550"/>
      <c r="D6" s="551"/>
      <c r="E6" s="552">
        <f>E7+E10+E20+E21+E23+E24+E26+E27</f>
        <v>12712111</v>
      </c>
    </row>
    <row r="7" spans="1:5" x14ac:dyDescent="0.25">
      <c r="A7" s="549" t="s">
        <v>92</v>
      </c>
      <c r="B7" s="533"/>
      <c r="C7" s="553"/>
      <c r="D7" s="551"/>
      <c r="E7" s="554">
        <f>E8</f>
        <v>0</v>
      </c>
    </row>
    <row r="8" spans="1:5" x14ac:dyDescent="0.25">
      <c r="A8" s="530" t="s">
        <v>93</v>
      </c>
      <c r="B8" s="533"/>
      <c r="C8" s="555"/>
      <c r="D8" s="529">
        <v>4580000</v>
      </c>
      <c r="E8" s="556">
        <f>C8*D8</f>
        <v>0</v>
      </c>
    </row>
    <row r="9" spans="1:5" x14ac:dyDescent="0.25">
      <c r="A9" s="530" t="s">
        <v>95</v>
      </c>
      <c r="B9" s="533"/>
      <c r="C9" s="553"/>
      <c r="D9" s="551"/>
      <c r="E9" s="557">
        <v>0</v>
      </c>
    </row>
    <row r="10" spans="1:5" x14ac:dyDescent="0.25">
      <c r="A10" s="558" t="s">
        <v>387</v>
      </c>
      <c r="B10" s="533"/>
      <c r="C10" s="553"/>
      <c r="D10" s="551"/>
      <c r="E10" s="554">
        <f>E11+E12+E13+E14+E15+E16+E17+E18</f>
        <v>7454750</v>
      </c>
    </row>
    <row r="11" spans="1:5" x14ac:dyDescent="0.25">
      <c r="A11" s="559" t="s">
        <v>94</v>
      </c>
      <c r="B11" s="533"/>
      <c r="C11" s="553"/>
      <c r="D11" s="551"/>
      <c r="E11" s="556">
        <v>787190</v>
      </c>
    </row>
    <row r="12" spans="1:5" x14ac:dyDescent="0.25">
      <c r="A12" s="559" t="s">
        <v>95</v>
      </c>
      <c r="B12" s="533"/>
      <c r="C12" s="553"/>
      <c r="D12" s="551"/>
      <c r="E12" s="557">
        <v>0</v>
      </c>
    </row>
    <row r="13" spans="1:5" x14ac:dyDescent="0.25">
      <c r="A13" s="559" t="s">
        <v>96</v>
      </c>
      <c r="B13" s="533"/>
      <c r="C13" s="550"/>
      <c r="D13" s="551"/>
      <c r="E13" s="556">
        <v>5696000</v>
      </c>
    </row>
    <row r="14" spans="1:5" x14ac:dyDescent="0.25">
      <c r="A14" s="559" t="s">
        <v>95</v>
      </c>
      <c r="B14" s="533"/>
      <c r="C14" s="550"/>
      <c r="D14" s="551"/>
      <c r="E14" s="557">
        <v>0</v>
      </c>
    </row>
    <row r="15" spans="1:5" x14ac:dyDescent="0.25">
      <c r="A15" s="559" t="s">
        <v>97</v>
      </c>
      <c r="B15" s="533"/>
      <c r="C15" s="550"/>
      <c r="D15" s="551"/>
      <c r="E15" s="556">
        <v>0</v>
      </c>
    </row>
    <row r="16" spans="1:5" x14ac:dyDescent="0.25">
      <c r="A16" s="559" t="s">
        <v>95</v>
      </c>
      <c r="B16" s="533"/>
      <c r="C16" s="550"/>
      <c r="D16" s="551"/>
      <c r="E16" s="557">
        <v>0</v>
      </c>
    </row>
    <row r="17" spans="1:5" x14ac:dyDescent="0.25">
      <c r="A17" s="559" t="s">
        <v>98</v>
      </c>
      <c r="B17" s="533"/>
      <c r="C17" s="550"/>
      <c r="D17" s="551"/>
      <c r="E17" s="556">
        <v>971560</v>
      </c>
    </row>
    <row r="18" spans="1:5" x14ac:dyDescent="0.25">
      <c r="A18" s="559" t="s">
        <v>95</v>
      </c>
      <c r="B18" s="533"/>
      <c r="C18" s="550"/>
      <c r="D18" s="551"/>
      <c r="E18" s="557">
        <v>0</v>
      </c>
    </row>
    <row r="19" spans="1:5" x14ac:dyDescent="0.25">
      <c r="A19" s="549" t="s">
        <v>388</v>
      </c>
      <c r="B19" s="533"/>
      <c r="C19" s="550"/>
      <c r="D19" s="551"/>
      <c r="E19" s="552">
        <f>E20+E21</f>
        <v>4892461</v>
      </c>
    </row>
    <row r="20" spans="1:5" x14ac:dyDescent="0.25">
      <c r="A20" s="530" t="s">
        <v>252</v>
      </c>
      <c r="B20" s="532"/>
      <c r="C20" s="532"/>
      <c r="D20" s="529">
        <v>2700</v>
      </c>
      <c r="E20" s="556">
        <v>5000000</v>
      </c>
    </row>
    <row r="21" spans="1:5" x14ac:dyDescent="0.25">
      <c r="A21" s="559" t="s">
        <v>95</v>
      </c>
      <c r="B21" s="533"/>
      <c r="C21" s="560"/>
      <c r="D21" s="529"/>
      <c r="E21" s="556">
        <v>-107539</v>
      </c>
    </row>
    <row r="22" spans="1:5" x14ac:dyDescent="0.25">
      <c r="A22" s="549" t="s">
        <v>389</v>
      </c>
      <c r="B22" s="533"/>
      <c r="C22" s="560"/>
      <c r="D22" s="529"/>
      <c r="E22" s="554">
        <f>E23+E24</f>
        <v>45900</v>
      </c>
    </row>
    <row r="23" spans="1:5" x14ac:dyDescent="0.25">
      <c r="A23" s="530" t="s">
        <v>112</v>
      </c>
      <c r="B23" s="533"/>
      <c r="C23" s="560"/>
      <c r="D23" s="561">
        <v>2550</v>
      </c>
      <c r="E23" s="562">
        <v>45900</v>
      </c>
    </row>
    <row r="24" spans="1:5" x14ac:dyDescent="0.25">
      <c r="A24" s="559" t="s">
        <v>95</v>
      </c>
      <c r="B24" s="533"/>
      <c r="C24" s="550"/>
      <c r="D24" s="563"/>
      <c r="E24" s="564">
        <v>0</v>
      </c>
    </row>
    <row r="25" spans="1:5" x14ac:dyDescent="0.25">
      <c r="A25" s="565" t="s">
        <v>390</v>
      </c>
      <c r="B25" s="533"/>
      <c r="C25" s="560"/>
      <c r="D25" s="529"/>
      <c r="E25" s="566">
        <f>E26+E27</f>
        <v>319000</v>
      </c>
    </row>
    <row r="26" spans="1:5" x14ac:dyDescent="0.25">
      <c r="A26" s="567" t="s">
        <v>391</v>
      </c>
      <c r="B26" s="533"/>
      <c r="C26" s="560"/>
      <c r="D26" s="529"/>
      <c r="E26" s="568">
        <v>319000</v>
      </c>
    </row>
    <row r="27" spans="1:5" x14ac:dyDescent="0.25">
      <c r="A27" s="559" t="s">
        <v>95</v>
      </c>
      <c r="B27" s="533"/>
      <c r="C27" s="560"/>
      <c r="D27" s="529"/>
      <c r="E27" s="556">
        <v>0</v>
      </c>
    </row>
    <row r="28" spans="1:5" x14ac:dyDescent="0.25">
      <c r="A28" s="558" t="s">
        <v>510</v>
      </c>
      <c r="B28" s="533"/>
      <c r="C28" s="550"/>
      <c r="D28" s="551"/>
      <c r="E28" s="554">
        <v>0</v>
      </c>
    </row>
    <row r="29" spans="1:5" x14ac:dyDescent="0.25">
      <c r="A29" s="559"/>
      <c r="B29" s="533"/>
      <c r="C29" s="560"/>
      <c r="D29" s="529"/>
      <c r="E29" s="556"/>
    </row>
    <row r="30" spans="1:5" x14ac:dyDescent="0.25">
      <c r="A30" s="549" t="s">
        <v>392</v>
      </c>
      <c r="B30" s="533"/>
      <c r="C30" s="560"/>
      <c r="D30" s="529"/>
      <c r="E30" s="569"/>
    </row>
    <row r="31" spans="1:5" x14ac:dyDescent="0.25">
      <c r="A31" s="567"/>
      <c r="B31" s="532"/>
      <c r="C31" s="532"/>
      <c r="D31" s="529"/>
      <c r="E31" s="562"/>
    </row>
    <row r="32" spans="1:5" x14ac:dyDescent="0.25">
      <c r="A32" s="549" t="s">
        <v>258</v>
      </c>
      <c r="B32" s="533"/>
      <c r="C32" s="560"/>
      <c r="D32" s="529"/>
      <c r="E32" s="569">
        <f>E33+E36+E53</f>
        <v>4443000</v>
      </c>
    </row>
    <row r="33" spans="1:5" x14ac:dyDescent="0.25">
      <c r="A33" s="549" t="s">
        <v>99</v>
      </c>
      <c r="B33" s="533"/>
      <c r="C33" s="560"/>
      <c r="D33" s="529"/>
      <c r="E33" s="569">
        <f>SUM(E34:E35)</f>
        <v>1943000</v>
      </c>
    </row>
    <row r="34" spans="1:5" x14ac:dyDescent="0.25">
      <c r="A34" s="530" t="s">
        <v>254</v>
      </c>
      <c r="B34" s="533"/>
      <c r="C34" s="560"/>
      <c r="D34" s="529"/>
      <c r="E34" s="570"/>
    </row>
    <row r="35" spans="1:5" x14ac:dyDescent="0.25">
      <c r="A35" s="530" t="s">
        <v>253</v>
      </c>
      <c r="B35" s="533"/>
      <c r="C35" s="560"/>
      <c r="D35" s="529"/>
      <c r="E35" s="570">
        <v>1943000</v>
      </c>
    </row>
    <row r="36" spans="1:5" x14ac:dyDescent="0.25">
      <c r="A36" s="549" t="s">
        <v>100</v>
      </c>
      <c r="B36" s="532"/>
      <c r="C36" s="560"/>
      <c r="D36" s="529"/>
      <c r="E36" s="569">
        <f>E37+E38+E39+E40+E41+E42+E43+E44+E45+E49</f>
        <v>2500000</v>
      </c>
    </row>
    <row r="37" spans="1:5" x14ac:dyDescent="0.25">
      <c r="A37" s="530" t="s">
        <v>511</v>
      </c>
      <c r="B37" s="532"/>
      <c r="C37" s="560"/>
      <c r="D37" s="529">
        <v>2500000</v>
      </c>
      <c r="E37" s="570">
        <v>2500000</v>
      </c>
    </row>
    <row r="38" spans="1:5" ht="14.4" x14ac:dyDescent="0.3">
      <c r="A38" s="571" t="s">
        <v>393</v>
      </c>
      <c r="B38" s="532"/>
      <c r="C38" s="555"/>
      <c r="D38" s="529">
        <v>3000000</v>
      </c>
      <c r="E38" s="570">
        <v>0</v>
      </c>
    </row>
    <row r="39" spans="1:5" ht="14.4" x14ac:dyDescent="0.3">
      <c r="A39" s="571" t="s">
        <v>394</v>
      </c>
      <c r="B39" s="532"/>
      <c r="C39" s="555"/>
      <c r="D39" s="529">
        <v>3000000</v>
      </c>
      <c r="E39" s="570">
        <v>0</v>
      </c>
    </row>
    <row r="40" spans="1:5" x14ac:dyDescent="0.25">
      <c r="A40" s="530"/>
      <c r="B40" s="532"/>
      <c r="C40" s="572"/>
      <c r="D40" s="529"/>
      <c r="E40" s="570"/>
    </row>
    <row r="41" spans="1:5" x14ac:dyDescent="0.25">
      <c r="A41" s="530"/>
      <c r="B41" s="532"/>
      <c r="C41" s="555"/>
      <c r="D41" s="529"/>
      <c r="E41" s="570"/>
    </row>
    <row r="42" spans="1:5" x14ac:dyDescent="0.25">
      <c r="A42" s="530" t="s">
        <v>101</v>
      </c>
      <c r="B42" s="532"/>
      <c r="C42" s="560"/>
      <c r="D42" s="529">
        <v>55360</v>
      </c>
      <c r="E42" s="570">
        <f>C42*D42</f>
        <v>0</v>
      </c>
    </row>
    <row r="43" spans="1:5" x14ac:dyDescent="0.25">
      <c r="A43" s="530" t="s">
        <v>395</v>
      </c>
      <c r="B43" s="532"/>
      <c r="C43" s="560"/>
      <c r="D43" s="529">
        <v>188500</v>
      </c>
      <c r="E43" s="570">
        <f>C43*D43</f>
        <v>0</v>
      </c>
    </row>
    <row r="44" spans="1:5" x14ac:dyDescent="0.25">
      <c r="A44" s="573" t="s">
        <v>396</v>
      </c>
      <c r="B44" s="532"/>
      <c r="C44" s="560"/>
      <c r="D44" s="561">
        <v>163500</v>
      </c>
      <c r="E44" s="570">
        <f>C44*D44</f>
        <v>0</v>
      </c>
    </row>
    <row r="45" spans="1:5" ht="14.4" x14ac:dyDescent="0.3">
      <c r="A45" s="571" t="s">
        <v>102</v>
      </c>
      <c r="B45" s="574"/>
      <c r="C45" s="575"/>
      <c r="D45" s="576"/>
      <c r="E45" s="570">
        <f>E46+E47+E48</f>
        <v>0</v>
      </c>
    </row>
    <row r="46" spans="1:5" x14ac:dyDescent="0.25">
      <c r="A46" s="530" t="s">
        <v>259</v>
      </c>
      <c r="B46" s="532"/>
      <c r="C46" s="560"/>
      <c r="D46" s="529">
        <v>550000</v>
      </c>
      <c r="E46" s="570">
        <f>C46*D46</f>
        <v>0</v>
      </c>
    </row>
    <row r="47" spans="1:5" x14ac:dyDescent="0.25">
      <c r="A47" s="573" t="s">
        <v>103</v>
      </c>
      <c r="B47" s="532"/>
      <c r="C47" s="560"/>
      <c r="D47" s="529">
        <v>220000</v>
      </c>
      <c r="E47" s="570">
        <f>C47*D47</f>
        <v>0</v>
      </c>
    </row>
    <row r="48" spans="1:5" x14ac:dyDescent="0.25">
      <c r="A48" s="567" t="s">
        <v>260</v>
      </c>
      <c r="B48" s="532"/>
      <c r="C48" s="560"/>
      <c r="D48" s="529">
        <v>550000</v>
      </c>
      <c r="E48" s="570">
        <f>C48*D48</f>
        <v>0</v>
      </c>
    </row>
    <row r="49" spans="1:5" ht="14.4" x14ac:dyDescent="0.3">
      <c r="A49" s="571" t="s">
        <v>104</v>
      </c>
      <c r="B49" s="533"/>
      <c r="C49" s="560"/>
      <c r="D49" s="529"/>
      <c r="E49" s="570">
        <v>0</v>
      </c>
    </row>
    <row r="50" spans="1:5" x14ac:dyDescent="0.25">
      <c r="A50" s="530" t="s">
        <v>105</v>
      </c>
      <c r="B50" s="532"/>
      <c r="C50" s="560"/>
      <c r="D50" s="529">
        <v>494100</v>
      </c>
      <c r="E50" s="570">
        <f>C50*D50</f>
        <v>0</v>
      </c>
    </row>
    <row r="51" spans="1:5" x14ac:dyDescent="0.25">
      <c r="A51" s="530" t="s">
        <v>106</v>
      </c>
      <c r="B51" s="532"/>
      <c r="C51" s="560"/>
      <c r="D51" s="529">
        <v>518805</v>
      </c>
      <c r="E51" s="570">
        <v>0</v>
      </c>
    </row>
    <row r="52" spans="1:5" ht="27.6" x14ac:dyDescent="0.25">
      <c r="A52" s="573" t="s">
        <v>398</v>
      </c>
      <c r="B52" s="532"/>
      <c r="C52" s="560"/>
      <c r="D52" s="529">
        <v>1508760</v>
      </c>
      <c r="E52" s="570">
        <v>0</v>
      </c>
    </row>
    <row r="53" spans="1:5" x14ac:dyDescent="0.25">
      <c r="A53" s="549" t="s">
        <v>107</v>
      </c>
      <c r="B53" s="533"/>
      <c r="C53" s="577"/>
      <c r="D53" s="551">
        <v>1632000</v>
      </c>
      <c r="E53" s="569">
        <f>E54+E55+E56</f>
        <v>0</v>
      </c>
    </row>
    <row r="54" spans="1:5" x14ac:dyDescent="0.25">
      <c r="A54" s="530" t="s">
        <v>108</v>
      </c>
      <c r="B54" s="532"/>
      <c r="C54" s="532"/>
      <c r="D54" s="529">
        <v>1632000</v>
      </c>
      <c r="E54" s="570">
        <v>0</v>
      </c>
    </row>
    <row r="55" spans="1:5" x14ac:dyDescent="0.25">
      <c r="A55" s="530" t="s">
        <v>109</v>
      </c>
      <c r="B55" s="532"/>
      <c r="C55" s="578"/>
      <c r="D55" s="529"/>
      <c r="E55" s="570">
        <v>0</v>
      </c>
    </row>
    <row r="56" spans="1:5" x14ac:dyDescent="0.25">
      <c r="A56" s="530" t="s">
        <v>397</v>
      </c>
      <c r="B56" s="533"/>
      <c r="C56" s="578"/>
      <c r="D56" s="529"/>
      <c r="E56" s="570">
        <v>0</v>
      </c>
    </row>
    <row r="57" spans="1:5" x14ac:dyDescent="0.25">
      <c r="A57" s="530"/>
      <c r="B57" s="532"/>
      <c r="C57" s="532"/>
      <c r="D57" s="529"/>
      <c r="E57" s="570"/>
    </row>
    <row r="58" spans="1:5" x14ac:dyDescent="0.25">
      <c r="A58" s="530"/>
      <c r="B58" s="532"/>
      <c r="C58" s="532"/>
      <c r="D58" s="529"/>
      <c r="E58" s="579"/>
    </row>
    <row r="59" spans="1:5" x14ac:dyDescent="0.25">
      <c r="A59" s="580" t="s">
        <v>110</v>
      </c>
      <c r="B59" s="531"/>
      <c r="C59" s="531"/>
      <c r="D59" s="531"/>
      <c r="E59" s="566">
        <f>E60</f>
        <v>1200000</v>
      </c>
    </row>
    <row r="60" spans="1:5" x14ac:dyDescent="0.25">
      <c r="A60" s="581" t="s">
        <v>111</v>
      </c>
      <c r="B60" s="560"/>
      <c r="C60" s="560"/>
      <c r="D60" s="529">
        <v>1140</v>
      </c>
      <c r="E60" s="562">
        <v>1200000</v>
      </c>
    </row>
    <row r="61" spans="1:5" x14ac:dyDescent="0.25">
      <c r="A61" s="567" t="s">
        <v>3</v>
      </c>
      <c r="B61" s="560"/>
      <c r="C61" s="560"/>
      <c r="D61" s="529"/>
      <c r="E61" s="562"/>
    </row>
    <row r="62" spans="1:5" x14ac:dyDescent="0.25">
      <c r="A62" s="581"/>
      <c r="B62" s="560"/>
      <c r="C62" s="560"/>
      <c r="D62" s="529"/>
      <c r="E62" s="562"/>
    </row>
    <row r="63" spans="1:5" ht="14.4" thickBot="1" x14ac:dyDescent="0.3">
      <c r="A63" s="582" t="s">
        <v>113</v>
      </c>
      <c r="B63" s="583"/>
      <c r="C63" s="583"/>
      <c r="D63" s="583"/>
      <c r="E63" s="584">
        <f>E59+E32+E30+E5</f>
        <v>18355111</v>
      </c>
    </row>
  </sheetData>
  <mergeCells count="5"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scale="67" orientation="portrait" r:id="rId1"/>
  <headerFooter>
    <oddHeader>&amp;LVászoly Község Önkormányzata&amp;C&amp;"Arial,Félkövér"ÁLLAMI TÁMOGATÁSOK 2017. ÉV
2/a. melléklet a 1/2017. (II.15.) rendelethez&amp;R&amp;P.oldal Forint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4:G47"/>
  <sheetViews>
    <sheetView view="pageLayout" zoomScaleNormal="75" zoomScaleSheetLayoutView="80" workbookViewId="0">
      <selection activeCell="D3" sqref="D3"/>
    </sheetView>
  </sheetViews>
  <sheetFormatPr defaultColWidth="9.109375" defaultRowHeight="13.2" x14ac:dyDescent="0.25"/>
  <cols>
    <col min="1" max="1" width="44.44140625" style="61" customWidth="1"/>
    <col min="2" max="4" width="15.6640625" style="61" customWidth="1"/>
    <col min="5" max="5" width="11.6640625" style="61" customWidth="1"/>
    <col min="6" max="6" width="9.109375" style="61"/>
    <col min="7" max="7" width="10.6640625" style="61" customWidth="1"/>
    <col min="8" max="16384" width="9.109375" style="61"/>
  </cols>
  <sheetData>
    <row r="4" spans="1:4" ht="13.8" thickBot="1" x14ac:dyDescent="0.3"/>
    <row r="5" spans="1:4" ht="51.75" customHeight="1" thickBot="1" x14ac:dyDescent="0.3">
      <c r="A5" s="210" t="s">
        <v>249</v>
      </c>
      <c r="B5" s="683" t="s">
        <v>484</v>
      </c>
      <c r="C5" s="684" t="s">
        <v>485</v>
      </c>
      <c r="D5" s="683" t="s">
        <v>486</v>
      </c>
    </row>
    <row r="6" spans="1:4" ht="15.6" x14ac:dyDescent="0.25">
      <c r="A6" s="673" t="s">
        <v>419</v>
      </c>
      <c r="B6" s="686"/>
      <c r="C6" s="686"/>
      <c r="D6" s="686"/>
    </row>
    <row r="7" spans="1:4" ht="15.6" x14ac:dyDescent="0.25">
      <c r="A7" s="674" t="s">
        <v>420</v>
      </c>
      <c r="B7" s="686">
        <v>3693000</v>
      </c>
      <c r="C7" s="686">
        <v>7026000</v>
      </c>
      <c r="D7" s="686">
        <f>3142000+200000+2963000+100000</f>
        <v>6405000</v>
      </c>
    </row>
    <row r="8" spans="1:4" ht="15.6" x14ac:dyDescent="0.25">
      <c r="A8" s="674" t="s">
        <v>421</v>
      </c>
      <c r="B8" s="686">
        <v>1007000</v>
      </c>
      <c r="C8" s="686">
        <v>1495000</v>
      </c>
      <c r="D8" s="686">
        <f>1545000+34000+35700</f>
        <v>1614700</v>
      </c>
    </row>
    <row r="9" spans="1:4" ht="15.6" x14ac:dyDescent="0.25">
      <c r="A9" s="674" t="s">
        <v>422</v>
      </c>
      <c r="B9" s="686">
        <f>SUM(B11:B27)</f>
        <v>9190000</v>
      </c>
      <c r="C9" s="686">
        <f t="shared" ref="C9:D9" si="0">SUM(C11:C27)</f>
        <v>13310000</v>
      </c>
      <c r="D9" s="686">
        <f t="shared" si="0"/>
        <v>13500000</v>
      </c>
    </row>
    <row r="10" spans="1:4" ht="15.6" x14ac:dyDescent="0.25">
      <c r="A10" s="675" t="s">
        <v>423</v>
      </c>
      <c r="B10" s="686"/>
      <c r="C10" s="686"/>
      <c r="D10" s="686"/>
    </row>
    <row r="11" spans="1:4" ht="15.6" x14ac:dyDescent="0.3">
      <c r="A11" s="685" t="s">
        <v>432</v>
      </c>
      <c r="B11" s="686">
        <v>200000</v>
      </c>
      <c r="C11" s="686">
        <v>5000</v>
      </c>
      <c r="D11" s="686">
        <v>100000</v>
      </c>
    </row>
    <row r="12" spans="1:4" ht="15.6" x14ac:dyDescent="0.3">
      <c r="A12" s="685" t="s">
        <v>433</v>
      </c>
      <c r="B12" s="686">
        <v>1300000</v>
      </c>
      <c r="C12" s="686">
        <v>1400000</v>
      </c>
      <c r="D12" s="686">
        <f>2500000+40000+60000</f>
        <v>2600000</v>
      </c>
    </row>
    <row r="13" spans="1:4" ht="15.6" x14ac:dyDescent="0.3">
      <c r="A13" s="685" t="s">
        <v>434</v>
      </c>
      <c r="B13" s="686">
        <v>0</v>
      </c>
      <c r="C13" s="686">
        <v>0</v>
      </c>
      <c r="D13" s="686">
        <v>0</v>
      </c>
    </row>
    <row r="14" spans="1:4" ht="15.75" customHeight="1" x14ac:dyDescent="0.3">
      <c r="A14" s="685" t="s">
        <v>435</v>
      </c>
      <c r="B14" s="686">
        <v>250000</v>
      </c>
      <c r="C14" s="686">
        <v>255000</v>
      </c>
      <c r="D14" s="686">
        <v>300000</v>
      </c>
    </row>
    <row r="15" spans="1:4" ht="15.6" x14ac:dyDescent="0.3">
      <c r="A15" s="685" t="s">
        <v>436</v>
      </c>
      <c r="B15" s="686">
        <v>320000</v>
      </c>
      <c r="C15" s="686">
        <v>275000</v>
      </c>
      <c r="D15" s="686">
        <v>300000</v>
      </c>
    </row>
    <row r="16" spans="1:4" ht="15.6" x14ac:dyDescent="0.3">
      <c r="A16" s="685" t="s">
        <v>437</v>
      </c>
      <c r="B16" s="686">
        <v>1830000</v>
      </c>
      <c r="C16" s="686">
        <v>1506000</v>
      </c>
      <c r="D16" s="686">
        <v>1800000</v>
      </c>
    </row>
    <row r="17" spans="1:7" ht="15.6" x14ac:dyDescent="0.3">
      <c r="A17" s="685" t="s">
        <v>438</v>
      </c>
      <c r="B17" s="686">
        <v>0</v>
      </c>
      <c r="C17" s="686">
        <v>0</v>
      </c>
      <c r="D17" s="686">
        <v>0</v>
      </c>
    </row>
    <row r="18" spans="1:7" ht="15.6" x14ac:dyDescent="0.3">
      <c r="A18" s="685" t="s">
        <v>441</v>
      </c>
      <c r="B18" s="686">
        <v>0</v>
      </c>
      <c r="C18" s="686">
        <v>0</v>
      </c>
      <c r="D18" s="686">
        <v>0</v>
      </c>
    </row>
    <row r="19" spans="1:7" ht="31.2" x14ac:dyDescent="0.3">
      <c r="A19" s="685" t="s">
        <v>439</v>
      </c>
      <c r="B19" s="686">
        <v>400000</v>
      </c>
      <c r="C19" s="686">
        <v>1425000</v>
      </c>
      <c r="D19" s="752">
        <v>500000</v>
      </c>
    </row>
    <row r="20" spans="1:7" ht="15.6" x14ac:dyDescent="0.3">
      <c r="A20" s="685" t="s">
        <v>440</v>
      </c>
      <c r="B20" s="686">
        <v>0</v>
      </c>
      <c r="C20" s="686">
        <v>170000</v>
      </c>
      <c r="D20" s="686">
        <v>0</v>
      </c>
    </row>
    <row r="21" spans="1:7" ht="31.2" x14ac:dyDescent="0.3">
      <c r="A21" s="685" t="s">
        <v>442</v>
      </c>
      <c r="B21" s="686">
        <v>600000</v>
      </c>
      <c r="C21" s="686">
        <v>342000</v>
      </c>
      <c r="D21" s="686">
        <v>500000</v>
      </c>
    </row>
    <row r="22" spans="1:7" ht="15.6" x14ac:dyDescent="0.3">
      <c r="A22" s="685" t="s">
        <v>443</v>
      </c>
      <c r="B22" s="686">
        <v>1750000</v>
      </c>
      <c r="C22" s="686">
        <v>2936000</v>
      </c>
      <c r="D22" s="752">
        <v>4500000</v>
      </c>
    </row>
    <row r="23" spans="1:7" ht="15.6" x14ac:dyDescent="0.3">
      <c r="A23" s="685" t="s">
        <v>444</v>
      </c>
      <c r="B23" s="686">
        <v>0</v>
      </c>
      <c r="C23" s="686">
        <v>0</v>
      </c>
      <c r="D23" s="686">
        <v>0</v>
      </c>
    </row>
    <row r="24" spans="1:7" ht="15.6" x14ac:dyDescent="0.3">
      <c r="A24" s="685" t="s">
        <v>445</v>
      </c>
      <c r="B24" s="686">
        <v>150000</v>
      </c>
      <c r="C24" s="686">
        <v>94000</v>
      </c>
      <c r="D24" s="686">
        <v>100000</v>
      </c>
    </row>
    <row r="25" spans="1:7" ht="31.2" x14ac:dyDescent="0.3">
      <c r="A25" s="685" t="s">
        <v>446</v>
      </c>
      <c r="B25" s="686">
        <v>1620000</v>
      </c>
      <c r="C25" s="686">
        <v>1807000</v>
      </c>
      <c r="D25" s="752">
        <v>2000000</v>
      </c>
    </row>
    <row r="26" spans="1:7" ht="15.6" x14ac:dyDescent="0.3">
      <c r="A26" s="685" t="s">
        <v>447</v>
      </c>
      <c r="B26" s="686">
        <v>370000</v>
      </c>
      <c r="C26" s="686">
        <v>2645000</v>
      </c>
      <c r="D26" s="686">
        <v>400000</v>
      </c>
      <c r="G26" s="754" t="s">
        <v>513</v>
      </c>
    </row>
    <row r="27" spans="1:7" ht="15.6" x14ac:dyDescent="0.3">
      <c r="A27" s="685" t="s">
        <v>448</v>
      </c>
      <c r="B27" s="686">
        <v>400000</v>
      </c>
      <c r="C27" s="686">
        <v>450000</v>
      </c>
      <c r="D27" s="686">
        <v>400000</v>
      </c>
    </row>
    <row r="28" spans="1:7" ht="15.6" x14ac:dyDescent="0.25">
      <c r="A28" s="676"/>
      <c r="B28" s="686"/>
      <c r="C28" s="686"/>
      <c r="D28" s="686"/>
    </row>
    <row r="29" spans="1:7" ht="15.6" x14ac:dyDescent="0.25">
      <c r="A29" s="677" t="s">
        <v>424</v>
      </c>
      <c r="B29" s="686"/>
      <c r="C29" s="686"/>
      <c r="D29" s="686"/>
    </row>
    <row r="30" spans="1:7" ht="31.2" x14ac:dyDescent="0.25">
      <c r="A30" s="676" t="s">
        <v>425</v>
      </c>
      <c r="B30" s="686">
        <v>6861000</v>
      </c>
      <c r="C30" s="686">
        <f>'4. sz. tábla'!C4</f>
        <v>6906000</v>
      </c>
      <c r="D30" s="686">
        <f>'4. sz. tábla'!D4</f>
        <v>7550491</v>
      </c>
    </row>
    <row r="31" spans="1:7" ht="31.2" x14ac:dyDescent="0.25">
      <c r="A31" s="676" t="s">
        <v>409</v>
      </c>
      <c r="B31" s="686">
        <v>140000</v>
      </c>
      <c r="C31" s="686">
        <f>'4. sz. tábla'!C11</f>
        <v>140000</v>
      </c>
      <c r="D31" s="686">
        <f>'4. sz. tábla'!D11</f>
        <v>140000</v>
      </c>
    </row>
    <row r="32" spans="1:7" ht="31.2" x14ac:dyDescent="0.25">
      <c r="A32" s="678" t="s">
        <v>426</v>
      </c>
      <c r="B32" s="686">
        <v>0</v>
      </c>
      <c r="C32" s="686">
        <v>0</v>
      </c>
      <c r="D32" s="686">
        <v>0</v>
      </c>
    </row>
    <row r="33" spans="1:4" ht="16.2" thickBot="1" x14ac:dyDescent="0.3">
      <c r="A33" s="679" t="s">
        <v>427</v>
      </c>
      <c r="B33" s="686">
        <f>SUM(B30:B32)</f>
        <v>7001000</v>
      </c>
      <c r="C33" s="686">
        <f>SUM(C30:C32)</f>
        <v>7046000</v>
      </c>
      <c r="D33" s="686">
        <f>SUM(D30:D32)</f>
        <v>7690491</v>
      </c>
    </row>
    <row r="34" spans="1:4" ht="16.2" thickBot="1" x14ac:dyDescent="0.3">
      <c r="A34" s="680"/>
      <c r="B34" s="686"/>
      <c r="C34" s="686"/>
      <c r="D34" s="686"/>
    </row>
    <row r="35" spans="1:4" ht="15.6" x14ac:dyDescent="0.25">
      <c r="A35" s="677" t="s">
        <v>428</v>
      </c>
      <c r="B35" s="686"/>
      <c r="C35" s="686"/>
      <c r="D35" s="686"/>
    </row>
    <row r="36" spans="1:4" ht="15.6" x14ac:dyDescent="0.25">
      <c r="A36" s="681" t="s">
        <v>122</v>
      </c>
      <c r="B36" s="686"/>
      <c r="C36" s="686"/>
      <c r="D36" s="686"/>
    </row>
    <row r="37" spans="1:4" ht="15.6" x14ac:dyDescent="0.25">
      <c r="A37" s="681" t="s">
        <v>123</v>
      </c>
      <c r="B37" s="686"/>
      <c r="C37" s="686"/>
      <c r="D37" s="686"/>
    </row>
    <row r="38" spans="1:4" ht="15.6" x14ac:dyDescent="0.25">
      <c r="A38" s="681" t="s">
        <v>501</v>
      </c>
      <c r="B38" s="686">
        <v>1000000</v>
      </c>
      <c r="C38" s="686">
        <f>1460000-350000</f>
        <v>1110000</v>
      </c>
      <c r="D38" s="686">
        <v>1843000</v>
      </c>
    </row>
    <row r="39" spans="1:4" ht="15.6" x14ac:dyDescent="0.25">
      <c r="A39" s="681" t="s">
        <v>255</v>
      </c>
      <c r="B39" s="686"/>
      <c r="C39" s="686"/>
      <c r="D39" s="686"/>
    </row>
    <row r="40" spans="1:4" ht="15.6" x14ac:dyDescent="0.25">
      <c r="A40" s="681" t="s">
        <v>476</v>
      </c>
      <c r="B40" s="686">
        <v>40000</v>
      </c>
      <c r="C40" s="686">
        <v>40000</v>
      </c>
      <c r="D40" s="686">
        <v>40000</v>
      </c>
    </row>
    <row r="41" spans="1:4" ht="15.6" x14ac:dyDescent="0.25">
      <c r="A41" s="681" t="s">
        <v>124</v>
      </c>
      <c r="B41" s="686">
        <v>60000</v>
      </c>
      <c r="C41" s="686">
        <v>60000</v>
      </c>
      <c r="D41" s="686">
        <v>60000</v>
      </c>
    </row>
    <row r="42" spans="1:4" ht="15.6" x14ac:dyDescent="0.25">
      <c r="A42" s="681" t="s">
        <v>125</v>
      </c>
      <c r="B42" s="686"/>
      <c r="C42" s="686"/>
      <c r="D42" s="686"/>
    </row>
    <row r="43" spans="1:4" ht="15.6" x14ac:dyDescent="0.25">
      <c r="A43" s="681" t="s">
        <v>429</v>
      </c>
      <c r="B43" s="686"/>
      <c r="C43" s="686"/>
      <c r="D43" s="686"/>
    </row>
    <row r="44" spans="1:4" ht="31.2" x14ac:dyDescent="0.25">
      <c r="A44" s="681" t="s">
        <v>450</v>
      </c>
      <c r="B44" s="686">
        <v>250000</v>
      </c>
      <c r="C44" s="686">
        <v>250000</v>
      </c>
      <c r="D44" s="686">
        <v>0</v>
      </c>
    </row>
    <row r="45" spans="1:4" ht="15.6" x14ac:dyDescent="0.25">
      <c r="A45" s="682" t="s">
        <v>430</v>
      </c>
      <c r="B45" s="686">
        <f>SUM(B36:B44)</f>
        <v>1350000</v>
      </c>
      <c r="C45" s="686">
        <f t="shared" ref="C45:D45" si="1">SUM(C36:C44)</f>
        <v>1460000</v>
      </c>
      <c r="D45" s="686">
        <f t="shared" si="1"/>
        <v>1943000</v>
      </c>
    </row>
    <row r="46" spans="1:4" x14ac:dyDescent="0.25">
      <c r="A46" s="672"/>
      <c r="B46" s="686"/>
      <c r="C46" s="686"/>
      <c r="D46" s="686"/>
    </row>
    <row r="47" spans="1:4" ht="16.2" thickBot="1" x14ac:dyDescent="0.3">
      <c r="A47" s="679" t="s">
        <v>431</v>
      </c>
      <c r="B47" s="686">
        <f>B7+B8+B9+B33+B45</f>
        <v>22241000</v>
      </c>
      <c r="C47" s="686">
        <f t="shared" ref="C47:D47" si="2">C7+C8+C9+C33+C45</f>
        <v>30337000</v>
      </c>
      <c r="D47" s="686">
        <f t="shared" si="2"/>
        <v>31153191</v>
      </c>
    </row>
  </sheetData>
  <sheetProtection selectLockedCells="1" selectUnlockedCells="1"/>
  <phoneticPr fontId="28" type="noConversion"/>
  <pageMargins left="0.70718749999999997" right="0.74791666666666667" top="0.98402777777777772" bottom="0.98402777777777772" header="0.51180555555555551" footer="0.51180555555555551"/>
  <pageSetup paperSize="9" scale="73" firstPageNumber="0" orientation="portrait" r:id="rId1"/>
  <headerFooter alignWithMargins="0">
    <oddHeader>&amp;LVászoly Község Önkormányzata&amp;C&amp;"Arial,Félkövér"MŰKÖDÉSI KIADÁSOK 2017. ÉV
3. melléklet a 1/2017. (II.15.) rendelethez&amp;R&amp;P. oldal forint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E92"/>
  <sheetViews>
    <sheetView view="pageLayout" zoomScaleSheetLayoutView="80" workbookViewId="0">
      <selection activeCell="C3" sqref="C3"/>
    </sheetView>
  </sheetViews>
  <sheetFormatPr defaultColWidth="9.109375" defaultRowHeight="15.75" customHeight="1" x14ac:dyDescent="0.25"/>
  <cols>
    <col min="1" max="1" width="56.6640625" style="99" customWidth="1"/>
    <col min="2" max="6" width="13.6640625" style="97" customWidth="1"/>
    <col min="7" max="7" width="10.33203125" style="97" customWidth="1"/>
    <col min="8" max="8" width="16.88671875" style="97" customWidth="1"/>
    <col min="9" max="9" width="15.6640625" style="97" customWidth="1"/>
    <col min="10" max="10" width="11.44140625" style="97" customWidth="1"/>
    <col min="11" max="11" width="11" style="97" customWidth="1"/>
    <col min="12" max="12" width="13.6640625" style="97" customWidth="1"/>
    <col min="13" max="13" width="16.33203125" style="97" customWidth="1"/>
    <col min="14" max="14" width="14.33203125" style="97" customWidth="1"/>
    <col min="15" max="15" width="13" style="97" customWidth="1"/>
    <col min="16" max="16" width="14.109375" style="97" customWidth="1"/>
    <col min="17" max="17" width="13.5546875" style="97" customWidth="1"/>
    <col min="18" max="16384" width="9.109375" style="97"/>
  </cols>
  <sheetData>
    <row r="2" spans="1:5" ht="15.75" customHeight="1" thickBot="1" x14ac:dyDescent="0.3"/>
    <row r="3" spans="1:5" s="3" customFormat="1" ht="63.75" customHeight="1" thickBot="1" x14ac:dyDescent="0.3">
      <c r="A3" s="210" t="s">
        <v>249</v>
      </c>
      <c r="B3" s="206" t="s">
        <v>484</v>
      </c>
      <c r="C3" s="207" t="s">
        <v>485</v>
      </c>
      <c r="D3" s="206" t="s">
        <v>486</v>
      </c>
    </row>
    <row r="4" spans="1:5" s="3" customFormat="1" ht="31.8" thickBot="1" x14ac:dyDescent="0.3">
      <c r="A4" s="586" t="s">
        <v>402</v>
      </c>
      <c r="B4" s="587">
        <f>SUM(B5:B10)</f>
        <v>6861000</v>
      </c>
      <c r="C4" s="587">
        <f>SUM(C5:C10)</f>
        <v>6906000</v>
      </c>
      <c r="D4" s="588">
        <f>SUM(D5:D10)</f>
        <v>7550491</v>
      </c>
      <c r="E4" s="4"/>
    </row>
    <row r="5" spans="1:5" s="3" customFormat="1" ht="26.4" x14ac:dyDescent="0.25">
      <c r="A5" s="589" t="s">
        <v>403</v>
      </c>
      <c r="B5" s="590">
        <v>2585000</v>
      </c>
      <c r="C5" s="591">
        <v>2795000</v>
      </c>
      <c r="D5" s="592">
        <v>2011386</v>
      </c>
    </row>
    <row r="6" spans="1:5" s="3" customFormat="1" ht="15.75" customHeight="1" x14ac:dyDescent="0.25">
      <c r="A6" s="593" t="s">
        <v>404</v>
      </c>
      <c r="B6" s="594">
        <v>3831000</v>
      </c>
      <c r="C6" s="595">
        <v>3666000</v>
      </c>
      <c r="D6" s="596">
        <v>4939105</v>
      </c>
    </row>
    <row r="7" spans="1:5" s="3" customFormat="1" ht="18" customHeight="1" x14ac:dyDescent="0.25">
      <c r="A7" s="593" t="s">
        <v>405</v>
      </c>
      <c r="B7" s="594">
        <v>100000</v>
      </c>
      <c r="C7" s="595">
        <v>100000</v>
      </c>
      <c r="D7" s="596">
        <v>100000</v>
      </c>
    </row>
    <row r="8" spans="1:5" s="3" customFormat="1" ht="18" customHeight="1" x14ac:dyDescent="0.25">
      <c r="A8" s="597" t="s">
        <v>406</v>
      </c>
      <c r="B8" s="594">
        <v>150000</v>
      </c>
      <c r="C8" s="595">
        <v>150000</v>
      </c>
      <c r="D8" s="596">
        <v>100000</v>
      </c>
    </row>
    <row r="9" spans="1:5" s="3" customFormat="1" ht="18" customHeight="1" x14ac:dyDescent="0.25">
      <c r="A9" s="687" t="s">
        <v>449</v>
      </c>
      <c r="B9" s="590">
        <v>0</v>
      </c>
      <c r="C9" s="598">
        <v>0</v>
      </c>
      <c r="D9" s="596">
        <v>0</v>
      </c>
    </row>
    <row r="10" spans="1:5" s="3" customFormat="1" ht="18" customHeight="1" thickBot="1" x14ac:dyDescent="0.3">
      <c r="A10" s="599" t="s">
        <v>408</v>
      </c>
      <c r="B10" s="594">
        <v>195000</v>
      </c>
      <c r="C10" s="595">
        <v>195000</v>
      </c>
      <c r="D10" s="596">
        <v>400000</v>
      </c>
    </row>
    <row r="11" spans="1:5" s="3" customFormat="1" ht="31.8" thickBot="1" x14ac:dyDescent="0.3">
      <c r="A11" s="586" t="s">
        <v>409</v>
      </c>
      <c r="B11" s="587">
        <f>SUM(B12:B14)</f>
        <v>140000</v>
      </c>
      <c r="C11" s="587">
        <f>SUM(C12:C14)</f>
        <v>140000</v>
      </c>
      <c r="D11" s="588">
        <f>SUM(D12:D18)</f>
        <v>140000</v>
      </c>
    </row>
    <row r="12" spans="1:5" ht="16.5" customHeight="1" x14ac:dyDescent="0.25">
      <c r="A12" s="599" t="s">
        <v>407</v>
      </c>
      <c r="B12" s="594">
        <v>140000</v>
      </c>
      <c r="C12" s="595">
        <v>140000</v>
      </c>
      <c r="D12" s="596">
        <v>140000</v>
      </c>
    </row>
    <row r="13" spans="1:5" ht="16.5" customHeight="1" x14ac:dyDescent="0.25">
      <c r="A13" s="599"/>
      <c r="B13" s="594"/>
      <c r="C13" s="595"/>
      <c r="D13" s="596"/>
    </row>
    <row r="14" spans="1:5" ht="16.5" customHeight="1" x14ac:dyDescent="0.25">
      <c r="A14" s="599"/>
      <c r="B14" s="594"/>
      <c r="C14" s="595"/>
      <c r="D14" s="596"/>
    </row>
    <row r="15" spans="1:5" ht="16.5" customHeight="1" x14ac:dyDescent="0.25">
      <c r="A15" s="599"/>
      <c r="B15" s="595"/>
      <c r="C15" s="595"/>
      <c r="D15" s="596"/>
    </row>
    <row r="16" spans="1:5" ht="16.5" customHeight="1" x14ac:dyDescent="0.25">
      <c r="A16" s="599"/>
      <c r="B16" s="595"/>
      <c r="C16" s="595"/>
      <c r="D16" s="596"/>
    </row>
    <row r="17" spans="1:4" ht="16.5" customHeight="1" x14ac:dyDescent="0.25">
      <c r="A17" s="599"/>
      <c r="B17" s="595"/>
      <c r="C17" s="595"/>
      <c r="D17" s="596"/>
    </row>
    <row r="18" spans="1:4" ht="16.5" customHeight="1" thickBot="1" x14ac:dyDescent="0.3">
      <c r="A18" s="601"/>
      <c r="B18" s="598"/>
      <c r="C18" s="598"/>
      <c r="D18" s="602"/>
    </row>
    <row r="19" spans="1:4" ht="31.8" thickBot="1" x14ac:dyDescent="0.3">
      <c r="A19" s="603" t="s">
        <v>410</v>
      </c>
      <c r="B19" s="604">
        <f>SUM(B20:B23)</f>
        <v>0</v>
      </c>
      <c r="C19" s="605">
        <f>SUM(C20:C23)</f>
        <v>0</v>
      </c>
      <c r="D19" s="606">
        <f>SUM(D20:D23)</f>
        <v>0</v>
      </c>
    </row>
    <row r="20" spans="1:4" ht="16.5" customHeight="1" x14ac:dyDescent="0.25">
      <c r="A20" s="607"/>
      <c r="B20" s="608"/>
      <c r="C20" s="608"/>
      <c r="D20" s="609"/>
    </row>
    <row r="21" spans="1:4" ht="16.5" customHeight="1" x14ac:dyDescent="0.25">
      <c r="A21" s="599"/>
      <c r="B21" s="595"/>
      <c r="C21" s="595"/>
      <c r="D21" s="596"/>
    </row>
    <row r="22" spans="1:4" ht="16.5" customHeight="1" x14ac:dyDescent="0.25">
      <c r="A22" s="599"/>
      <c r="B22" s="595"/>
      <c r="C22" s="595"/>
      <c r="D22" s="596"/>
    </row>
    <row r="23" spans="1:4" ht="16.5" customHeight="1" thickBot="1" x14ac:dyDescent="0.3">
      <c r="A23" s="610"/>
      <c r="B23" s="611"/>
      <c r="C23" s="612"/>
      <c r="D23" s="613"/>
    </row>
    <row r="24" spans="1:4" ht="16.5" customHeight="1" thickBot="1" x14ac:dyDescent="0.35">
      <c r="A24" s="614" t="s">
        <v>411</v>
      </c>
      <c r="B24" s="615"/>
      <c r="C24" s="605"/>
      <c r="D24" s="606"/>
    </row>
    <row r="25" spans="1:4" ht="16.5" customHeight="1" x14ac:dyDescent="0.25">
      <c r="A25" s="616"/>
      <c r="B25" s="617"/>
      <c r="C25" s="600"/>
      <c r="D25" s="618"/>
    </row>
    <row r="26" spans="1:4" ht="15" customHeight="1" x14ac:dyDescent="0.25">
      <c r="A26" s="616"/>
      <c r="B26" s="617"/>
      <c r="C26" s="600"/>
      <c r="D26" s="618"/>
    </row>
    <row r="27" spans="1:4" ht="15" customHeight="1" x14ac:dyDescent="0.25">
      <c r="A27" s="616"/>
      <c r="B27" s="617"/>
      <c r="C27" s="600"/>
      <c r="D27" s="618"/>
    </row>
    <row r="28" spans="1:4" ht="15" customHeight="1" x14ac:dyDescent="0.25">
      <c r="A28" s="616"/>
      <c r="B28" s="617"/>
      <c r="C28" s="600"/>
      <c r="D28" s="618"/>
    </row>
    <row r="29" spans="1:4" ht="15" customHeight="1" thickBot="1" x14ac:dyDescent="0.3">
      <c r="A29" s="616"/>
      <c r="B29" s="617"/>
      <c r="C29" s="600"/>
      <c r="D29" s="618"/>
    </row>
    <row r="30" spans="1:4" ht="16.5" customHeight="1" thickBot="1" x14ac:dyDescent="0.3">
      <c r="A30" s="619" t="s">
        <v>116</v>
      </c>
      <c r="B30" s="620">
        <f>B11+B4</f>
        <v>7001000</v>
      </c>
      <c r="C30" s="620">
        <f>C11+C4</f>
        <v>7046000</v>
      </c>
      <c r="D30" s="621">
        <f>SUM(D4,D11)</f>
        <v>7690491</v>
      </c>
    </row>
    <row r="31" spans="1:4" ht="16.5" customHeight="1" x14ac:dyDescent="0.25">
      <c r="A31" s="181"/>
      <c r="B31" s="182"/>
      <c r="C31" s="182"/>
      <c r="D31" s="622"/>
    </row>
    <row r="32" spans="1:4" ht="16.5" customHeight="1" x14ac:dyDescent="0.25">
      <c r="A32" s="181"/>
      <c r="B32" s="182"/>
      <c r="C32" s="182"/>
      <c r="D32" s="622"/>
    </row>
    <row r="33" spans="1:4" ht="16.5" customHeight="1" x14ac:dyDescent="0.25">
      <c r="A33" s="181"/>
      <c r="B33" s="182"/>
      <c r="C33" s="182"/>
      <c r="D33" s="622"/>
    </row>
    <row r="34" spans="1:4" ht="16.5" customHeight="1" x14ac:dyDescent="0.25">
      <c r="A34" s="181"/>
      <c r="B34" s="182"/>
      <c r="C34" s="182"/>
      <c r="D34" s="622"/>
    </row>
    <row r="35" spans="1:4" ht="16.5" customHeight="1" x14ac:dyDescent="0.25">
      <c r="A35" s="181"/>
      <c r="B35" s="182"/>
      <c r="C35" s="182"/>
      <c r="D35" s="622"/>
    </row>
    <row r="36" spans="1:4" ht="16.5" customHeight="1" x14ac:dyDescent="0.25">
      <c r="A36" s="623"/>
      <c r="B36" s="182"/>
      <c r="C36" s="182"/>
      <c r="D36" s="622"/>
    </row>
    <row r="37" spans="1:4" ht="16.5" customHeight="1" x14ac:dyDescent="0.25">
      <c r="A37" s="623"/>
      <c r="B37" s="182"/>
      <c r="C37" s="182"/>
      <c r="D37" s="622"/>
    </row>
    <row r="38" spans="1:4" ht="16.5" customHeight="1" x14ac:dyDescent="0.25">
      <c r="A38" s="181"/>
      <c r="B38" s="182"/>
      <c r="C38" s="182"/>
      <c r="D38" s="622"/>
    </row>
    <row r="39" spans="1:4" ht="27.75" customHeight="1" x14ac:dyDescent="0.25">
      <c r="A39" s="181"/>
      <c r="B39" s="182"/>
      <c r="C39" s="182"/>
      <c r="D39" s="622"/>
    </row>
    <row r="40" spans="1:4" ht="29.25" customHeight="1" x14ac:dyDescent="0.25">
      <c r="A40" s="181"/>
      <c r="B40" s="182"/>
      <c r="C40" s="182"/>
      <c r="D40" s="622"/>
    </row>
    <row r="41" spans="1:4" ht="16.5" customHeight="1" x14ac:dyDescent="0.25">
      <c r="A41" s="181"/>
      <c r="B41" s="182"/>
      <c r="C41" s="182"/>
      <c r="D41" s="622"/>
    </row>
    <row r="42" spans="1:4" ht="16.5" customHeight="1" x14ac:dyDescent="0.25">
      <c r="A42" s="181"/>
      <c r="B42" s="182"/>
      <c r="C42" s="182"/>
      <c r="D42" s="622"/>
    </row>
    <row r="43" spans="1:4" ht="21" customHeight="1" x14ac:dyDescent="0.25">
      <c r="A43" s="181"/>
      <c r="B43" s="182"/>
      <c r="C43" s="182"/>
      <c r="D43" s="622"/>
    </row>
    <row r="44" spans="1:4" ht="16.5" customHeight="1" x14ac:dyDescent="0.25">
      <c r="A44" s="181"/>
      <c r="B44" s="182"/>
      <c r="C44" s="182"/>
      <c r="D44" s="622"/>
    </row>
    <row r="45" spans="1:4" ht="16.5" customHeight="1" x14ac:dyDescent="0.25">
      <c r="A45" s="181"/>
      <c r="B45" s="182"/>
      <c r="C45" s="182"/>
      <c r="D45" s="622"/>
    </row>
    <row r="46" spans="1:4" ht="18.75" customHeight="1" x14ac:dyDescent="0.25">
      <c r="A46" s="623"/>
      <c r="B46" s="182"/>
      <c r="C46" s="182"/>
      <c r="D46" s="622"/>
    </row>
    <row r="47" spans="1:4" ht="16.5" customHeight="1" x14ac:dyDescent="0.25">
      <c r="A47" s="181"/>
      <c r="B47" s="182"/>
      <c r="C47" s="182"/>
      <c r="D47" s="622"/>
    </row>
    <row r="48" spans="1:4" ht="18" customHeight="1" x14ac:dyDescent="0.25">
      <c r="A48" s="181"/>
      <c r="B48" s="182"/>
      <c r="C48" s="182"/>
      <c r="D48" s="622"/>
    </row>
    <row r="49" spans="1:4" ht="30" customHeight="1" x14ac:dyDescent="0.25">
      <c r="A49" s="624"/>
      <c r="B49" s="182"/>
      <c r="C49" s="182"/>
      <c r="D49" s="622"/>
    </row>
    <row r="50" spans="1:4" ht="17.25" customHeight="1" x14ac:dyDescent="0.25">
      <c r="A50" s="181"/>
      <c r="B50" s="622"/>
      <c r="C50" s="622"/>
      <c r="D50" s="622"/>
    </row>
    <row r="51" spans="1:4" ht="17.25" customHeight="1" x14ac:dyDescent="0.25">
      <c r="A51" s="181"/>
      <c r="B51" s="182"/>
      <c r="C51" s="182"/>
      <c r="D51" s="182"/>
    </row>
    <row r="52" spans="1:4" ht="17.25" customHeight="1" x14ac:dyDescent="0.25">
      <c r="A52" s="181"/>
      <c r="B52" s="182"/>
      <c r="C52" s="182"/>
      <c r="D52" s="182"/>
    </row>
    <row r="53" spans="1:4" s="3" customFormat="1" ht="63.75" customHeight="1" x14ac:dyDescent="0.25">
      <c r="A53" s="625"/>
      <c r="B53" s="626"/>
      <c r="C53" s="626"/>
      <c r="D53" s="626"/>
    </row>
    <row r="54" spans="1:4" ht="29.25" customHeight="1" x14ac:dyDescent="0.25">
      <c r="A54" s="624"/>
      <c r="B54" s="182"/>
      <c r="C54" s="182"/>
      <c r="D54" s="622"/>
    </row>
    <row r="55" spans="1:4" ht="19.5" customHeight="1" x14ac:dyDescent="0.25">
      <c r="A55" s="624"/>
      <c r="B55" s="182"/>
      <c r="C55" s="182"/>
      <c r="D55" s="622"/>
    </row>
    <row r="56" spans="1:4" ht="18" customHeight="1" x14ac:dyDescent="0.25">
      <c r="A56" s="623"/>
      <c r="B56" s="182"/>
      <c r="C56" s="182"/>
      <c r="D56" s="622"/>
    </row>
    <row r="57" spans="1:4" ht="16.5" customHeight="1" x14ac:dyDescent="0.25">
      <c r="A57" s="624"/>
      <c r="B57" s="182"/>
      <c r="C57" s="182"/>
      <c r="D57" s="622"/>
    </row>
    <row r="58" spans="1:4" ht="18" customHeight="1" x14ac:dyDescent="0.25">
      <c r="A58" s="181"/>
      <c r="B58" s="182"/>
      <c r="C58" s="182"/>
      <c r="D58" s="622"/>
    </row>
    <row r="59" spans="1:4" ht="30" customHeight="1" x14ac:dyDescent="0.25">
      <c r="A59" s="624"/>
      <c r="B59" s="182"/>
      <c r="C59" s="182"/>
      <c r="D59" s="622"/>
    </row>
    <row r="60" spans="1:4" ht="18" customHeight="1" x14ac:dyDescent="0.25">
      <c r="A60" s="624"/>
      <c r="B60" s="182"/>
      <c r="C60" s="182"/>
      <c r="D60" s="622"/>
    </row>
    <row r="61" spans="1:4" ht="21" customHeight="1" x14ac:dyDescent="0.25">
      <c r="A61" s="627"/>
      <c r="B61" s="182"/>
      <c r="C61" s="182"/>
      <c r="D61" s="622"/>
    </row>
    <row r="62" spans="1:4" ht="18" customHeight="1" x14ac:dyDescent="0.25">
      <c r="A62" s="628"/>
      <c r="B62" s="182"/>
      <c r="C62" s="182"/>
      <c r="D62" s="622"/>
    </row>
    <row r="63" spans="1:4" ht="15" x14ac:dyDescent="0.25">
      <c r="A63" s="629"/>
      <c r="B63" s="182"/>
      <c r="C63" s="182"/>
      <c r="D63" s="622"/>
    </row>
    <row r="64" spans="1:4" ht="15.75" customHeight="1" x14ac:dyDescent="0.25">
      <c r="A64" s="628"/>
      <c r="B64" s="182"/>
      <c r="C64" s="182"/>
      <c r="D64" s="622"/>
    </row>
    <row r="65" spans="1:4" ht="16.5" customHeight="1" x14ac:dyDescent="0.25">
      <c r="A65" s="628"/>
      <c r="B65" s="182"/>
      <c r="C65" s="182"/>
      <c r="D65" s="622"/>
    </row>
    <row r="66" spans="1:4" ht="18" customHeight="1" x14ac:dyDescent="0.25">
      <c r="A66" s="630"/>
      <c r="B66" s="182"/>
      <c r="C66" s="182"/>
      <c r="D66" s="622"/>
    </row>
    <row r="67" spans="1:4" ht="33" customHeight="1" x14ac:dyDescent="0.25">
      <c r="A67" s="628"/>
      <c r="B67" s="182"/>
      <c r="C67" s="182"/>
      <c r="D67" s="622"/>
    </row>
    <row r="68" spans="1:4" ht="15.75" customHeight="1" x14ac:dyDescent="0.25">
      <c r="A68" s="628"/>
      <c r="B68" s="182"/>
      <c r="C68" s="182"/>
      <c r="D68" s="622"/>
    </row>
    <row r="69" spans="1:4" ht="15.75" customHeight="1" x14ac:dyDescent="0.25">
      <c r="A69" s="628"/>
      <c r="B69" s="182"/>
      <c r="C69" s="182"/>
      <c r="D69" s="622"/>
    </row>
    <row r="70" spans="1:4" ht="15.75" customHeight="1" x14ac:dyDescent="0.25">
      <c r="A70" s="628"/>
      <c r="B70" s="182"/>
      <c r="C70" s="182"/>
      <c r="D70" s="622"/>
    </row>
    <row r="71" spans="1:4" ht="15.75" customHeight="1" x14ac:dyDescent="0.25">
      <c r="A71" s="628"/>
      <c r="B71" s="182"/>
      <c r="C71" s="182"/>
      <c r="D71" s="622"/>
    </row>
    <row r="72" spans="1:4" ht="15.75" customHeight="1" x14ac:dyDescent="0.25">
      <c r="A72" s="628"/>
      <c r="B72" s="182"/>
      <c r="C72" s="182"/>
      <c r="D72" s="622"/>
    </row>
    <row r="73" spans="1:4" ht="15.75" customHeight="1" x14ac:dyDescent="0.25">
      <c r="A73" s="628"/>
      <c r="B73" s="182"/>
      <c r="C73" s="182"/>
      <c r="D73" s="622"/>
    </row>
    <row r="74" spans="1:4" ht="15.75" customHeight="1" x14ac:dyDescent="0.25">
      <c r="A74" s="628"/>
      <c r="B74" s="182"/>
      <c r="C74" s="182"/>
      <c r="D74" s="622"/>
    </row>
    <row r="75" spans="1:4" ht="15.75" customHeight="1" x14ac:dyDescent="0.25">
      <c r="A75" s="628"/>
      <c r="B75" s="182"/>
      <c r="C75" s="182"/>
      <c r="D75" s="622"/>
    </row>
    <row r="76" spans="1:4" ht="15.75" customHeight="1" x14ac:dyDescent="0.25">
      <c r="A76" s="629"/>
      <c r="B76" s="182"/>
      <c r="C76" s="182"/>
      <c r="D76" s="622"/>
    </row>
    <row r="77" spans="1:4" ht="15.75" customHeight="1" x14ac:dyDescent="0.25">
      <c r="A77" s="628"/>
      <c r="B77" s="182"/>
      <c r="C77" s="182"/>
      <c r="D77" s="622"/>
    </row>
    <row r="78" spans="1:4" ht="15.75" customHeight="1" x14ac:dyDescent="0.25">
      <c r="A78" s="628"/>
      <c r="B78" s="182"/>
      <c r="C78" s="182"/>
      <c r="D78" s="622"/>
    </row>
    <row r="79" spans="1:4" ht="15.75" customHeight="1" x14ac:dyDescent="0.25">
      <c r="A79" s="628"/>
      <c r="B79" s="182"/>
      <c r="C79" s="182"/>
      <c r="D79" s="622"/>
    </row>
    <row r="80" spans="1:4" ht="15.75" customHeight="1" x14ac:dyDescent="0.25">
      <c r="A80" s="628"/>
      <c r="B80" s="182"/>
      <c r="C80" s="182"/>
      <c r="D80" s="622"/>
    </row>
    <row r="81" spans="1:4" ht="15.75" customHeight="1" x14ac:dyDescent="0.25">
      <c r="A81" s="629"/>
      <c r="B81" s="182"/>
      <c r="C81" s="182"/>
      <c r="D81" s="622"/>
    </row>
    <row r="82" spans="1:4" ht="15.75" customHeight="1" x14ac:dyDescent="0.25">
      <c r="A82" s="631"/>
      <c r="B82" s="182"/>
      <c r="C82" s="182"/>
      <c r="D82" s="622"/>
    </row>
    <row r="83" spans="1:4" ht="15.75" customHeight="1" x14ac:dyDescent="0.25">
      <c r="A83" s="631"/>
      <c r="B83" s="182"/>
      <c r="C83" s="182"/>
      <c r="D83" s="622"/>
    </row>
    <row r="84" spans="1:4" ht="15.75" customHeight="1" x14ac:dyDescent="0.25">
      <c r="A84" s="631"/>
      <c r="B84" s="182"/>
      <c r="C84" s="182"/>
      <c r="D84" s="622"/>
    </row>
    <row r="85" spans="1:4" ht="15.75" customHeight="1" x14ac:dyDescent="0.25">
      <c r="A85" s="631"/>
      <c r="B85" s="182"/>
      <c r="C85" s="182"/>
      <c r="D85" s="622"/>
    </row>
    <row r="86" spans="1:4" ht="15.75" customHeight="1" x14ac:dyDescent="0.25">
      <c r="A86" s="631"/>
      <c r="B86" s="182"/>
      <c r="C86" s="182"/>
      <c r="D86" s="622"/>
    </row>
    <row r="87" spans="1:4" ht="15.75" customHeight="1" x14ac:dyDescent="0.25">
      <c r="A87" s="631"/>
      <c r="B87" s="182"/>
      <c r="C87" s="182"/>
      <c r="D87" s="622"/>
    </row>
    <row r="88" spans="1:4" ht="15.75" customHeight="1" x14ac:dyDescent="0.25">
      <c r="A88" s="631"/>
      <c r="B88" s="182"/>
      <c r="C88" s="182"/>
      <c r="D88" s="622"/>
    </row>
    <row r="89" spans="1:4" ht="15.75" customHeight="1" x14ac:dyDescent="0.25">
      <c r="A89" s="631"/>
      <c r="B89" s="182"/>
      <c r="C89" s="182"/>
      <c r="D89" s="622"/>
    </row>
    <row r="90" spans="1:4" ht="15.75" customHeight="1" x14ac:dyDescent="0.25">
      <c r="A90" s="631"/>
      <c r="B90" s="182"/>
      <c r="C90" s="182"/>
      <c r="D90" s="622"/>
    </row>
    <row r="91" spans="1:4" s="280" customFormat="1" ht="20.25" customHeight="1" x14ac:dyDescent="0.3">
      <c r="A91" s="632"/>
      <c r="B91" s="633"/>
      <c r="C91" s="633"/>
      <c r="D91" s="633"/>
    </row>
    <row r="92" spans="1:4" ht="20.25" customHeight="1" x14ac:dyDescent="0.25">
      <c r="A92" s="98"/>
    </row>
  </sheetData>
  <sheetProtection selectLockedCells="1" selectUnlockedCells="1"/>
  <phoneticPr fontId="28" type="noConversion"/>
  <printOptions horizontalCentered="1"/>
  <pageMargins left="0.2361111111111111" right="0.2361111111111111" top="0.70833333333333326" bottom="0.39374999999999999" header="0.2361111111111111" footer="0.51180555555555551"/>
  <pageSetup paperSize="9" scale="78" firstPageNumber="0" orientation="portrait" r:id="rId1"/>
  <headerFooter alignWithMargins="0">
    <oddHeader>&amp;LVászoly Község Önkormányzata&amp;C&amp;"Arial,Félkövér"&amp;12TÁMOGATÁSOK 2017. ÉV
4. melléklet a 1/2017. (II.15.) rendelethez&amp;R &amp;P. oldal Forint</oddHeader>
  </headerFooter>
  <rowBreaks count="2" manualBreakCount="2">
    <brk id="50" max="4" man="1"/>
    <brk id="9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D164"/>
  <sheetViews>
    <sheetView view="pageLayout" zoomScaleNormal="75" zoomScaleSheetLayoutView="150" workbookViewId="0">
      <selection activeCell="F2" sqref="F2"/>
    </sheetView>
  </sheetViews>
  <sheetFormatPr defaultColWidth="9.109375" defaultRowHeight="13.2" x14ac:dyDescent="0.25"/>
  <cols>
    <col min="1" max="1" width="29.6640625" style="66" customWidth="1"/>
    <col min="2" max="3" width="13.5546875" style="66" customWidth="1"/>
    <col min="4" max="4" width="14.109375" style="66" bestFit="1" customWidth="1"/>
    <col min="5" max="6" width="9.109375" style="66"/>
    <col min="7" max="7" width="13" style="66" customWidth="1"/>
    <col min="8" max="8" width="13.88671875" style="66" customWidth="1"/>
    <col min="9" max="9" width="11.44140625" style="66" customWidth="1"/>
    <col min="10" max="10" width="12" style="66" customWidth="1"/>
    <col min="11" max="11" width="12.5546875" style="66" customWidth="1"/>
    <col min="12" max="12" width="13.109375" style="66" customWidth="1"/>
    <col min="13" max="16384" width="9.109375" style="66"/>
  </cols>
  <sheetData>
    <row r="1" spans="1:4" ht="15" customHeight="1" x14ac:dyDescent="0.25">
      <c r="A1" s="829"/>
      <c r="B1" s="829"/>
      <c r="C1" s="5"/>
      <c r="D1" s="5"/>
    </row>
    <row r="2" spans="1:4" ht="14.4" thickBot="1" x14ac:dyDescent="0.3">
      <c r="A2" s="287"/>
      <c r="B2" s="5"/>
      <c r="C2" s="5"/>
      <c r="D2" s="5"/>
    </row>
    <row r="3" spans="1:4" ht="48" customHeight="1" thickBot="1" x14ac:dyDescent="0.3">
      <c r="A3" s="210" t="s">
        <v>249</v>
      </c>
      <c r="B3" s="206" t="s">
        <v>484</v>
      </c>
      <c r="C3" s="207" t="s">
        <v>485</v>
      </c>
      <c r="D3" s="206" t="s">
        <v>486</v>
      </c>
    </row>
    <row r="4" spans="1:4" ht="14.4" thickBot="1" x14ac:dyDescent="0.3">
      <c r="A4" s="634" t="s">
        <v>412</v>
      </c>
      <c r="B4" s="758">
        <f>SUM(B5:B14)</f>
        <v>18000000</v>
      </c>
      <c r="C4" s="759">
        <f>SUM(C5:C15)</f>
        <v>320000</v>
      </c>
      <c r="D4" s="760">
        <f>SUM(D5:D17)</f>
        <v>24270000</v>
      </c>
    </row>
    <row r="5" spans="1:4" ht="15.6" x14ac:dyDescent="0.3">
      <c r="A5" s="699" t="s">
        <v>413</v>
      </c>
      <c r="B5" s="688">
        <v>10000000</v>
      </c>
      <c r="C5" s="689">
        <v>0</v>
      </c>
      <c r="D5" s="690">
        <v>10000000</v>
      </c>
    </row>
    <row r="6" spans="1:4" ht="15.6" x14ac:dyDescent="0.3">
      <c r="A6" s="700" t="s">
        <v>474</v>
      </c>
      <c r="B6" s="691">
        <v>200000</v>
      </c>
      <c r="C6" s="692">
        <v>200000</v>
      </c>
      <c r="D6" s="693">
        <v>2750000</v>
      </c>
    </row>
    <row r="7" spans="1:4" ht="15.6" x14ac:dyDescent="0.3">
      <c r="A7" s="700" t="s">
        <v>505</v>
      </c>
      <c r="B7" s="691">
        <v>0</v>
      </c>
      <c r="C7" s="692">
        <v>0</v>
      </c>
      <c r="D7" s="693">
        <v>600000</v>
      </c>
    </row>
    <row r="8" spans="1:4" ht="31.2" x14ac:dyDescent="0.3">
      <c r="A8" s="700" t="s">
        <v>507</v>
      </c>
      <c r="B8" s="691">
        <v>4800000</v>
      </c>
      <c r="C8" s="692"/>
      <c r="D8" s="693">
        <v>100000</v>
      </c>
    </row>
    <row r="9" spans="1:4" ht="31.2" x14ac:dyDescent="0.3">
      <c r="A9" s="700" t="s">
        <v>414</v>
      </c>
      <c r="B9" s="691">
        <v>3000000</v>
      </c>
      <c r="C9" s="692">
        <v>0</v>
      </c>
      <c r="D9" s="693">
        <v>3000000</v>
      </c>
    </row>
    <row r="10" spans="1:4" s="1" customFormat="1" ht="31.2" x14ac:dyDescent="0.3">
      <c r="A10" s="701" t="s">
        <v>508</v>
      </c>
      <c r="B10" s="692">
        <v>0</v>
      </c>
      <c r="C10" s="692">
        <v>0</v>
      </c>
      <c r="D10" s="693">
        <v>1000000</v>
      </c>
    </row>
    <row r="11" spans="1:4" ht="15.6" x14ac:dyDescent="0.3">
      <c r="A11" s="701" t="s">
        <v>515</v>
      </c>
      <c r="B11" s="692"/>
      <c r="C11" s="692">
        <v>0</v>
      </c>
      <c r="D11" s="693">
        <v>6000000</v>
      </c>
    </row>
    <row r="12" spans="1:4" ht="31.2" x14ac:dyDescent="0.3">
      <c r="A12" s="702" t="s">
        <v>509</v>
      </c>
      <c r="B12" s="692"/>
      <c r="C12" s="692">
        <v>0</v>
      </c>
      <c r="D12" s="690">
        <v>200000</v>
      </c>
    </row>
    <row r="13" spans="1:4" ht="15.6" x14ac:dyDescent="0.3">
      <c r="A13" s="702" t="s">
        <v>451</v>
      </c>
      <c r="B13" s="692"/>
      <c r="C13" s="692">
        <v>120000</v>
      </c>
      <c r="D13" s="690">
        <v>120000</v>
      </c>
    </row>
    <row r="14" spans="1:4" ht="15.6" x14ac:dyDescent="0.3">
      <c r="A14" s="702" t="s">
        <v>506</v>
      </c>
      <c r="B14" s="692"/>
      <c r="C14" s="692">
        <v>0</v>
      </c>
      <c r="D14" s="690">
        <v>250000</v>
      </c>
    </row>
    <row r="15" spans="1:4" ht="15.6" x14ac:dyDescent="0.3">
      <c r="A15" s="703" t="s">
        <v>534</v>
      </c>
      <c r="B15" s="692"/>
      <c r="C15" s="692"/>
      <c r="D15" s="690">
        <v>250000</v>
      </c>
    </row>
    <row r="16" spans="1:4" ht="14.25" customHeight="1" x14ac:dyDescent="0.25">
      <c r="A16" s="635"/>
      <c r="B16" s="692"/>
      <c r="C16" s="692"/>
      <c r="D16" s="690"/>
    </row>
    <row r="17" spans="1:4" ht="14.25" customHeight="1" thickBot="1" x14ac:dyDescent="0.3">
      <c r="A17" s="636"/>
      <c r="B17" s="694"/>
      <c r="C17" s="694"/>
      <c r="D17" s="695"/>
    </row>
    <row r="18" spans="1:4" ht="13.8" thickBot="1" x14ac:dyDescent="0.3">
      <c r="A18" s="637" t="s">
        <v>415</v>
      </c>
      <c r="B18" s="638">
        <f>SUM(B19:B25)</f>
        <v>15098000</v>
      </c>
      <c r="C18" s="639">
        <f>SUM(C19:C28)</f>
        <v>14062000</v>
      </c>
      <c r="D18" s="640">
        <f>SUM(D19:D29)</f>
        <v>90704000</v>
      </c>
    </row>
    <row r="19" spans="1:4" s="1" customFormat="1" ht="15.6" x14ac:dyDescent="0.3">
      <c r="A19" s="704" t="s">
        <v>416</v>
      </c>
      <c r="B19" s="641">
        <v>2770000</v>
      </c>
      <c r="C19" s="642">
        <v>2508000</v>
      </c>
      <c r="D19" s="643">
        <v>0</v>
      </c>
    </row>
    <row r="20" spans="1:4" ht="15.6" x14ac:dyDescent="0.3">
      <c r="A20" s="705" t="s">
        <v>417</v>
      </c>
      <c r="B20" s="644">
        <v>0</v>
      </c>
      <c r="C20" s="645">
        <v>96000</v>
      </c>
      <c r="D20" s="646">
        <v>0</v>
      </c>
    </row>
    <row r="21" spans="1:4" ht="15.6" x14ac:dyDescent="0.3">
      <c r="A21" s="705" t="s">
        <v>504</v>
      </c>
      <c r="B21" s="647">
        <v>0</v>
      </c>
      <c r="C21" s="645">
        <v>0</v>
      </c>
      <c r="D21" s="646">
        <v>210000</v>
      </c>
    </row>
    <row r="22" spans="1:4" ht="15.6" x14ac:dyDescent="0.3">
      <c r="A22" s="705" t="s">
        <v>503</v>
      </c>
      <c r="B22" s="647">
        <v>0</v>
      </c>
      <c r="C22" s="645">
        <v>0</v>
      </c>
      <c r="D22" s="646">
        <v>200000</v>
      </c>
    </row>
    <row r="23" spans="1:4" ht="15.6" x14ac:dyDescent="0.3">
      <c r="A23" s="705" t="s">
        <v>452</v>
      </c>
      <c r="B23" s="647">
        <v>10828000</v>
      </c>
      <c r="C23" s="645">
        <v>11458000</v>
      </c>
      <c r="D23" s="646">
        <v>0</v>
      </c>
    </row>
    <row r="24" spans="1:4" s="1" customFormat="1" ht="15.6" x14ac:dyDescent="0.3">
      <c r="A24" s="705" t="s">
        <v>453</v>
      </c>
      <c r="B24" s="647">
        <v>1500000</v>
      </c>
      <c r="C24" s="645">
        <v>0</v>
      </c>
      <c r="D24" s="646">
        <v>75000000</v>
      </c>
    </row>
    <row r="25" spans="1:4" x14ac:dyDescent="0.25">
      <c r="A25" s="751" t="s">
        <v>533</v>
      </c>
      <c r="B25" s="647"/>
      <c r="C25" s="645"/>
      <c r="D25" s="646">
        <v>15042000</v>
      </c>
    </row>
    <row r="26" spans="1:4" x14ac:dyDescent="0.25">
      <c r="A26" s="648" t="s">
        <v>502</v>
      </c>
      <c r="B26" s="647"/>
      <c r="C26" s="645"/>
      <c r="D26" s="646">
        <v>252000</v>
      </c>
    </row>
    <row r="27" spans="1:4" x14ac:dyDescent="0.25">
      <c r="B27" s="647"/>
      <c r="C27" s="645"/>
    </row>
    <row r="28" spans="1:4" x14ac:dyDescent="0.25">
      <c r="A28" s="635"/>
      <c r="B28" s="647"/>
      <c r="C28" s="645"/>
      <c r="D28" s="646"/>
    </row>
    <row r="29" spans="1:4" ht="13.8" thickBot="1" x14ac:dyDescent="0.3">
      <c r="A29" s="649"/>
      <c r="B29" s="650"/>
      <c r="C29" s="651"/>
      <c r="D29" s="652"/>
    </row>
    <row r="30" spans="1:4" ht="27" thickBot="1" x14ac:dyDescent="0.3">
      <c r="A30" s="653" t="s">
        <v>418</v>
      </c>
      <c r="B30" s="654">
        <f>SUM(B31:B32)</f>
        <v>0</v>
      </c>
      <c r="C30" s="654">
        <f>SUM(C31:C32)</f>
        <v>0</v>
      </c>
      <c r="D30" s="655">
        <f>SUM(D31:D32)</f>
        <v>0</v>
      </c>
    </row>
    <row r="31" spans="1:4" x14ac:dyDescent="0.25">
      <c r="A31" s="656"/>
      <c r="B31" s="657"/>
      <c r="C31" s="658"/>
      <c r="D31" s="659"/>
    </row>
    <row r="32" spans="1:4" ht="13.5" customHeight="1" x14ac:dyDescent="0.25">
      <c r="A32" s="660"/>
      <c r="B32" s="661"/>
      <c r="C32" s="662"/>
      <c r="D32" s="663"/>
    </row>
    <row r="33" spans="1:4" s="1" customFormat="1" ht="13.8" thickBot="1" x14ac:dyDescent="0.3">
      <c r="A33" s="660"/>
      <c r="B33" s="661"/>
      <c r="C33" s="662"/>
      <c r="D33" s="663"/>
    </row>
    <row r="34" spans="1:4" ht="31.2" x14ac:dyDescent="0.3">
      <c r="A34" s="243" t="s">
        <v>130</v>
      </c>
      <c r="B34" s="696"/>
      <c r="C34" s="697"/>
      <c r="D34" s="663"/>
    </row>
    <row r="35" spans="1:4" ht="15" x14ac:dyDescent="0.25">
      <c r="A35" s="147" t="s">
        <v>131</v>
      </c>
      <c r="B35" s="696"/>
      <c r="C35" s="697"/>
      <c r="D35" s="663"/>
    </row>
    <row r="36" spans="1:4" ht="30" x14ac:dyDescent="0.25">
      <c r="A36" s="148" t="s">
        <v>126</v>
      </c>
      <c r="B36" s="696"/>
      <c r="C36" s="697"/>
      <c r="D36" s="663"/>
    </row>
    <row r="37" spans="1:4" ht="30" x14ac:dyDescent="0.25">
      <c r="A37" s="148" t="s">
        <v>265</v>
      </c>
      <c r="B37" s="696">
        <v>852000</v>
      </c>
      <c r="C37" s="697">
        <v>1611000</v>
      </c>
      <c r="D37" s="663">
        <v>1140000</v>
      </c>
    </row>
    <row r="38" spans="1:4" ht="31.8" thickBot="1" x14ac:dyDescent="0.35">
      <c r="A38" s="149" t="s">
        <v>132</v>
      </c>
      <c r="B38" s="761">
        <f>SUM(B35:B37)</f>
        <v>852000</v>
      </c>
      <c r="C38" s="761">
        <f t="shared" ref="C38:D38" si="0">SUM(C35:C37)</f>
        <v>1611000</v>
      </c>
      <c r="D38" s="761">
        <f t="shared" si="0"/>
        <v>1140000</v>
      </c>
    </row>
    <row r="39" spans="1:4" x14ac:dyDescent="0.25">
      <c r="A39" s="660"/>
      <c r="B39" s="696"/>
      <c r="C39" s="697"/>
      <c r="D39" s="663"/>
    </row>
    <row r="40" spans="1:4" s="1" customFormat="1" x14ac:dyDescent="0.25">
      <c r="A40" s="660"/>
      <c r="B40" s="696"/>
      <c r="C40" s="697"/>
      <c r="D40" s="663"/>
    </row>
    <row r="41" spans="1:4" x14ac:dyDescent="0.25">
      <c r="A41" s="660"/>
      <c r="B41" s="696"/>
      <c r="C41" s="698"/>
      <c r="D41" s="663"/>
    </row>
    <row r="42" spans="1:4" x14ac:dyDescent="0.25">
      <c r="A42" s="660"/>
      <c r="B42" s="696"/>
      <c r="C42" s="698"/>
      <c r="D42" s="663"/>
    </row>
    <row r="43" spans="1:4" x14ac:dyDescent="0.25">
      <c r="A43" s="660"/>
      <c r="B43" s="696"/>
      <c r="C43" s="698"/>
      <c r="D43" s="663"/>
    </row>
    <row r="44" spans="1:4" ht="13.8" thickBot="1" x14ac:dyDescent="0.3">
      <c r="A44" s="664"/>
      <c r="B44" s="665"/>
      <c r="C44" s="666"/>
      <c r="D44" s="667"/>
    </row>
    <row r="45" spans="1:4" ht="31.8" thickBot="1" x14ac:dyDescent="0.35">
      <c r="A45" s="668" t="s">
        <v>133</v>
      </c>
      <c r="B45" s="669">
        <f>B4+B18+B30</f>
        <v>33098000</v>
      </c>
      <c r="C45" s="670">
        <f>C4+C18+C30</f>
        <v>14382000</v>
      </c>
      <c r="D45" s="671">
        <f>SUM(D30,D18,D4)</f>
        <v>114974000</v>
      </c>
    </row>
    <row r="46" spans="1:4" ht="13.8" x14ac:dyDescent="0.25">
      <c r="A46" s="297"/>
      <c r="B46" s="295"/>
      <c r="C46" s="296"/>
      <c r="D46" s="289"/>
    </row>
    <row r="47" spans="1:4" ht="13.8" x14ac:dyDescent="0.25">
      <c r="A47" s="297"/>
      <c r="B47" s="295"/>
      <c r="C47" s="296"/>
      <c r="D47" s="289"/>
    </row>
    <row r="48" spans="1:4" ht="13.8" x14ac:dyDescent="0.25">
      <c r="A48" s="297"/>
      <c r="B48" s="295"/>
      <c r="C48" s="296"/>
      <c r="D48" s="289"/>
    </row>
    <row r="49" spans="1:4" ht="13.8" x14ac:dyDescent="0.25">
      <c r="A49" s="180"/>
      <c r="B49" s="292"/>
      <c r="C49" s="293"/>
      <c r="D49" s="292"/>
    </row>
    <row r="50" spans="1:4" ht="13.8" x14ac:dyDescent="0.25">
      <c r="A50" s="290"/>
      <c r="B50" s="289"/>
      <c r="C50" s="6"/>
      <c r="D50" s="289"/>
    </row>
    <row r="51" spans="1:4" ht="13.8" x14ac:dyDescent="0.25">
      <c r="A51" s="290"/>
      <c r="B51" s="289"/>
      <c r="C51" s="6"/>
      <c r="D51" s="289"/>
    </row>
    <row r="52" spans="1:4" ht="13.8" x14ac:dyDescent="0.25">
      <c r="A52" s="290"/>
      <c r="B52" s="289"/>
      <c r="C52" s="6"/>
      <c r="D52" s="289"/>
    </row>
    <row r="53" spans="1:4" ht="13.8" x14ac:dyDescent="0.25">
      <c r="A53" s="290"/>
      <c r="B53" s="289"/>
      <c r="C53" s="6"/>
      <c r="D53" s="289"/>
    </row>
    <row r="54" spans="1:4" ht="13.8" x14ac:dyDescent="0.25">
      <c r="A54" s="180"/>
      <c r="B54" s="292"/>
      <c r="C54" s="293"/>
      <c r="D54" s="292"/>
    </row>
    <row r="55" spans="1:4" ht="13.8" x14ac:dyDescent="0.25">
      <c r="A55" s="298"/>
      <c r="B55" s="294"/>
      <c r="C55" s="7"/>
      <c r="D55" s="289"/>
    </row>
    <row r="56" spans="1:4" ht="13.8" x14ac:dyDescent="0.25">
      <c r="A56" s="288"/>
      <c r="B56" s="289"/>
      <c r="C56" s="6"/>
      <c r="D56" s="289"/>
    </row>
    <row r="57" spans="1:4" ht="13.8" x14ac:dyDescent="0.25">
      <c r="A57" s="290"/>
      <c r="B57" s="289"/>
      <c r="C57" s="6"/>
      <c r="D57" s="289"/>
    </row>
    <row r="58" spans="1:4" ht="13.8" x14ac:dyDescent="0.25">
      <c r="A58" s="290"/>
      <c r="B58" s="289"/>
      <c r="C58" s="6"/>
      <c r="D58" s="289"/>
    </row>
    <row r="59" spans="1:4" ht="13.8" x14ac:dyDescent="0.25">
      <c r="A59" s="290"/>
      <c r="B59" s="289"/>
      <c r="C59" s="6"/>
      <c r="D59" s="289"/>
    </row>
    <row r="60" spans="1:4" ht="13.8" x14ac:dyDescent="0.25">
      <c r="A60" s="290"/>
      <c r="B60" s="289"/>
      <c r="C60" s="6"/>
      <c r="D60" s="289"/>
    </row>
    <row r="61" spans="1:4" ht="14.25" customHeight="1" x14ac:dyDescent="0.25">
      <c r="A61" s="290"/>
      <c r="B61" s="289"/>
      <c r="C61" s="6"/>
      <c r="D61" s="289"/>
    </row>
    <row r="62" spans="1:4" ht="14.25" customHeight="1" x14ac:dyDescent="0.25">
      <c r="A62" s="290"/>
      <c r="B62" s="289"/>
      <c r="C62" s="6"/>
      <c r="D62" s="289"/>
    </row>
    <row r="63" spans="1:4" ht="30" customHeight="1" x14ac:dyDescent="0.25">
      <c r="A63" s="290"/>
      <c r="B63" s="289"/>
      <c r="C63" s="6"/>
      <c r="D63" s="289"/>
    </row>
    <row r="64" spans="1:4" ht="16.5" customHeight="1" x14ac:dyDescent="0.25">
      <c r="A64" s="290"/>
      <c r="B64" s="289"/>
      <c r="C64" s="6"/>
      <c r="D64" s="289"/>
    </row>
    <row r="65" spans="1:4" ht="14.4" thickBot="1" x14ac:dyDescent="0.3">
      <c r="A65" s="299"/>
      <c r="B65" s="300"/>
      <c r="C65" s="301"/>
      <c r="D65" s="300"/>
    </row>
    <row r="66" spans="1:4" ht="14.4" thickBot="1" x14ac:dyDescent="0.3">
      <c r="A66" s="545"/>
      <c r="B66" s="206"/>
      <c r="C66" s="207"/>
      <c r="D66" s="206"/>
    </row>
    <row r="67" spans="1:4" ht="13.8" x14ac:dyDescent="0.25">
      <c r="A67" s="288"/>
      <c r="B67" s="289"/>
      <c r="C67" s="6"/>
      <c r="D67" s="289"/>
    </row>
    <row r="68" spans="1:4" ht="13.8" x14ac:dyDescent="0.25">
      <c r="A68" s="290"/>
      <c r="B68" s="289"/>
      <c r="C68" s="6"/>
      <c r="D68" s="289"/>
    </row>
    <row r="69" spans="1:4" ht="13.8" x14ac:dyDescent="0.25">
      <c r="A69" s="290"/>
      <c r="B69" s="289"/>
      <c r="C69" s="6"/>
      <c r="D69" s="289"/>
    </row>
    <row r="70" spans="1:4" ht="12" customHeight="1" x14ac:dyDescent="0.25">
      <c r="A70" s="290"/>
      <c r="B70" s="302"/>
      <c r="C70" s="303"/>
      <c r="D70" s="289"/>
    </row>
    <row r="71" spans="1:4" ht="13.8" x14ac:dyDescent="0.25">
      <c r="A71" s="290"/>
      <c r="B71" s="302"/>
      <c r="C71" s="303"/>
      <c r="D71" s="289"/>
    </row>
    <row r="72" spans="1:4" ht="13.8" x14ac:dyDescent="0.25">
      <c r="A72" s="290"/>
      <c r="B72" s="302"/>
      <c r="C72" s="303"/>
      <c r="D72" s="289"/>
    </row>
    <row r="73" spans="1:4" ht="13.8" x14ac:dyDescent="0.25">
      <c r="A73" s="290"/>
      <c r="B73" s="302"/>
      <c r="C73" s="303"/>
      <c r="D73" s="289"/>
    </row>
    <row r="74" spans="1:4" ht="13.8" x14ac:dyDescent="0.25">
      <c r="A74" s="180"/>
      <c r="B74" s="304"/>
      <c r="C74" s="305"/>
      <c r="D74" s="304"/>
    </row>
    <row r="75" spans="1:4" ht="13.8" x14ac:dyDescent="0.25">
      <c r="A75" s="306"/>
      <c r="B75" s="307"/>
      <c r="C75" s="308"/>
      <c r="D75" s="289"/>
    </row>
    <row r="76" spans="1:4" ht="13.8" x14ac:dyDescent="0.25">
      <c r="A76" s="290"/>
      <c r="B76" s="289"/>
      <c r="C76" s="6"/>
      <c r="D76" s="289"/>
    </row>
    <row r="77" spans="1:4" ht="13.8" x14ac:dyDescent="0.25">
      <c r="A77" s="290"/>
      <c r="B77" s="302"/>
      <c r="C77" s="303"/>
      <c r="D77" s="289"/>
    </row>
    <row r="78" spans="1:4" ht="13.8" x14ac:dyDescent="0.25">
      <c r="A78" s="290"/>
      <c r="B78" s="302"/>
      <c r="C78" s="303"/>
      <c r="D78" s="289"/>
    </row>
    <row r="79" spans="1:4" ht="13.8" x14ac:dyDescent="0.25">
      <c r="A79" s="290"/>
      <c r="B79" s="302"/>
      <c r="C79" s="303"/>
      <c r="D79" s="289"/>
    </row>
    <row r="80" spans="1:4" ht="13.8" x14ac:dyDescent="0.25">
      <c r="A80" s="290"/>
      <c r="B80" s="302"/>
      <c r="C80" s="303"/>
      <c r="D80" s="289"/>
    </row>
    <row r="81" spans="1:4" ht="13.8" x14ac:dyDescent="0.25">
      <c r="A81" s="290"/>
      <c r="B81" s="302"/>
      <c r="C81" s="303"/>
      <c r="D81" s="289"/>
    </row>
    <row r="82" spans="1:4" ht="13.8" x14ac:dyDescent="0.25">
      <c r="A82" s="290"/>
      <c r="B82" s="302"/>
      <c r="C82" s="303"/>
      <c r="D82" s="289"/>
    </row>
    <row r="83" spans="1:4" ht="13.8" x14ac:dyDescent="0.25">
      <c r="A83" s="290"/>
      <c r="B83" s="302"/>
      <c r="C83" s="303"/>
      <c r="D83" s="289"/>
    </row>
    <row r="84" spans="1:4" ht="13.8" x14ac:dyDescent="0.25">
      <c r="A84" s="290"/>
      <c r="B84" s="302"/>
      <c r="C84" s="303"/>
      <c r="D84" s="289"/>
    </row>
    <row r="85" spans="1:4" ht="14.25" customHeight="1" x14ac:dyDescent="0.25">
      <c r="A85" s="290"/>
      <c r="B85" s="302"/>
      <c r="C85" s="303"/>
      <c r="D85" s="289"/>
    </row>
    <row r="86" spans="1:4" ht="13.8" x14ac:dyDescent="0.25">
      <c r="A86" s="290"/>
      <c r="B86" s="302"/>
      <c r="C86" s="303"/>
      <c r="D86" s="289"/>
    </row>
    <row r="87" spans="1:4" ht="13.8" x14ac:dyDescent="0.25">
      <c r="A87" s="180"/>
      <c r="B87" s="304"/>
      <c r="C87" s="305"/>
      <c r="D87" s="304"/>
    </row>
    <row r="88" spans="1:4" ht="13.8" x14ac:dyDescent="0.25">
      <c r="A88" s="180"/>
      <c r="B88" s="309"/>
      <c r="C88" s="310"/>
      <c r="D88" s="289"/>
    </row>
    <row r="89" spans="1:4" ht="13.8" x14ac:dyDescent="0.25">
      <c r="A89" s="311"/>
      <c r="B89" s="312"/>
      <c r="C89" s="313"/>
      <c r="D89" s="289"/>
    </row>
    <row r="90" spans="1:4" ht="13.8" x14ac:dyDescent="0.25">
      <c r="A90" s="314"/>
      <c r="B90" s="312"/>
      <c r="C90" s="315"/>
      <c r="D90" s="289"/>
    </row>
    <row r="91" spans="1:4" ht="13.8" x14ac:dyDescent="0.25">
      <c r="A91" s="314"/>
      <c r="B91" s="312"/>
      <c r="C91" s="315"/>
      <c r="D91" s="289"/>
    </row>
    <row r="92" spans="1:4" ht="13.8" x14ac:dyDescent="0.25">
      <c r="A92" s="316"/>
      <c r="B92" s="317"/>
      <c r="C92" s="318"/>
      <c r="D92" s="317"/>
    </row>
    <row r="93" spans="1:4" ht="13.8" x14ac:dyDescent="0.25">
      <c r="A93" s="180"/>
      <c r="B93" s="309"/>
      <c r="C93" s="67"/>
      <c r="D93" s="289"/>
    </row>
    <row r="94" spans="1:4" ht="13.8" x14ac:dyDescent="0.25">
      <c r="A94" s="290"/>
      <c r="B94" s="289"/>
      <c r="C94" s="6"/>
      <c r="D94" s="289"/>
    </row>
    <row r="95" spans="1:4" ht="13.8" x14ac:dyDescent="0.25">
      <c r="A95" s="290"/>
      <c r="B95" s="289"/>
      <c r="C95" s="6"/>
      <c r="D95" s="289"/>
    </row>
    <row r="96" spans="1:4" ht="13.8" x14ac:dyDescent="0.25">
      <c r="A96" s="290"/>
      <c r="B96" s="289"/>
      <c r="C96" s="6"/>
      <c r="D96" s="289"/>
    </row>
    <row r="97" spans="1:4" ht="13.8" x14ac:dyDescent="0.25">
      <c r="A97" s="290"/>
      <c r="B97" s="289"/>
      <c r="C97" s="6"/>
      <c r="D97" s="289"/>
    </row>
    <row r="98" spans="1:4" ht="13.8" x14ac:dyDescent="0.25">
      <c r="A98" s="290"/>
      <c r="B98" s="289"/>
      <c r="C98" s="6"/>
      <c r="D98" s="289"/>
    </row>
    <row r="99" spans="1:4" ht="13.8" x14ac:dyDescent="0.25">
      <c r="A99" s="290"/>
      <c r="B99" s="289"/>
      <c r="C99" s="6"/>
      <c r="D99" s="289"/>
    </row>
    <row r="100" spans="1:4" ht="13.8" x14ac:dyDescent="0.25">
      <c r="A100" s="290"/>
      <c r="B100" s="289"/>
      <c r="C100" s="6"/>
      <c r="D100" s="289"/>
    </row>
    <row r="101" spans="1:4" ht="13.8" x14ac:dyDescent="0.25">
      <c r="A101" s="290"/>
      <c r="B101" s="289"/>
      <c r="C101" s="6"/>
      <c r="D101" s="289"/>
    </row>
    <row r="102" spans="1:4" ht="13.8" x14ac:dyDescent="0.25">
      <c r="A102" s="290"/>
      <c r="B102" s="289"/>
      <c r="C102" s="6"/>
      <c r="D102" s="289"/>
    </row>
    <row r="103" spans="1:4" ht="13.8" x14ac:dyDescent="0.25">
      <c r="A103" s="290"/>
      <c r="B103" s="289"/>
      <c r="C103" s="6"/>
      <c r="D103" s="289"/>
    </row>
    <row r="104" spans="1:4" ht="13.8" x14ac:dyDescent="0.25">
      <c r="A104" s="180"/>
      <c r="B104" s="292"/>
      <c r="C104" s="8"/>
      <c r="D104" s="292"/>
    </row>
    <row r="105" spans="1:4" ht="13.8" x14ac:dyDescent="0.25">
      <c r="A105" s="290"/>
      <c r="B105" s="289"/>
      <c r="C105" s="6"/>
      <c r="D105" s="289"/>
    </row>
    <row r="106" spans="1:4" ht="13.8" x14ac:dyDescent="0.25">
      <c r="A106" s="290"/>
      <c r="B106" s="289"/>
      <c r="C106" s="6"/>
      <c r="D106" s="289"/>
    </row>
    <row r="107" spans="1:4" ht="13.8" x14ac:dyDescent="0.25">
      <c r="A107" s="180"/>
      <c r="B107" s="309"/>
      <c r="C107" s="319"/>
      <c r="D107" s="289"/>
    </row>
    <row r="108" spans="1:4" ht="13.8" x14ac:dyDescent="0.25">
      <c r="A108" s="290"/>
      <c r="B108" s="289"/>
      <c r="C108" s="6"/>
      <c r="D108" s="289"/>
    </row>
    <row r="109" spans="1:4" ht="13.8" x14ac:dyDescent="0.25">
      <c r="A109" s="290"/>
      <c r="B109" s="289"/>
      <c r="C109" s="6"/>
      <c r="D109" s="289"/>
    </row>
    <row r="110" spans="1:4" ht="13.8" x14ac:dyDescent="0.25">
      <c r="A110" s="290"/>
      <c r="B110" s="289"/>
      <c r="C110" s="6"/>
      <c r="D110" s="289"/>
    </row>
    <row r="111" spans="1:4" ht="13.8" x14ac:dyDescent="0.25">
      <c r="A111" s="290"/>
      <c r="B111" s="289"/>
      <c r="C111" s="6"/>
      <c r="D111" s="289"/>
    </row>
    <row r="112" spans="1:4" ht="13.8" x14ac:dyDescent="0.25">
      <c r="A112" s="290"/>
      <c r="B112" s="289"/>
      <c r="C112" s="6"/>
      <c r="D112" s="289"/>
    </row>
    <row r="113" spans="1:4" ht="13.8" x14ac:dyDescent="0.25">
      <c r="A113" s="290"/>
      <c r="B113" s="289"/>
      <c r="C113" s="6"/>
      <c r="D113" s="289"/>
    </row>
    <row r="114" spans="1:4" ht="13.8" x14ac:dyDescent="0.25">
      <c r="A114" s="290"/>
      <c r="B114" s="289"/>
      <c r="C114" s="6"/>
      <c r="D114" s="289"/>
    </row>
    <row r="115" spans="1:4" ht="13.8" x14ac:dyDescent="0.25">
      <c r="A115" s="290"/>
      <c r="B115" s="289"/>
      <c r="C115" s="6"/>
      <c r="D115" s="289"/>
    </row>
    <row r="116" spans="1:4" ht="13.8" x14ac:dyDescent="0.25">
      <c r="A116" s="290"/>
      <c r="B116" s="289"/>
      <c r="C116" s="6"/>
      <c r="D116" s="289"/>
    </row>
    <row r="117" spans="1:4" ht="17.25" customHeight="1" x14ac:dyDescent="0.25">
      <c r="A117" s="290"/>
      <c r="B117" s="289"/>
      <c r="C117" s="6"/>
      <c r="D117" s="289"/>
    </row>
    <row r="118" spans="1:4" ht="13.8" x14ac:dyDescent="0.25">
      <c r="A118" s="180"/>
      <c r="B118" s="304"/>
      <c r="C118" s="305"/>
      <c r="D118" s="304"/>
    </row>
    <row r="119" spans="1:4" ht="13.8" x14ac:dyDescent="0.25">
      <c r="A119" s="290"/>
      <c r="B119" s="289"/>
      <c r="C119" s="6"/>
      <c r="D119" s="289"/>
    </row>
    <row r="120" spans="1:4" ht="13.8" x14ac:dyDescent="0.25">
      <c r="A120" s="290"/>
      <c r="B120" s="289"/>
      <c r="C120" s="6"/>
      <c r="D120" s="289"/>
    </row>
    <row r="121" spans="1:4" ht="13.8" x14ac:dyDescent="0.25">
      <c r="A121" s="290"/>
      <c r="B121" s="320"/>
      <c r="C121" s="321"/>
      <c r="D121" s="289"/>
    </row>
    <row r="122" spans="1:4" ht="13.8" x14ac:dyDescent="0.25">
      <c r="A122" s="290"/>
      <c r="B122" s="322"/>
      <c r="C122" s="323"/>
      <c r="D122" s="289"/>
    </row>
    <row r="123" spans="1:4" ht="14.4" thickBot="1" x14ac:dyDescent="0.3">
      <c r="A123" s="299"/>
      <c r="B123" s="324"/>
      <c r="C123" s="325"/>
      <c r="D123" s="324"/>
    </row>
    <row r="124" spans="1:4" ht="14.4" thickBot="1" x14ac:dyDescent="0.3">
      <c r="A124" s="547"/>
      <c r="B124" s="537"/>
      <c r="C124" s="207"/>
      <c r="D124" s="206"/>
    </row>
    <row r="125" spans="1:4" ht="13.8" x14ac:dyDescent="0.25">
      <c r="A125" s="541"/>
      <c r="B125" s="546"/>
      <c r="C125" s="279"/>
      <c r="D125" s="289"/>
    </row>
    <row r="126" spans="1:4" ht="31.5" customHeight="1" x14ac:dyDescent="0.25">
      <c r="A126" s="542"/>
      <c r="B126" s="538"/>
      <c r="C126" s="64"/>
      <c r="D126" s="289"/>
    </row>
    <row r="127" spans="1:4" ht="13.8" x14ac:dyDescent="0.25">
      <c r="A127" s="543"/>
      <c r="B127" s="539"/>
      <c r="C127" s="63"/>
      <c r="D127" s="326"/>
    </row>
    <row r="128" spans="1:4" ht="13.8" x14ac:dyDescent="0.25">
      <c r="A128" s="542"/>
      <c r="B128" s="327"/>
      <c r="C128" s="328"/>
      <c r="D128" s="289"/>
    </row>
    <row r="129" spans="1:4" ht="15.75" customHeight="1" x14ac:dyDescent="0.25">
      <c r="A129" s="542"/>
      <c r="B129" s="329"/>
      <c r="C129" s="330"/>
      <c r="D129" s="289"/>
    </row>
    <row r="130" spans="1:4" ht="13.8" x14ac:dyDescent="0.25">
      <c r="A130" s="543"/>
      <c r="B130" s="539"/>
      <c r="C130" s="63"/>
      <c r="D130" s="289"/>
    </row>
    <row r="131" spans="1:4" ht="13.8" x14ac:dyDescent="0.25">
      <c r="A131" s="542"/>
      <c r="B131" s="327"/>
      <c r="C131" s="328"/>
      <c r="D131" s="289"/>
    </row>
    <row r="132" spans="1:4" ht="13.8" x14ac:dyDescent="0.25">
      <c r="A132" s="542"/>
      <c r="B132" s="327"/>
      <c r="C132" s="328"/>
      <c r="D132" s="289"/>
    </row>
    <row r="133" spans="1:4" ht="13.8" x14ac:dyDescent="0.25">
      <c r="A133" s="542"/>
      <c r="B133" s="327"/>
      <c r="C133" s="328"/>
      <c r="D133" s="289"/>
    </row>
    <row r="134" spans="1:4" ht="13.8" x14ac:dyDescent="0.25">
      <c r="A134" s="542"/>
      <c r="B134" s="327"/>
      <c r="C134" s="328"/>
      <c r="D134" s="289"/>
    </row>
    <row r="135" spans="1:4" ht="13.8" x14ac:dyDescent="0.25">
      <c r="A135" s="542"/>
      <c r="B135" s="327"/>
      <c r="C135" s="328"/>
      <c r="D135" s="289"/>
    </row>
    <row r="136" spans="1:4" ht="14.25" customHeight="1" x14ac:dyDescent="0.25">
      <c r="A136" s="542"/>
      <c r="B136" s="327"/>
      <c r="C136" s="328"/>
      <c r="D136" s="289"/>
    </row>
    <row r="137" spans="1:4" ht="13.8" x14ac:dyDescent="0.25">
      <c r="A137" s="543"/>
      <c r="B137" s="337"/>
      <c r="C137" s="305"/>
      <c r="D137" s="304"/>
    </row>
    <row r="138" spans="1:4" ht="13.8" x14ac:dyDescent="0.25">
      <c r="A138" s="543"/>
      <c r="B138" s="331"/>
      <c r="C138" s="332"/>
      <c r="D138" s="289"/>
    </row>
    <row r="139" spans="1:4" ht="13.8" x14ac:dyDescent="0.25">
      <c r="A139" s="542"/>
      <c r="B139" s="333"/>
      <c r="C139" s="334"/>
      <c r="D139" s="289"/>
    </row>
    <row r="140" spans="1:4" s="1" customFormat="1" ht="13.8" x14ac:dyDescent="0.25">
      <c r="A140" s="543"/>
      <c r="B140" s="540"/>
      <c r="C140" s="293"/>
      <c r="D140" s="292"/>
    </row>
    <row r="141" spans="1:4" ht="13.8" x14ac:dyDescent="0.25">
      <c r="A141" s="542"/>
      <c r="B141" s="333"/>
      <c r="C141" s="334"/>
      <c r="D141" s="289"/>
    </row>
    <row r="142" spans="1:4" ht="13.8" x14ac:dyDescent="0.25">
      <c r="A142" s="542"/>
      <c r="B142" s="333"/>
      <c r="C142" s="334"/>
      <c r="D142" s="289"/>
    </row>
    <row r="143" spans="1:4" s="1" customFormat="1" ht="13.8" x14ac:dyDescent="0.25">
      <c r="A143" s="543"/>
      <c r="B143" s="540"/>
      <c r="C143" s="293"/>
      <c r="D143" s="292"/>
    </row>
    <row r="144" spans="1:4" ht="13.8" x14ac:dyDescent="0.25">
      <c r="A144" s="542"/>
      <c r="B144" s="333"/>
      <c r="C144" s="334"/>
      <c r="D144" s="289"/>
    </row>
    <row r="145" spans="1:4" ht="13.8" x14ac:dyDescent="0.25">
      <c r="A145" s="542"/>
      <c r="B145" s="333"/>
      <c r="C145" s="334"/>
      <c r="D145" s="289"/>
    </row>
    <row r="146" spans="1:4" ht="13.8" x14ac:dyDescent="0.25">
      <c r="A146" s="542"/>
      <c r="B146" s="327"/>
      <c r="C146" s="328"/>
      <c r="D146" s="289"/>
    </row>
    <row r="147" spans="1:4" ht="13.8" x14ac:dyDescent="0.25">
      <c r="A147" s="542"/>
      <c r="B147" s="327"/>
      <c r="C147" s="291"/>
      <c r="D147" s="289"/>
    </row>
    <row r="148" spans="1:4" ht="14.25" customHeight="1" x14ac:dyDescent="0.25">
      <c r="A148" s="542"/>
      <c r="B148" s="327"/>
      <c r="C148" s="291"/>
      <c r="D148" s="289"/>
    </row>
    <row r="149" spans="1:4" ht="13.8" x14ac:dyDescent="0.25">
      <c r="A149" s="544"/>
      <c r="B149" s="337"/>
      <c r="C149" s="305"/>
      <c r="D149" s="304"/>
    </row>
    <row r="150" spans="1:4" ht="13.8" x14ac:dyDescent="0.25">
      <c r="A150" s="534"/>
      <c r="B150" s="331"/>
      <c r="C150" s="332"/>
      <c r="D150" s="289"/>
    </row>
    <row r="151" spans="1:4" ht="13.8" x14ac:dyDescent="0.25">
      <c r="A151" s="535"/>
      <c r="B151" s="335"/>
      <c r="C151" s="336"/>
      <c r="D151" s="289"/>
    </row>
    <row r="152" spans="1:4" s="1" customFormat="1" ht="13.8" x14ac:dyDescent="0.25">
      <c r="A152" s="534"/>
      <c r="B152" s="337"/>
      <c r="C152" s="338"/>
      <c r="D152" s="337"/>
    </row>
    <row r="153" spans="1:4" s="1" customFormat="1" ht="13.8" x14ac:dyDescent="0.25">
      <c r="A153" s="534"/>
      <c r="B153" s="331"/>
      <c r="C153" s="332"/>
      <c r="D153" s="289"/>
    </row>
    <row r="154" spans="1:4" ht="13.8" x14ac:dyDescent="0.25">
      <c r="A154" s="535"/>
      <c r="B154" s="335"/>
      <c r="C154" s="336"/>
      <c r="D154" s="289"/>
    </row>
    <row r="155" spans="1:4" ht="13.8" x14ac:dyDescent="0.25">
      <c r="A155" s="535"/>
      <c r="B155" s="335"/>
      <c r="C155" s="336"/>
      <c r="D155" s="289"/>
    </row>
    <row r="156" spans="1:4" ht="13.8" x14ac:dyDescent="0.25">
      <c r="A156" s="535"/>
      <c r="B156" s="335"/>
      <c r="C156" s="336"/>
      <c r="D156" s="289"/>
    </row>
    <row r="157" spans="1:4" ht="14.25" customHeight="1" x14ac:dyDescent="0.25">
      <c r="A157" s="535"/>
      <c r="B157" s="335"/>
      <c r="C157" s="336"/>
      <c r="D157" s="289"/>
    </row>
    <row r="158" spans="1:4" s="1" customFormat="1" ht="13.8" x14ac:dyDescent="0.25">
      <c r="A158" s="534"/>
      <c r="B158" s="337"/>
      <c r="C158" s="338"/>
      <c r="D158" s="337"/>
    </row>
    <row r="159" spans="1:4" ht="13.8" x14ac:dyDescent="0.25">
      <c r="A159" s="535"/>
      <c r="B159" s="327"/>
      <c r="C159" s="328"/>
      <c r="D159" s="289"/>
    </row>
    <row r="160" spans="1:4" ht="13.8" x14ac:dyDescent="0.25">
      <c r="A160" s="535"/>
      <c r="B160" s="327"/>
      <c r="C160" s="291"/>
      <c r="D160" s="289"/>
    </row>
    <row r="161" spans="1:4" ht="13.8" x14ac:dyDescent="0.25">
      <c r="A161" s="535"/>
      <c r="B161" s="339"/>
      <c r="C161" s="321"/>
      <c r="D161" s="289"/>
    </row>
    <row r="162" spans="1:4" ht="13.8" x14ac:dyDescent="0.25">
      <c r="A162" s="535"/>
      <c r="B162" s="329"/>
      <c r="C162" s="330"/>
      <c r="D162" s="289"/>
    </row>
    <row r="163" spans="1:4" ht="14.4" thickBot="1" x14ac:dyDescent="0.3">
      <c r="A163" s="536"/>
      <c r="B163" s="340"/>
      <c r="C163" s="301"/>
      <c r="D163" s="300"/>
    </row>
    <row r="164" spans="1:4" x14ac:dyDescent="0.25">
      <c r="B164" s="341"/>
      <c r="D164" s="341"/>
    </row>
  </sheetData>
  <sheetProtection selectLockedCells="1" selectUnlockedCells="1"/>
  <mergeCells count="1">
    <mergeCell ref="A1:B1"/>
  </mergeCells>
  <pageMargins left="0.74791666666666667" right="0.74791666666666667" top="0.98402777777777772" bottom="0.98402777777777772" header="0.5" footer="0.51180555555555551"/>
  <pageSetup paperSize="9" scale="59" firstPageNumber="0" orientation="portrait" r:id="rId1"/>
  <headerFooter alignWithMargins="0">
    <oddHeader>&amp;LVászoly Község Önkormányzata&amp;C&amp;"Arial,Félkövér"FELHALMOZÁSI KIADÁSOK 2017. ÉV
5. melléklet a 1/2017. (II.15.) rendelethez&amp;R&amp;P. oldal forint</oddHeader>
  </headerFooter>
  <rowBreaks count="2" manualBreakCount="2">
    <brk id="65" max="16383" man="1"/>
    <brk id="123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L61"/>
  <sheetViews>
    <sheetView view="pageLayout" zoomScaleSheetLayoutView="89" workbookViewId="0">
      <selection activeCell="E1" sqref="E1"/>
    </sheetView>
  </sheetViews>
  <sheetFormatPr defaultColWidth="9.109375" defaultRowHeight="13.2" x14ac:dyDescent="0.25"/>
  <cols>
    <col min="1" max="1" width="45.6640625" style="100" customWidth="1"/>
    <col min="2" max="4" width="13.6640625" style="61" customWidth="1"/>
    <col min="5" max="5" width="45.88671875" style="100" customWidth="1"/>
    <col min="6" max="8" width="13" style="61" customWidth="1"/>
    <col min="9" max="9" width="9.109375" style="61"/>
    <col min="10" max="10" width="10.5546875" style="61" customWidth="1"/>
    <col min="11" max="11" width="9.109375" style="61"/>
    <col min="12" max="12" width="12.33203125" style="61" customWidth="1"/>
    <col min="13" max="16384" width="9.109375" style="61"/>
  </cols>
  <sheetData>
    <row r="2" spans="1:12" x14ac:dyDescent="0.25">
      <c r="E2" s="101"/>
      <c r="F2" s="96"/>
      <c r="G2" s="96"/>
      <c r="H2" s="96"/>
    </row>
    <row r="4" spans="1:12" ht="15.75" customHeight="1" x14ac:dyDescent="0.3">
      <c r="A4" s="830" t="s">
        <v>487</v>
      </c>
      <c r="B4" s="830"/>
      <c r="C4" s="830"/>
      <c r="D4" s="830"/>
      <c r="E4" s="830"/>
      <c r="F4" s="830"/>
      <c r="G4" s="830"/>
      <c r="H4" s="830"/>
    </row>
    <row r="5" spans="1:12" ht="13.8" thickBot="1" x14ac:dyDescent="0.3"/>
    <row r="6" spans="1:12" s="100" customFormat="1" ht="28.2" thickBot="1" x14ac:dyDescent="0.3">
      <c r="A6" s="211" t="s">
        <v>134</v>
      </c>
      <c r="B6" s="206" t="s">
        <v>484</v>
      </c>
      <c r="C6" s="207" t="s">
        <v>485</v>
      </c>
      <c r="D6" s="206" t="s">
        <v>486</v>
      </c>
      <c r="E6" s="211" t="s">
        <v>135</v>
      </c>
      <c r="F6" s="206" t="s">
        <v>484</v>
      </c>
      <c r="G6" s="207" t="s">
        <v>485</v>
      </c>
      <c r="H6" s="206" t="s">
        <v>486</v>
      </c>
    </row>
    <row r="7" spans="1:12" ht="26.25" customHeight="1" x14ac:dyDescent="0.25">
      <c r="A7" s="244" t="s">
        <v>136</v>
      </c>
      <c r="B7" s="708">
        <f>'1.sz.tábla'!B4</f>
        <v>16645000</v>
      </c>
      <c r="C7" s="708">
        <f>'1.sz.tábla'!C4</f>
        <v>22171140</v>
      </c>
      <c r="D7" s="708">
        <f>'1.sz.tábla'!D4</f>
        <v>21955111</v>
      </c>
      <c r="E7" s="272" t="s">
        <v>120</v>
      </c>
      <c r="F7" s="711">
        <f>'3.tábla'!B7</f>
        <v>3693000</v>
      </c>
      <c r="G7" s="711">
        <f>'3.tábla'!C7</f>
        <v>7026000</v>
      </c>
      <c r="H7" s="711">
        <f>'3.tábla'!D7</f>
        <v>6405000</v>
      </c>
    </row>
    <row r="8" spans="1:12" ht="13.8" x14ac:dyDescent="0.25">
      <c r="A8" s="151" t="s">
        <v>137</v>
      </c>
      <c r="B8" s="709">
        <f>'1.sz.tábla'!B6</f>
        <v>12200000</v>
      </c>
      <c r="C8" s="709">
        <f>'1.sz.tábla'!C6</f>
        <v>10785000</v>
      </c>
      <c r="D8" s="709">
        <f>'1.sz.tábla'!D6</f>
        <v>10650000</v>
      </c>
      <c r="E8" s="153" t="s">
        <v>138</v>
      </c>
      <c r="F8" s="712">
        <f>'3.tábla'!B8</f>
        <v>1007000</v>
      </c>
      <c r="G8" s="712">
        <f>'3.tábla'!C8</f>
        <v>1495000</v>
      </c>
      <c r="H8" s="712">
        <f>'3.tábla'!D8</f>
        <v>1614700</v>
      </c>
    </row>
    <row r="9" spans="1:12" ht="15" x14ac:dyDescent="0.25">
      <c r="A9" s="152" t="s">
        <v>139</v>
      </c>
      <c r="B9" s="709">
        <f>'1.sz.tábla'!B7</f>
        <v>3309000</v>
      </c>
      <c r="C9" s="709">
        <f>'1.sz.tábla'!C7</f>
        <v>5454900</v>
      </c>
      <c r="D9" s="709">
        <f>'1.sz.tábla'!D7</f>
        <v>4852500</v>
      </c>
      <c r="E9" s="153" t="s">
        <v>140</v>
      </c>
      <c r="F9" s="713">
        <f>'3.tábla'!B9</f>
        <v>9190000</v>
      </c>
      <c r="G9" s="713">
        <f>'3.tábla'!C9</f>
        <v>13310000</v>
      </c>
      <c r="H9" s="713">
        <f>'3.tábla'!D9</f>
        <v>13500000</v>
      </c>
      <c r="I9" s="61" t="e">
        <f>SUM(#REF!)</f>
        <v>#REF!</v>
      </c>
      <c r="J9" s="12"/>
      <c r="K9" s="13"/>
      <c r="L9" s="13"/>
    </row>
    <row r="10" spans="1:12" ht="27.6" x14ac:dyDescent="0.25">
      <c r="A10" s="151" t="s">
        <v>141</v>
      </c>
      <c r="B10" s="709">
        <f>'1.sz.tábla'!B9</f>
        <v>0</v>
      </c>
      <c r="C10" s="709">
        <f>'1.sz.tábla'!C9</f>
        <v>0</v>
      </c>
      <c r="D10" s="709">
        <f>'1.sz.tábla'!D9</f>
        <v>0</v>
      </c>
      <c r="E10" s="152" t="s">
        <v>121</v>
      </c>
      <c r="F10" s="713">
        <f>'3.tábla'!B45</f>
        <v>1350000</v>
      </c>
      <c r="G10" s="713">
        <f>'3.tábla'!C45</f>
        <v>1460000</v>
      </c>
      <c r="H10" s="713">
        <f>'3.tábla'!D45</f>
        <v>1943000</v>
      </c>
    </row>
    <row r="11" spans="1:12" ht="13.8" x14ac:dyDescent="0.25">
      <c r="A11" s="153"/>
      <c r="B11" s="150"/>
      <c r="C11" s="62"/>
      <c r="D11" s="170"/>
      <c r="E11" s="153" t="s">
        <v>119</v>
      </c>
      <c r="F11" s="714">
        <f>'3.tábla'!B33</f>
        <v>7001000</v>
      </c>
      <c r="G11" s="714">
        <f>'3.tábla'!C33</f>
        <v>7046000</v>
      </c>
      <c r="H11" s="714">
        <f>'3.tábla'!D33</f>
        <v>7690491</v>
      </c>
      <c r="I11" s="61" t="e">
        <f>SUM(#REF!)</f>
        <v>#REF!</v>
      </c>
    </row>
    <row r="12" spans="1:12" ht="13.8" x14ac:dyDescent="0.25">
      <c r="A12" s="153"/>
      <c r="B12" s="150"/>
      <c r="C12" s="62"/>
      <c r="D12" s="170"/>
      <c r="E12" s="153" t="s">
        <v>266</v>
      </c>
      <c r="F12" s="713">
        <f>'3.tábla'!B32</f>
        <v>0</v>
      </c>
      <c r="G12" s="713">
        <f>'3.tábla'!C32</f>
        <v>0</v>
      </c>
      <c r="H12" s="713">
        <f>'3.tábla'!D32</f>
        <v>0</v>
      </c>
    </row>
    <row r="13" spans="1:12" ht="27.6" x14ac:dyDescent="0.25">
      <c r="A13" s="151"/>
      <c r="B13" s="150"/>
      <c r="C13" s="62"/>
      <c r="D13" s="170"/>
      <c r="E13" s="153" t="s">
        <v>267</v>
      </c>
      <c r="F13" s="713">
        <f>'4. sz. tábla'!B4</f>
        <v>6861000</v>
      </c>
      <c r="G13" s="713">
        <f>'4. sz. tábla'!C4</f>
        <v>6906000</v>
      </c>
      <c r="H13" s="713">
        <f>'4. sz. tábla'!D4</f>
        <v>7550491</v>
      </c>
      <c r="I13" s="61" t="e">
        <f>SUM(#REF!)</f>
        <v>#REF!</v>
      </c>
    </row>
    <row r="14" spans="1:12" ht="27.6" x14ac:dyDescent="0.25">
      <c r="A14" s="155"/>
      <c r="B14" s="150"/>
      <c r="C14" s="62"/>
      <c r="D14" s="170"/>
      <c r="E14" s="273" t="s">
        <v>268</v>
      </c>
      <c r="F14" s="712">
        <f>'4. sz. tábla'!B11</f>
        <v>140000</v>
      </c>
      <c r="G14" s="712">
        <f>'4. sz. tábla'!C11</f>
        <v>140000</v>
      </c>
      <c r="H14" s="712">
        <f>'4. sz. tábla'!D11</f>
        <v>140000</v>
      </c>
    </row>
    <row r="15" spans="1:12" ht="27.6" x14ac:dyDescent="0.25">
      <c r="A15" s="151"/>
      <c r="B15" s="150"/>
      <c r="C15" s="62"/>
      <c r="D15" s="170"/>
      <c r="E15" s="153" t="s">
        <v>269</v>
      </c>
      <c r="F15" s="10">
        <v>0</v>
      </c>
      <c r="G15" s="62">
        <v>0</v>
      </c>
      <c r="H15" s="170">
        <v>0</v>
      </c>
    </row>
    <row r="16" spans="1:12" ht="13.8" x14ac:dyDescent="0.25">
      <c r="A16" s="153"/>
      <c r="B16" s="150"/>
      <c r="C16" s="62"/>
      <c r="D16" s="170"/>
      <c r="E16" s="274" t="s">
        <v>261</v>
      </c>
      <c r="F16" s="715">
        <f>'1.sz.tábla'!B29</f>
        <v>791000</v>
      </c>
      <c r="G16" s="715">
        <f>'1.sz.tábla'!C29</f>
        <v>573000</v>
      </c>
      <c r="H16" s="715">
        <f>'1.sz.tábla'!D29</f>
        <v>1595420</v>
      </c>
    </row>
    <row r="17" spans="1:8" s="2" customFormat="1" ht="13.8" x14ac:dyDescent="0.25">
      <c r="A17" s="158" t="s">
        <v>142</v>
      </c>
      <c r="B17" s="159">
        <f>SUM(B7:B16)</f>
        <v>32154000</v>
      </c>
      <c r="C17" s="65">
        <f>SUM(C7:C16)</f>
        <v>38411040</v>
      </c>
      <c r="D17" s="65">
        <f>SUM(D7:D16)</f>
        <v>37457611</v>
      </c>
      <c r="E17" s="275" t="s">
        <v>143</v>
      </c>
      <c r="F17" s="68">
        <f>F7+F8+F9+F10+F11+F16</f>
        <v>23032000</v>
      </c>
      <c r="G17" s="65">
        <f>G7+G8+G9+G10+G11+G16</f>
        <v>30910000</v>
      </c>
      <c r="H17" s="65">
        <f>H7+H8+H9+H10+H11+H16</f>
        <v>32748611</v>
      </c>
    </row>
    <row r="18" spans="1:8" s="2" customFormat="1" ht="13.8" x14ac:dyDescent="0.25">
      <c r="A18" s="158" t="s">
        <v>144</v>
      </c>
      <c r="B18" s="159">
        <f>B17-F17</f>
        <v>9122000</v>
      </c>
      <c r="C18" s="65">
        <f>C17-G17</f>
        <v>7501040</v>
      </c>
      <c r="D18" s="65">
        <f>D17-H17</f>
        <v>4709000</v>
      </c>
      <c r="E18" s="158" t="s">
        <v>145</v>
      </c>
      <c r="F18" s="15"/>
      <c r="G18" s="65"/>
      <c r="H18" s="160"/>
    </row>
    <row r="19" spans="1:8" s="2" customFormat="1" ht="27.6" x14ac:dyDescent="0.25">
      <c r="A19" s="162" t="s">
        <v>146</v>
      </c>
      <c r="B19" s="161">
        <f>SUM(B20)</f>
        <v>21000000</v>
      </c>
      <c r="C19" s="65">
        <f>SUM(C20)</f>
        <v>22176000</v>
      </c>
      <c r="D19" s="65">
        <f>SUM(D20)</f>
        <v>36000000</v>
      </c>
      <c r="E19" s="158" t="s">
        <v>147</v>
      </c>
      <c r="F19" s="14">
        <f>SUM(F20:F20)</f>
        <v>0</v>
      </c>
      <c r="G19" s="65">
        <f>SUM(G20:G21)</f>
        <v>1611000</v>
      </c>
      <c r="H19" s="65">
        <f>SUM(H20:H21)</f>
        <v>1140000</v>
      </c>
    </row>
    <row r="20" spans="1:8" ht="13.8" x14ac:dyDescent="0.25">
      <c r="A20" s="153" t="s">
        <v>148</v>
      </c>
      <c r="B20" s="709">
        <f>'2.sz.tábla'!B76</f>
        <v>21000000</v>
      </c>
      <c r="C20" s="709">
        <f>'2.sz.tábla'!C76</f>
        <v>22176000</v>
      </c>
      <c r="D20" s="709">
        <f>'2.sz.tábla'!D76</f>
        <v>36000000</v>
      </c>
      <c r="E20" s="153" t="s">
        <v>271</v>
      </c>
      <c r="F20" s="713">
        <f>'1.sz.tábla'!B34</f>
        <v>0</v>
      </c>
      <c r="G20" s="713">
        <f>'1.sz.tábla'!C34</f>
        <v>1611000</v>
      </c>
      <c r="H20" s="713">
        <f>'1.sz.tábla'!D34</f>
        <v>1140000</v>
      </c>
    </row>
    <row r="21" spans="1:8" s="2" customFormat="1" ht="27.6" x14ac:dyDescent="0.25">
      <c r="A21" s="158" t="s">
        <v>149</v>
      </c>
      <c r="B21" s="163"/>
      <c r="C21" s="245">
        <f>SUM(C22:C24)</f>
        <v>1040000</v>
      </c>
      <c r="D21" s="245">
        <f>SUM(D22:D24)</f>
        <v>405000</v>
      </c>
      <c r="E21" s="153" t="s">
        <v>272</v>
      </c>
      <c r="F21" s="15"/>
      <c r="G21" s="65"/>
      <c r="H21" s="170"/>
    </row>
    <row r="22" spans="1:8" ht="13.8" x14ac:dyDescent="0.25">
      <c r="A22" s="164" t="s">
        <v>150</v>
      </c>
      <c r="B22" s="150"/>
      <c r="C22" s="62"/>
      <c r="D22" s="170"/>
      <c r="E22" s="153" t="s">
        <v>273</v>
      </c>
      <c r="F22" s="15"/>
      <c r="G22" s="65"/>
      <c r="H22" s="170"/>
    </row>
    <row r="23" spans="1:8" ht="13.8" x14ac:dyDescent="0.25">
      <c r="A23" s="153" t="s">
        <v>151</v>
      </c>
      <c r="B23" s="285"/>
      <c r="C23" s="62"/>
      <c r="D23" s="170"/>
      <c r="E23" s="273"/>
      <c r="F23" s="230"/>
      <c r="G23" s="165"/>
      <c r="H23" s="170"/>
    </row>
    <row r="24" spans="1:8" ht="13.8" x14ac:dyDescent="0.25">
      <c r="A24" s="164" t="s">
        <v>477</v>
      </c>
      <c r="B24" s="710">
        <f>'2.sz.tábla'!B89</f>
        <v>228000</v>
      </c>
      <c r="C24" s="710">
        <f>'2.sz.tábla'!C89</f>
        <v>1040000</v>
      </c>
      <c r="D24" s="710">
        <f>'2.sz.tábla'!D89</f>
        <v>405000</v>
      </c>
      <c r="E24" s="282"/>
      <c r="F24" s="283"/>
      <c r="G24" s="284"/>
      <c r="H24" s="281"/>
    </row>
    <row r="25" spans="1:8" ht="14.4" thickBot="1" x14ac:dyDescent="0.3">
      <c r="A25" s="166" t="s">
        <v>152</v>
      </c>
      <c r="B25" s="168">
        <f>B17+B19+B21</f>
        <v>53154000</v>
      </c>
      <c r="C25" s="236">
        <f>C17+C19+C21</f>
        <v>61627040</v>
      </c>
      <c r="D25" s="236">
        <f>D17+D19+D21</f>
        <v>73862611</v>
      </c>
      <c r="E25" s="166" t="s">
        <v>153</v>
      </c>
      <c r="F25" s="167">
        <f>F17+F19</f>
        <v>23032000</v>
      </c>
      <c r="G25" s="236">
        <f>G19+G17</f>
        <v>32521000</v>
      </c>
      <c r="H25" s="236">
        <f>H19+H17</f>
        <v>33888611</v>
      </c>
    </row>
    <row r="27" spans="1:8" ht="15.75" customHeight="1" x14ac:dyDescent="0.3">
      <c r="A27" s="830" t="s">
        <v>488</v>
      </c>
      <c r="B27" s="830"/>
      <c r="C27" s="830"/>
      <c r="D27" s="830"/>
      <c r="E27" s="830"/>
      <c r="F27" s="830"/>
      <c r="G27" s="830"/>
      <c r="H27" s="830"/>
    </row>
    <row r="28" spans="1:8" ht="13.8" thickBot="1" x14ac:dyDescent="0.3"/>
    <row r="29" spans="1:8" s="100" customFormat="1" ht="28.2" thickBot="1" x14ac:dyDescent="0.3">
      <c r="A29" s="211" t="s">
        <v>154</v>
      </c>
      <c r="B29" s="206" t="s">
        <v>484</v>
      </c>
      <c r="C29" s="207" t="s">
        <v>485</v>
      </c>
      <c r="D29" s="206" t="s">
        <v>486</v>
      </c>
      <c r="E29" s="211" t="s">
        <v>155</v>
      </c>
      <c r="F29" s="206" t="s">
        <v>484</v>
      </c>
      <c r="G29" s="207" t="s">
        <v>485</v>
      </c>
      <c r="H29" s="206" t="s">
        <v>486</v>
      </c>
    </row>
    <row r="30" spans="1:8" ht="27.6" x14ac:dyDescent="0.25">
      <c r="A30" s="276" t="s">
        <v>156</v>
      </c>
      <c r="B30" s="716">
        <f>'1.sz.tábla'!B5</f>
        <v>0</v>
      </c>
      <c r="C30" s="716">
        <f>'1.sz.tábla'!C5</f>
        <v>12875000</v>
      </c>
      <c r="D30" s="716">
        <f>'1.sz.tábla'!D5</f>
        <v>75000000</v>
      </c>
      <c r="E30" s="157" t="s">
        <v>157</v>
      </c>
      <c r="F30" s="717">
        <f>'1.sz.tábla'!B26</f>
        <v>18000000</v>
      </c>
      <c r="G30" s="717">
        <f>'1.sz.tábla'!C26</f>
        <v>320000</v>
      </c>
      <c r="H30" s="717">
        <f>'1.sz.tábla'!D26</f>
        <v>24270000</v>
      </c>
    </row>
    <row r="31" spans="1:8" ht="13.8" x14ac:dyDescent="0.25">
      <c r="A31" s="153" t="s">
        <v>158</v>
      </c>
      <c r="B31" s="175">
        <f>'1.sz.tábla'!B8</f>
        <v>3600000</v>
      </c>
      <c r="C31" s="175">
        <f>'1.sz.tábla'!C8</f>
        <v>5984000</v>
      </c>
      <c r="D31" s="175">
        <f>'1.sz.tábla'!D8</f>
        <v>0</v>
      </c>
      <c r="E31" s="246" t="s">
        <v>159</v>
      </c>
      <c r="F31" s="233">
        <v>0</v>
      </c>
      <c r="G31" s="232">
        <v>0</v>
      </c>
      <c r="H31" s="170">
        <v>0</v>
      </c>
    </row>
    <row r="32" spans="1:8" ht="13.8" x14ac:dyDescent="0.25">
      <c r="A32" s="153" t="s">
        <v>160</v>
      </c>
      <c r="B32" s="175">
        <f>'1.sz.tábla'!B10</f>
        <v>0</v>
      </c>
      <c r="C32" s="175">
        <f>'1.sz.tábla'!C10</f>
        <v>1000000</v>
      </c>
      <c r="D32" s="175">
        <f>'1.sz.tábla'!D10</f>
        <v>0</v>
      </c>
      <c r="E32" s="246" t="s">
        <v>161</v>
      </c>
      <c r="F32" s="238">
        <f>'1.sz.tábla'!B27</f>
        <v>15098000</v>
      </c>
      <c r="G32" s="238">
        <f>'1.sz.tábla'!C27</f>
        <v>14062000</v>
      </c>
      <c r="H32" s="238">
        <f>'1.sz.tábla'!D27</f>
        <v>90704000</v>
      </c>
    </row>
    <row r="33" spans="1:8" ht="13.8" x14ac:dyDescent="0.25">
      <c r="A33" s="153"/>
      <c r="B33" s="170"/>
      <c r="C33" s="62"/>
      <c r="D33" s="170"/>
      <c r="E33" s="246" t="s">
        <v>162</v>
      </c>
      <c r="F33" s="215"/>
      <c r="G33" s="62"/>
      <c r="H33" s="62">
        <f>SUM(H34:H37)</f>
        <v>0</v>
      </c>
    </row>
    <row r="34" spans="1:8" ht="27.6" x14ac:dyDescent="0.25">
      <c r="A34" s="153"/>
      <c r="B34" s="171"/>
      <c r="C34" s="232"/>
      <c r="D34" s="170"/>
      <c r="E34" s="246" t="s">
        <v>163</v>
      </c>
      <c r="F34" s="233"/>
      <c r="G34" s="232"/>
      <c r="H34" s="170"/>
    </row>
    <row r="35" spans="1:8" ht="27" customHeight="1" x14ac:dyDescent="0.25">
      <c r="A35" s="153"/>
      <c r="B35" s="171"/>
      <c r="C35" s="232"/>
      <c r="D35" s="170"/>
      <c r="E35" s="247" t="s">
        <v>164</v>
      </c>
      <c r="F35" s="234"/>
      <c r="G35" s="209"/>
      <c r="H35" s="170"/>
    </row>
    <row r="36" spans="1:8" ht="27.6" x14ac:dyDescent="0.25">
      <c r="A36" s="153"/>
      <c r="B36" s="170"/>
      <c r="C36" s="62"/>
      <c r="D36" s="170"/>
      <c r="E36" s="246" t="s">
        <v>274</v>
      </c>
      <c r="F36" s="215"/>
      <c r="G36" s="62"/>
      <c r="H36" s="170"/>
    </row>
    <row r="37" spans="1:8" ht="27.6" x14ac:dyDescent="0.25">
      <c r="A37" s="153"/>
      <c r="B37" s="170"/>
      <c r="C37" s="62"/>
      <c r="D37" s="170"/>
      <c r="E37" s="246" t="s">
        <v>165</v>
      </c>
      <c r="F37" s="215"/>
      <c r="G37" s="62"/>
      <c r="H37" s="170"/>
    </row>
    <row r="38" spans="1:8" s="2" customFormat="1" ht="13.8" x14ac:dyDescent="0.25">
      <c r="A38" s="158" t="s">
        <v>166</v>
      </c>
      <c r="B38" s="160">
        <f>SUM(B30:B36)</f>
        <v>3600000</v>
      </c>
      <c r="C38" s="65">
        <f>SUM(C30:C36)</f>
        <v>19859000</v>
      </c>
      <c r="D38" s="65">
        <f>SUM(D30:D36)</f>
        <v>75000000</v>
      </c>
      <c r="E38" s="248" t="s">
        <v>167</v>
      </c>
      <c r="F38" s="214">
        <f>SUM(F30:F33)</f>
        <v>33098000</v>
      </c>
      <c r="G38" s="65">
        <f>SUM(G30:G33)</f>
        <v>14382000</v>
      </c>
      <c r="H38" s="65">
        <f>SUM(H30:H33)</f>
        <v>114974000</v>
      </c>
    </row>
    <row r="39" spans="1:8" s="2" customFormat="1" ht="13.8" x14ac:dyDescent="0.25">
      <c r="A39" s="158" t="s">
        <v>168</v>
      </c>
      <c r="B39" s="160"/>
      <c r="C39" s="65"/>
      <c r="D39" s="160"/>
      <c r="E39" s="248" t="s">
        <v>170</v>
      </c>
      <c r="F39" s="214">
        <f>B38-F38</f>
        <v>-29498000</v>
      </c>
      <c r="G39" s="65">
        <f>C38-G38</f>
        <v>5477000</v>
      </c>
      <c r="H39" s="65">
        <f>D38-H38</f>
        <v>-39974000</v>
      </c>
    </row>
    <row r="40" spans="1:8" s="2" customFormat="1" ht="27.6" x14ac:dyDescent="0.25">
      <c r="A40" s="158" t="s">
        <v>171</v>
      </c>
      <c r="B40" s="160">
        <f>SUM(B41)</f>
        <v>0</v>
      </c>
      <c r="C40" s="65"/>
      <c r="D40" s="65"/>
      <c r="E40" s="248" t="s">
        <v>172</v>
      </c>
      <c r="F40" s="214">
        <f>SUM(F41:F43)</f>
        <v>0</v>
      </c>
      <c r="G40" s="65">
        <f>SUM(G41:G42)</f>
        <v>0</v>
      </c>
      <c r="H40" s="65">
        <f>SUM(H41:H42)</f>
        <v>0</v>
      </c>
    </row>
    <row r="41" spans="1:8" ht="13.8" x14ac:dyDescent="0.25">
      <c r="A41" s="153" t="s">
        <v>173</v>
      </c>
      <c r="B41" s="170">
        <v>0</v>
      </c>
      <c r="C41" s="62">
        <v>0</v>
      </c>
      <c r="D41" s="170">
        <v>0</v>
      </c>
      <c r="E41" s="246" t="s">
        <v>174</v>
      </c>
      <c r="F41" s="215"/>
      <c r="G41" s="62"/>
      <c r="H41" s="170"/>
    </row>
    <row r="42" spans="1:8" ht="27.6" x14ac:dyDescent="0.25">
      <c r="A42" s="158" t="s">
        <v>175</v>
      </c>
      <c r="B42" s="160">
        <f>SUM(B43:B44)</f>
        <v>0</v>
      </c>
      <c r="C42" s="65">
        <f>SUM(C43:C44)</f>
        <v>0</v>
      </c>
      <c r="D42" s="65">
        <f>SUM(D43:D44)</f>
        <v>0</v>
      </c>
      <c r="E42" s="246" t="s">
        <v>176</v>
      </c>
      <c r="F42" s="215"/>
      <c r="G42" s="62"/>
      <c r="H42" s="170"/>
    </row>
    <row r="43" spans="1:8" ht="13.8" x14ac:dyDescent="0.25">
      <c r="A43" s="164" t="s">
        <v>177</v>
      </c>
      <c r="B43" s="170"/>
      <c r="C43" s="62"/>
      <c r="D43" s="170"/>
      <c r="E43" s="246" t="s">
        <v>270</v>
      </c>
      <c r="F43" s="215"/>
      <c r="G43" s="62"/>
      <c r="H43" s="170"/>
    </row>
    <row r="44" spans="1:8" ht="13.8" x14ac:dyDescent="0.25">
      <c r="A44" s="153" t="s">
        <v>178</v>
      </c>
      <c r="B44" s="170"/>
      <c r="C44" s="62"/>
      <c r="D44" s="170"/>
      <c r="E44" s="246"/>
      <c r="F44" s="215"/>
      <c r="G44" s="62"/>
      <c r="H44" s="170"/>
    </row>
    <row r="45" spans="1:8" s="2" customFormat="1" ht="14.4" thickBot="1" x14ac:dyDescent="0.3">
      <c r="A45" s="166" t="s">
        <v>179</v>
      </c>
      <c r="B45" s="172">
        <f>B38+B40+B42</f>
        <v>3600000</v>
      </c>
      <c r="C45" s="236">
        <f>C38+C40+C42</f>
        <v>19859000</v>
      </c>
      <c r="D45" s="236">
        <f>D38+D40+D42</f>
        <v>75000000</v>
      </c>
      <c r="E45" s="249" t="s">
        <v>180</v>
      </c>
      <c r="F45" s="235">
        <f>F38+F40</f>
        <v>33098000</v>
      </c>
      <c r="G45" s="236">
        <f>G38+G40</f>
        <v>14382000</v>
      </c>
      <c r="H45" s="236">
        <f>H38+H40</f>
        <v>114974000</v>
      </c>
    </row>
    <row r="46" spans="1:8" x14ac:dyDescent="0.25">
      <c r="A46" s="18"/>
      <c r="B46" s="19"/>
      <c r="C46" s="19"/>
      <c r="D46" s="19"/>
      <c r="E46" s="18"/>
      <c r="F46" s="19"/>
      <c r="G46" s="19"/>
      <c r="H46" s="19"/>
    </row>
    <row r="47" spans="1:8" ht="15.75" customHeight="1" x14ac:dyDescent="0.3">
      <c r="A47" s="830" t="s">
        <v>489</v>
      </c>
      <c r="B47" s="830"/>
      <c r="C47" s="830"/>
      <c r="D47" s="830"/>
      <c r="E47" s="830"/>
      <c r="F47" s="830"/>
      <c r="G47" s="830"/>
      <c r="H47" s="830"/>
    </row>
    <row r="48" spans="1:8" ht="13.8" thickBot="1" x14ac:dyDescent="0.3"/>
    <row r="49" spans="1:8" s="100" customFormat="1" ht="28.2" thickBot="1" x14ac:dyDescent="0.3">
      <c r="A49" s="211" t="s">
        <v>181</v>
      </c>
      <c r="B49" s="206" t="s">
        <v>484</v>
      </c>
      <c r="C49" s="207" t="s">
        <v>485</v>
      </c>
      <c r="D49" s="206" t="s">
        <v>486</v>
      </c>
      <c r="E49" s="213" t="s">
        <v>182</v>
      </c>
      <c r="F49" s="206" t="s">
        <v>484</v>
      </c>
      <c r="G49" s="207" t="s">
        <v>485</v>
      </c>
      <c r="H49" s="206" t="s">
        <v>486</v>
      </c>
    </row>
    <row r="50" spans="1:8" ht="13.8" x14ac:dyDescent="0.25">
      <c r="A50" s="272" t="s">
        <v>183</v>
      </c>
      <c r="B50" s="231">
        <f>B17</f>
        <v>32154000</v>
      </c>
      <c r="C50" s="216">
        <f>C17</f>
        <v>38411040</v>
      </c>
      <c r="D50" s="216">
        <f>D17</f>
        <v>37457611</v>
      </c>
      <c r="E50" s="20" t="s">
        <v>184</v>
      </c>
      <c r="F50" s="212">
        <f>F17</f>
        <v>23032000</v>
      </c>
      <c r="G50" s="216">
        <f>G17</f>
        <v>30910000</v>
      </c>
      <c r="H50" s="216">
        <f>H17</f>
        <v>32748611</v>
      </c>
    </row>
    <row r="51" spans="1:8" ht="13.8" x14ac:dyDescent="0.25">
      <c r="A51" s="153" t="s">
        <v>185</v>
      </c>
      <c r="B51" s="170">
        <f>B38</f>
        <v>3600000</v>
      </c>
      <c r="C51" s="215">
        <f>C38</f>
        <v>19859000</v>
      </c>
      <c r="D51" s="215">
        <f>D38</f>
        <v>75000000</v>
      </c>
      <c r="E51" s="17" t="s">
        <v>186</v>
      </c>
      <c r="F51" s="150">
        <f>F38</f>
        <v>33098000</v>
      </c>
      <c r="G51" s="215">
        <f>G38</f>
        <v>14382000</v>
      </c>
      <c r="H51" s="215">
        <f>H38</f>
        <v>114974000</v>
      </c>
    </row>
    <row r="52" spans="1:8" s="2" customFormat="1" ht="13.8" x14ac:dyDescent="0.25">
      <c r="A52" s="158" t="s">
        <v>11</v>
      </c>
      <c r="B52" s="173">
        <f>SUM(B50:B51)</f>
        <v>35754000</v>
      </c>
      <c r="C52" s="237">
        <f>SUM(C50:C51)</f>
        <v>58270040</v>
      </c>
      <c r="D52" s="237">
        <f>SUM(D50:D51)</f>
        <v>112457611</v>
      </c>
      <c r="E52" s="16" t="s">
        <v>24</v>
      </c>
      <c r="F52" s="174">
        <f>SUM(F50:F51)</f>
        <v>56130000</v>
      </c>
      <c r="G52" s="237">
        <f>SUM(G50:G51)</f>
        <v>45292000</v>
      </c>
      <c r="H52" s="237">
        <f>SUM(H50:H51)</f>
        <v>147722611</v>
      </c>
    </row>
    <row r="53" spans="1:8" s="2" customFormat="1" ht="13.8" x14ac:dyDescent="0.25">
      <c r="A53" s="158" t="s">
        <v>187</v>
      </c>
      <c r="B53" s="173"/>
      <c r="C53" s="237"/>
      <c r="D53" s="237"/>
      <c r="E53" s="16" t="s">
        <v>188</v>
      </c>
      <c r="F53" s="174">
        <f>F52-B52</f>
        <v>20376000</v>
      </c>
      <c r="G53" s="237">
        <f>G52-C52</f>
        <v>-12978040</v>
      </c>
      <c r="H53" s="237">
        <f>H52-D52</f>
        <v>35265000</v>
      </c>
    </row>
    <row r="54" spans="1:8" s="2" customFormat="1" ht="27.6" x14ac:dyDescent="0.25">
      <c r="A54" s="158" t="s">
        <v>189</v>
      </c>
      <c r="B54" s="173">
        <f>SUM(B55:B56)</f>
        <v>21000000</v>
      </c>
      <c r="C54" s="237">
        <f>SUM(C55:C56)</f>
        <v>22176000</v>
      </c>
      <c r="D54" s="237">
        <f>SUM(D55:D56)</f>
        <v>36000000</v>
      </c>
      <c r="E54" s="16" t="s">
        <v>190</v>
      </c>
      <c r="F54" s="174">
        <f>SUM(F55:F56)</f>
        <v>0</v>
      </c>
      <c r="G54" s="237">
        <f>SUM(G55:G56)</f>
        <v>1611000</v>
      </c>
      <c r="H54" s="237">
        <f>SUM(H55:H56)</f>
        <v>1140000</v>
      </c>
    </row>
    <row r="55" spans="1:8" ht="27.6" x14ac:dyDescent="0.25">
      <c r="A55" s="153" t="s">
        <v>146</v>
      </c>
      <c r="B55" s="175">
        <f>B19</f>
        <v>21000000</v>
      </c>
      <c r="C55" s="238">
        <f>C19</f>
        <v>22176000</v>
      </c>
      <c r="D55" s="238">
        <f>D19</f>
        <v>36000000</v>
      </c>
      <c r="E55" s="17" t="s">
        <v>191</v>
      </c>
      <c r="F55" s="176">
        <f>F19</f>
        <v>0</v>
      </c>
      <c r="G55" s="238">
        <f>G19</f>
        <v>1611000</v>
      </c>
      <c r="H55" s="238">
        <f>H19</f>
        <v>1140000</v>
      </c>
    </row>
    <row r="56" spans="1:8" ht="27.6" x14ac:dyDescent="0.25">
      <c r="A56" s="153" t="s">
        <v>171</v>
      </c>
      <c r="B56" s="175">
        <f>B40</f>
        <v>0</v>
      </c>
      <c r="C56" s="238">
        <f>C40</f>
        <v>0</v>
      </c>
      <c r="D56" s="238">
        <f>D40</f>
        <v>0</v>
      </c>
      <c r="E56" s="17" t="s">
        <v>192</v>
      </c>
      <c r="F56" s="176">
        <f>F40</f>
        <v>0</v>
      </c>
      <c r="G56" s="238">
        <f>G40</f>
        <v>0</v>
      </c>
      <c r="H56" s="238">
        <f>H40</f>
        <v>0</v>
      </c>
    </row>
    <row r="57" spans="1:8" s="2" customFormat="1" ht="13.8" x14ac:dyDescent="0.25">
      <c r="A57" s="158" t="s">
        <v>193</v>
      </c>
      <c r="B57" s="173">
        <f>SUM(B58:B59)</f>
        <v>0</v>
      </c>
      <c r="C57" s="237">
        <f>SUM(C58:C59)</f>
        <v>1040000</v>
      </c>
      <c r="D57" s="237">
        <f>SUM(D58:D59)</f>
        <v>405000</v>
      </c>
      <c r="E57" s="16"/>
      <c r="F57" s="217"/>
      <c r="G57" s="240"/>
      <c r="H57" s="240"/>
    </row>
    <row r="58" spans="1:8" ht="27.6" x14ac:dyDescent="0.25">
      <c r="A58" s="153" t="s">
        <v>149</v>
      </c>
      <c r="B58" s="175">
        <f>B21</f>
        <v>0</v>
      </c>
      <c r="C58" s="238">
        <f>C24</f>
        <v>1040000</v>
      </c>
      <c r="D58" s="238">
        <f>D24</f>
        <v>405000</v>
      </c>
      <c r="E58" s="17"/>
      <c r="F58" s="154"/>
      <c r="G58" s="215"/>
      <c r="H58" s="215"/>
    </row>
    <row r="59" spans="1:8" ht="27.6" x14ac:dyDescent="0.25">
      <c r="A59" s="164" t="s">
        <v>175</v>
      </c>
      <c r="B59" s="175">
        <f>B42</f>
        <v>0</v>
      </c>
      <c r="C59" s="238">
        <f>C42</f>
        <v>0</v>
      </c>
      <c r="D59" s="238">
        <f>D42</f>
        <v>0</v>
      </c>
      <c r="E59" s="21"/>
      <c r="F59" s="177"/>
      <c r="G59" s="214"/>
      <c r="H59" s="214"/>
    </row>
    <row r="60" spans="1:8" s="2" customFormat="1" ht="14.4" thickBot="1" x14ac:dyDescent="0.3">
      <c r="A60" s="166" t="s">
        <v>87</v>
      </c>
      <c r="B60" s="178">
        <f>B52+B54+B57</f>
        <v>56754000</v>
      </c>
      <c r="C60" s="239">
        <f>C52+C54+C57</f>
        <v>81486040</v>
      </c>
      <c r="D60" s="239">
        <f>D52+D54+D57</f>
        <v>148862611</v>
      </c>
      <c r="E60" s="169" t="s">
        <v>194</v>
      </c>
      <c r="F60" s="179">
        <f>F52+F54</f>
        <v>56130000</v>
      </c>
      <c r="G60" s="239">
        <f>G52+G54</f>
        <v>46903000</v>
      </c>
      <c r="H60" s="239">
        <f>H52+H54</f>
        <v>148862611</v>
      </c>
    </row>
    <row r="61" spans="1:8" x14ac:dyDescent="0.25">
      <c r="A61" s="100" t="s">
        <v>195</v>
      </c>
    </row>
  </sheetData>
  <sheetProtection selectLockedCells="1" selectUnlockedCells="1"/>
  <mergeCells count="3">
    <mergeCell ref="A4:H4"/>
    <mergeCell ref="A27:H27"/>
    <mergeCell ref="A47:H47"/>
  </mergeCells>
  <phoneticPr fontId="28" type="noConversion"/>
  <pageMargins left="0.74791666666666667" right="0.74791666666666667" top="0.98402777777777772" bottom="0.98402777777777772" header="0.51180555555555551" footer="0.51180555555555551"/>
  <pageSetup paperSize="9" scale="57" firstPageNumber="0" orientation="landscape" r:id="rId1"/>
  <headerFooter alignWithMargins="0">
    <oddHeader>&amp;LVászoly Község Önkormányzata&amp;C8. melléklet a 1/2017. (II.15.) rendelethez&amp;R&amp;P. oldal forint</oddHeader>
  </headerFooter>
  <rowBreaks count="2" manualBreakCount="2">
    <brk id="25" max="9" man="1"/>
    <brk id="61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H91"/>
  <sheetViews>
    <sheetView view="pageLayout" zoomScaleSheetLayoutView="89" workbookViewId="0">
      <selection activeCell="E2" sqref="E2"/>
    </sheetView>
  </sheetViews>
  <sheetFormatPr defaultColWidth="9.109375" defaultRowHeight="13.2" x14ac:dyDescent="0.25"/>
  <cols>
    <col min="1" max="1" width="45.6640625" style="102" customWidth="1"/>
    <col min="2" max="2" width="13.109375" style="103" customWidth="1"/>
    <col min="3" max="3" width="14.5546875" style="103" customWidth="1"/>
    <col min="4" max="4" width="13.88671875" style="103" customWidth="1"/>
    <col min="5" max="5" width="45.88671875" style="103" customWidth="1"/>
    <col min="6" max="6" width="12.88671875" style="103" customWidth="1"/>
    <col min="7" max="7" width="14.33203125" style="103" customWidth="1"/>
    <col min="8" max="8" width="13.6640625" style="103" customWidth="1"/>
    <col min="9" max="16384" width="9.109375" style="103"/>
  </cols>
  <sheetData>
    <row r="2" spans="1:8" x14ac:dyDescent="0.25">
      <c r="E2" s="104"/>
    </row>
    <row r="4" spans="1:8" ht="15.75" customHeight="1" x14ac:dyDescent="0.3">
      <c r="A4" s="831" t="s">
        <v>490</v>
      </c>
      <c r="B4" s="831"/>
      <c r="C4" s="831"/>
      <c r="D4" s="831"/>
      <c r="E4" s="831"/>
      <c r="F4" s="831"/>
    </row>
    <row r="5" spans="1:8" ht="13.8" thickBot="1" x14ac:dyDescent="0.3"/>
    <row r="6" spans="1:8" s="102" customFormat="1" ht="28.2" thickBot="1" x14ac:dyDescent="0.3">
      <c r="A6" s="22" t="s">
        <v>134</v>
      </c>
      <c r="B6" s="206" t="s">
        <v>484</v>
      </c>
      <c r="C6" s="207" t="s">
        <v>485</v>
      </c>
      <c r="D6" s="206" t="s">
        <v>486</v>
      </c>
      <c r="E6" s="23" t="s">
        <v>135</v>
      </c>
      <c r="F6" s="206" t="s">
        <v>484</v>
      </c>
      <c r="G6" s="207" t="s">
        <v>485</v>
      </c>
      <c r="H6" s="206" t="s">
        <v>486</v>
      </c>
    </row>
    <row r="7" spans="1:8" s="102" customFormat="1" ht="13.8" x14ac:dyDescent="0.25">
      <c r="A7" s="24" t="s">
        <v>196</v>
      </c>
      <c r="B7" s="105"/>
      <c r="C7" s="105"/>
      <c r="D7" s="183"/>
      <c r="E7" s="23" t="s">
        <v>16</v>
      </c>
      <c r="F7" s="106"/>
      <c r="G7" s="106"/>
      <c r="H7" s="186"/>
    </row>
    <row r="8" spans="1:8" ht="27.6" x14ac:dyDescent="0.25">
      <c r="A8" s="25" t="s">
        <v>197</v>
      </c>
      <c r="B8" s="26">
        <f>'6. sz. tábla '!B7</f>
        <v>16645000</v>
      </c>
      <c r="C8" s="26">
        <f>'6. sz. tábla '!C7</f>
        <v>22171140</v>
      </c>
      <c r="D8" s="26">
        <f>'6. sz. tábla '!D7</f>
        <v>21955111</v>
      </c>
      <c r="E8" s="27" t="s">
        <v>120</v>
      </c>
      <c r="F8" s="26">
        <f>'6. sz. tábla '!F7</f>
        <v>3693000</v>
      </c>
      <c r="G8" s="26">
        <f>'6. sz. tábla '!G7</f>
        <v>7026000</v>
      </c>
      <c r="H8" s="26">
        <f>'6. sz. tábla '!H7</f>
        <v>6405000</v>
      </c>
    </row>
    <row r="9" spans="1:8" ht="17.25" customHeight="1" x14ac:dyDescent="0.25">
      <c r="A9" s="28" t="s">
        <v>137</v>
      </c>
      <c r="B9" s="713">
        <f>'6. sz. tábla '!B8</f>
        <v>12200000</v>
      </c>
      <c r="C9" s="713">
        <f>'6. sz. tábla '!C8</f>
        <v>10785000</v>
      </c>
      <c r="D9" s="713">
        <f>'6. sz. tábla '!D8</f>
        <v>10650000</v>
      </c>
      <c r="E9" s="29" t="s">
        <v>117</v>
      </c>
      <c r="F9" s="26">
        <f>'6. sz. tábla '!F8</f>
        <v>1007000</v>
      </c>
      <c r="G9" s="26">
        <f>'6. sz. tábla '!G8</f>
        <v>1495000</v>
      </c>
      <c r="H9" s="26">
        <f>'6. sz. tábla '!H8</f>
        <v>1614700</v>
      </c>
    </row>
    <row r="10" spans="1:8" ht="13.8" x14ac:dyDescent="0.25">
      <c r="A10" s="30" t="s">
        <v>139</v>
      </c>
      <c r="B10" s="26">
        <f>'6. sz. tábla '!B9</f>
        <v>3309000</v>
      </c>
      <c r="C10" s="26">
        <f>'6. sz. tábla '!C9</f>
        <v>5454900</v>
      </c>
      <c r="D10" s="26">
        <f>'6. sz. tábla '!D9</f>
        <v>4852500</v>
      </c>
      <c r="E10" s="29" t="s">
        <v>118</v>
      </c>
      <c r="F10" s="26">
        <f>'6. sz. tábla '!F9</f>
        <v>9190000</v>
      </c>
      <c r="G10" s="26">
        <f>'6. sz. tábla '!G9</f>
        <v>13310000</v>
      </c>
      <c r="H10" s="26">
        <f>'6. sz. tábla '!H9</f>
        <v>13500000</v>
      </c>
    </row>
    <row r="11" spans="1:8" ht="27.6" x14ac:dyDescent="0.25">
      <c r="A11" s="11" t="s">
        <v>141</v>
      </c>
      <c r="B11" s="26">
        <f>'6. sz. tábla '!B10</f>
        <v>0</v>
      </c>
      <c r="C11" s="26">
        <f>'6. sz. tábla '!C10</f>
        <v>0</v>
      </c>
      <c r="D11" s="26">
        <f>'6. sz. tábla '!D10</f>
        <v>0</v>
      </c>
      <c r="E11" s="27" t="s">
        <v>121</v>
      </c>
      <c r="F11" s="26">
        <f>'6. sz. tábla '!F10</f>
        <v>1350000</v>
      </c>
      <c r="G11" s="26">
        <f>'6. sz. tábla '!G10</f>
        <v>1460000</v>
      </c>
      <c r="H11" s="26">
        <f>'6. sz. tábla '!H10</f>
        <v>1943000</v>
      </c>
    </row>
    <row r="12" spans="1:8" ht="13.8" x14ac:dyDescent="0.25">
      <c r="A12" s="28"/>
      <c r="B12" s="26"/>
      <c r="C12" s="26"/>
      <c r="D12" s="184"/>
      <c r="E12" s="29" t="s">
        <v>119</v>
      </c>
      <c r="F12" s="26"/>
      <c r="G12" s="26"/>
      <c r="H12" s="184"/>
    </row>
    <row r="13" spans="1:8" ht="13.8" x14ac:dyDescent="0.25">
      <c r="A13" s="30"/>
      <c r="B13" s="26"/>
      <c r="C13" s="26"/>
      <c r="D13" s="184"/>
      <c r="E13" s="17" t="s">
        <v>266</v>
      </c>
      <c r="F13" s="26">
        <f>'6. sz. tábla '!F12</f>
        <v>0</v>
      </c>
      <c r="G13" s="26">
        <f>'6. sz. tábla '!G12</f>
        <v>0</v>
      </c>
      <c r="H13" s="26">
        <f>'6. sz. tábla '!H12</f>
        <v>0</v>
      </c>
    </row>
    <row r="14" spans="1:8" ht="27.6" x14ac:dyDescent="0.25">
      <c r="A14" s="30"/>
      <c r="B14" s="26"/>
      <c r="C14" s="26"/>
      <c r="D14" s="184"/>
      <c r="E14" s="17" t="s">
        <v>267</v>
      </c>
      <c r="F14" s="26">
        <f>'6. sz. tábla '!F13</f>
        <v>6861000</v>
      </c>
      <c r="G14" s="26">
        <f>'6. sz. tábla '!G13</f>
        <v>6906000</v>
      </c>
      <c r="H14" s="26">
        <f>'6. sz. tábla '!H13</f>
        <v>7550491</v>
      </c>
    </row>
    <row r="15" spans="1:8" ht="27.6" x14ac:dyDescent="0.25">
      <c r="A15" s="25"/>
      <c r="B15" s="26"/>
      <c r="C15" s="107"/>
      <c r="D15" s="185"/>
      <c r="E15" s="156" t="s">
        <v>268</v>
      </c>
      <c r="F15" s="26">
        <f>'6. sz. tábla '!F14</f>
        <v>140000</v>
      </c>
      <c r="G15" s="26">
        <f>'6. sz. tábla '!G14</f>
        <v>140000</v>
      </c>
      <c r="H15" s="26">
        <f>'6. sz. tábla '!H14</f>
        <v>140000</v>
      </c>
    </row>
    <row r="16" spans="1:8" ht="27.6" x14ac:dyDescent="0.25">
      <c r="A16" s="31"/>
      <c r="B16" s="26"/>
      <c r="C16" s="26"/>
      <c r="D16" s="184"/>
      <c r="E16" s="17" t="s">
        <v>269</v>
      </c>
      <c r="F16" s="26">
        <f>'6. sz. tábla '!F15</f>
        <v>0</v>
      </c>
      <c r="G16" s="26">
        <f>'6. sz. tábla '!G15</f>
        <v>0</v>
      </c>
      <c r="H16" s="26">
        <f>'6. sz. tábla '!H15</f>
        <v>0</v>
      </c>
    </row>
    <row r="17" spans="1:8" ht="13.8" x14ac:dyDescent="0.25">
      <c r="A17" s="28"/>
      <c r="B17" s="26"/>
      <c r="C17" s="26"/>
      <c r="D17" s="184"/>
      <c r="E17" s="157" t="s">
        <v>261</v>
      </c>
      <c r="F17" s="26">
        <f>'6. sz. tábla '!F16</f>
        <v>791000</v>
      </c>
      <c r="G17" s="26">
        <f>'6. sz. tábla '!G16</f>
        <v>573000</v>
      </c>
      <c r="H17" s="26">
        <f>'6. sz. tábla '!H16</f>
        <v>1595420</v>
      </c>
    </row>
    <row r="18" spans="1:8" s="33" customFormat="1" ht="27.6" x14ac:dyDescent="0.25">
      <c r="A18" s="22" t="s">
        <v>198</v>
      </c>
      <c r="B18" s="32">
        <f>SUM(B8:B17)</f>
        <v>32154000</v>
      </c>
      <c r="C18" s="32">
        <f>SUM(C8:C17)</f>
        <v>38411040</v>
      </c>
      <c r="D18" s="69">
        <f>SUM(D8:D17)</f>
        <v>37457611</v>
      </c>
      <c r="E18" s="23" t="s">
        <v>199</v>
      </c>
      <c r="F18" s="32">
        <f>SUM(F8:F17)</f>
        <v>23032000</v>
      </c>
      <c r="G18" s="32">
        <f>SUM(G8:G17)</f>
        <v>30910000</v>
      </c>
      <c r="H18" s="69">
        <f>SUM(H8:H17)</f>
        <v>32748611</v>
      </c>
    </row>
    <row r="19" spans="1:8" ht="13.8" x14ac:dyDescent="0.25">
      <c r="A19" s="34" t="s">
        <v>200</v>
      </c>
      <c r="B19" s="26">
        <f>'1.sz.tábla'!B16</f>
        <v>21228000</v>
      </c>
      <c r="C19" s="26">
        <f>'1.sz.tábla'!C16</f>
        <v>23216000</v>
      </c>
      <c r="D19" s="26">
        <f>'1.sz.tábla'!D16</f>
        <v>36405000</v>
      </c>
      <c r="E19" s="35" t="s">
        <v>201</v>
      </c>
      <c r="F19" s="26">
        <f>'1.sz.tábla'!B35</f>
        <v>0</v>
      </c>
      <c r="G19" s="26">
        <f>'1.sz.tábla'!C35</f>
        <v>1611000</v>
      </c>
      <c r="H19" s="26">
        <f>'1.sz.tábla'!D35</f>
        <v>1140000</v>
      </c>
    </row>
    <row r="20" spans="1:8" ht="41.4" x14ac:dyDescent="0.25">
      <c r="A20" s="22" t="s">
        <v>202</v>
      </c>
      <c r="B20" s="32">
        <f>B18+B19</f>
        <v>53382000</v>
      </c>
      <c r="C20" s="32">
        <f>C18+C19</f>
        <v>61627040</v>
      </c>
      <c r="D20" s="69">
        <f>D18+D19</f>
        <v>73862611</v>
      </c>
      <c r="E20" s="23" t="s">
        <v>203</v>
      </c>
      <c r="F20" s="32">
        <f>F18+F19</f>
        <v>23032000</v>
      </c>
      <c r="G20" s="32">
        <f>G18+G19</f>
        <v>32521000</v>
      </c>
      <c r="H20" s="69">
        <f>H18+H19</f>
        <v>33888611</v>
      </c>
    </row>
    <row r="21" spans="1:8" ht="13.8" x14ac:dyDescent="0.25">
      <c r="A21" s="36" t="s">
        <v>204</v>
      </c>
      <c r="B21" s="37"/>
      <c r="C21" s="37"/>
      <c r="D21" s="37"/>
      <c r="E21" s="38" t="s">
        <v>18</v>
      </c>
      <c r="F21" s="109"/>
      <c r="G21" s="109"/>
      <c r="H21" s="109"/>
    </row>
    <row r="22" spans="1:8" ht="27.6" x14ac:dyDescent="0.25">
      <c r="A22" s="11" t="s">
        <v>156</v>
      </c>
      <c r="B22" s="26">
        <f>'6. sz. tábla '!B30</f>
        <v>0</v>
      </c>
      <c r="C22" s="26">
        <f>'6. sz. tábla '!C30</f>
        <v>12875000</v>
      </c>
      <c r="D22" s="26">
        <f>'6. sz. tábla '!D30</f>
        <v>75000000</v>
      </c>
      <c r="E22" s="27" t="s">
        <v>157</v>
      </c>
      <c r="F22" s="26">
        <f>'6. sz. tábla '!F30</f>
        <v>18000000</v>
      </c>
      <c r="G22" s="26">
        <f>'6. sz. tábla '!G30</f>
        <v>320000</v>
      </c>
      <c r="H22" s="26">
        <f>'6. sz. tábla '!H30</f>
        <v>24270000</v>
      </c>
    </row>
    <row r="23" spans="1:8" ht="13.8" x14ac:dyDescent="0.25">
      <c r="A23" s="9" t="s">
        <v>205</v>
      </c>
      <c r="B23" s="26">
        <f>'6. sz. tábla '!B31</f>
        <v>3600000</v>
      </c>
      <c r="C23" s="26">
        <f>'6. sz. tábla '!C31</f>
        <v>5984000</v>
      </c>
      <c r="D23" s="26">
        <f>'6. sz. tábla '!D31</f>
        <v>0</v>
      </c>
      <c r="E23" s="29" t="s">
        <v>159</v>
      </c>
      <c r="F23" s="26"/>
      <c r="G23" s="26"/>
      <c r="H23" s="184"/>
    </row>
    <row r="24" spans="1:8" ht="27.6" x14ac:dyDescent="0.25">
      <c r="A24" s="9" t="s">
        <v>206</v>
      </c>
      <c r="B24" s="26">
        <f>'6. sz. tábla '!B32</f>
        <v>0</v>
      </c>
      <c r="C24" s="26">
        <f>'6. sz. tábla '!C32</f>
        <v>1000000</v>
      </c>
      <c r="D24" s="26">
        <f>'6. sz. tábla '!D32</f>
        <v>0</v>
      </c>
      <c r="E24" s="29" t="s">
        <v>161</v>
      </c>
      <c r="F24" s="26">
        <f>'6. sz. tábla '!F32</f>
        <v>15098000</v>
      </c>
      <c r="G24" s="26">
        <f>'6. sz. tábla '!G32</f>
        <v>14062000</v>
      </c>
      <c r="H24" s="26">
        <f>'6. sz. tábla '!H32</f>
        <v>90704000</v>
      </c>
    </row>
    <row r="25" spans="1:8" ht="13.8" x14ac:dyDescent="0.25">
      <c r="A25" s="28"/>
      <c r="B25" s="26"/>
      <c r="C25" s="26"/>
      <c r="D25" s="184"/>
      <c r="E25" s="29" t="s">
        <v>207</v>
      </c>
      <c r="F25" s="26"/>
      <c r="G25" s="26"/>
      <c r="H25" s="184"/>
    </row>
    <row r="26" spans="1:8" ht="27.6" x14ac:dyDescent="0.25">
      <c r="A26" s="28"/>
      <c r="B26" s="26"/>
      <c r="C26" s="26"/>
      <c r="D26" s="184"/>
      <c r="E26" s="29" t="s">
        <v>208</v>
      </c>
      <c r="F26" s="26"/>
      <c r="G26" s="26"/>
      <c r="H26" s="184"/>
    </row>
    <row r="27" spans="1:8" ht="27.6" x14ac:dyDescent="0.25">
      <c r="A27" s="28"/>
      <c r="B27" s="26"/>
      <c r="C27" s="26"/>
      <c r="D27" s="184"/>
      <c r="E27" s="39" t="s">
        <v>209</v>
      </c>
      <c r="F27" s="26"/>
      <c r="G27" s="26"/>
      <c r="H27" s="184"/>
    </row>
    <row r="28" spans="1:8" ht="27.6" x14ac:dyDescent="0.25">
      <c r="A28" s="40"/>
      <c r="B28" s="26"/>
      <c r="C28" s="26"/>
      <c r="D28" s="184"/>
      <c r="E28" s="29" t="s">
        <v>210</v>
      </c>
      <c r="F28" s="26"/>
      <c r="G28" s="26"/>
      <c r="H28" s="184"/>
    </row>
    <row r="29" spans="1:8" s="33" customFormat="1" ht="27.6" x14ac:dyDescent="0.25">
      <c r="A29" s="22" t="s">
        <v>211</v>
      </c>
      <c r="B29" s="32">
        <f>SUM(B22:B28)</f>
        <v>3600000</v>
      </c>
      <c r="C29" s="32">
        <f>SUM(C22:C28)</f>
        <v>19859000</v>
      </c>
      <c r="D29" s="69">
        <f>SUM(D22:D28)</f>
        <v>75000000</v>
      </c>
      <c r="E29" s="23" t="s">
        <v>199</v>
      </c>
      <c r="F29" s="32">
        <f>SUM(F22:F28)</f>
        <v>33098000</v>
      </c>
      <c r="G29" s="32">
        <f>SUM(G22:G28)</f>
        <v>14382000</v>
      </c>
      <c r="H29" s="69">
        <f>SUM(H22:H28)</f>
        <v>114974000</v>
      </c>
    </row>
    <row r="30" spans="1:8" ht="15" customHeight="1" x14ac:dyDescent="0.25">
      <c r="A30" s="34" t="s">
        <v>200</v>
      </c>
      <c r="B30" s="26"/>
      <c r="C30" s="26"/>
      <c r="D30" s="184"/>
      <c r="E30" s="35" t="s">
        <v>201</v>
      </c>
      <c r="F30" s="26"/>
      <c r="G30" s="26"/>
      <c r="H30" s="184"/>
    </row>
    <row r="31" spans="1:8" ht="41.4" x14ac:dyDescent="0.25">
      <c r="A31" s="36" t="s">
        <v>212</v>
      </c>
      <c r="B31" s="32">
        <f>B29+B30</f>
        <v>3600000</v>
      </c>
      <c r="C31" s="32">
        <f>C29+C30</f>
        <v>19859000</v>
      </c>
      <c r="D31" s="69">
        <f>D29+D30</f>
        <v>75000000</v>
      </c>
      <c r="E31" s="41" t="s">
        <v>213</v>
      </c>
      <c r="F31" s="32">
        <f>F29+F30</f>
        <v>33098000</v>
      </c>
      <c r="G31" s="32">
        <f>G29+G30</f>
        <v>14382000</v>
      </c>
      <c r="H31" s="69">
        <f>H29+H30</f>
        <v>114974000</v>
      </c>
    </row>
    <row r="32" spans="1:8" x14ac:dyDescent="0.25">
      <c r="B32" s="111">
        <f>B31+B20</f>
        <v>56982000</v>
      </c>
      <c r="C32" s="111">
        <f>C31+C20</f>
        <v>81486040</v>
      </c>
      <c r="D32" s="111">
        <f>D31+D20</f>
        <v>148862611</v>
      </c>
      <c r="F32" s="111">
        <f>F31+F20</f>
        <v>56130000</v>
      </c>
      <c r="G32" s="111">
        <f>G31+G20</f>
        <v>46903000</v>
      </c>
      <c r="H32" s="111">
        <f>H31+H20</f>
        <v>148862611</v>
      </c>
    </row>
    <row r="33" spans="1:8" ht="15.75" customHeight="1" x14ac:dyDescent="0.3">
      <c r="A33" s="831" t="s">
        <v>491</v>
      </c>
      <c r="B33" s="831"/>
      <c r="C33" s="831"/>
      <c r="D33" s="831"/>
      <c r="E33" s="831"/>
      <c r="F33" s="831"/>
    </row>
    <row r="34" spans="1:8" ht="13.8" thickBot="1" x14ac:dyDescent="0.3"/>
    <row r="35" spans="1:8" s="102" customFormat="1" ht="28.2" thickBot="1" x14ac:dyDescent="0.3">
      <c r="A35" s="42" t="s">
        <v>134</v>
      </c>
      <c r="B35" s="206" t="s">
        <v>484</v>
      </c>
      <c r="C35" s="207" t="s">
        <v>485</v>
      </c>
      <c r="D35" s="206" t="s">
        <v>486</v>
      </c>
      <c r="E35" s="43" t="s">
        <v>135</v>
      </c>
      <c r="F35" s="206" t="s">
        <v>484</v>
      </c>
      <c r="G35" s="207" t="s">
        <v>485</v>
      </c>
      <c r="H35" s="206" t="s">
        <v>486</v>
      </c>
    </row>
    <row r="36" spans="1:8" ht="13.8" x14ac:dyDescent="0.25">
      <c r="A36" s="24" t="s">
        <v>196</v>
      </c>
      <c r="B36" s="105"/>
      <c r="C36" s="105"/>
      <c r="D36" s="183"/>
      <c r="E36" s="23" t="s">
        <v>16</v>
      </c>
      <c r="F36" s="110"/>
      <c r="G36" s="110"/>
      <c r="H36" s="189"/>
    </row>
    <row r="37" spans="1:8" ht="27.6" x14ac:dyDescent="0.25">
      <c r="A37" s="25" t="s">
        <v>197</v>
      </c>
      <c r="B37" s="26"/>
      <c r="C37" s="26"/>
      <c r="D37" s="184"/>
      <c r="E37" s="27" t="s">
        <v>120</v>
      </c>
      <c r="F37" s="26"/>
      <c r="G37" s="26"/>
      <c r="H37" s="184"/>
    </row>
    <row r="38" spans="1:8" ht="13.8" x14ac:dyDescent="0.25">
      <c r="A38" s="28" t="s">
        <v>137</v>
      </c>
      <c r="B38" s="26"/>
      <c r="C38" s="26"/>
      <c r="D38" s="184"/>
      <c r="E38" s="29" t="s">
        <v>117</v>
      </c>
      <c r="F38" s="26"/>
      <c r="G38" s="26"/>
      <c r="H38" s="184"/>
    </row>
    <row r="39" spans="1:8" ht="13.8" x14ac:dyDescent="0.25">
      <c r="A39" s="30" t="s">
        <v>139</v>
      </c>
      <c r="B39" s="26"/>
      <c r="C39" s="26"/>
      <c r="D39" s="184"/>
      <c r="E39" s="29" t="s">
        <v>118</v>
      </c>
      <c r="F39" s="26"/>
      <c r="G39" s="26"/>
      <c r="H39" s="184"/>
    </row>
    <row r="40" spans="1:8" ht="27.6" x14ac:dyDescent="0.25">
      <c r="A40" s="11" t="s">
        <v>141</v>
      </c>
      <c r="B40" s="26"/>
      <c r="C40" s="26"/>
      <c r="D40" s="184"/>
      <c r="E40" s="27" t="s">
        <v>121</v>
      </c>
      <c r="F40" s="26"/>
      <c r="G40" s="26"/>
      <c r="H40" s="184"/>
    </row>
    <row r="41" spans="1:8" ht="13.8" x14ac:dyDescent="0.25">
      <c r="A41" s="28"/>
      <c r="B41" s="26"/>
      <c r="C41" s="26"/>
      <c r="D41" s="184"/>
      <c r="E41" s="29" t="s">
        <v>119</v>
      </c>
      <c r="F41" s="26"/>
      <c r="G41" s="26"/>
      <c r="H41" s="184"/>
    </row>
    <row r="42" spans="1:8" ht="13.8" x14ac:dyDescent="0.25">
      <c r="A42" s="30"/>
      <c r="B42" s="26"/>
      <c r="C42" s="26"/>
      <c r="D42" s="184"/>
      <c r="E42" s="17" t="s">
        <v>266</v>
      </c>
      <c r="F42" s="26"/>
      <c r="G42" s="26"/>
      <c r="H42" s="184"/>
    </row>
    <row r="43" spans="1:8" ht="27.6" x14ac:dyDescent="0.25">
      <c r="A43" s="30"/>
      <c r="B43" s="26"/>
      <c r="C43" s="26"/>
      <c r="D43" s="184"/>
      <c r="E43" s="17" t="s">
        <v>267</v>
      </c>
      <c r="F43" s="26"/>
      <c r="G43" s="26"/>
      <c r="H43" s="184"/>
    </row>
    <row r="44" spans="1:8" ht="27.6" x14ac:dyDescent="0.25">
      <c r="A44" s="25"/>
      <c r="B44" s="26"/>
      <c r="C44" s="107"/>
      <c r="D44" s="185"/>
      <c r="E44" s="156" t="s">
        <v>268</v>
      </c>
      <c r="F44" s="26"/>
      <c r="G44" s="26"/>
      <c r="H44" s="184"/>
    </row>
    <row r="45" spans="1:8" ht="27.6" x14ac:dyDescent="0.25">
      <c r="A45" s="31"/>
      <c r="B45" s="26"/>
      <c r="C45" s="26"/>
      <c r="D45" s="184"/>
      <c r="E45" s="17" t="s">
        <v>269</v>
      </c>
      <c r="F45" s="26"/>
      <c r="G45" s="26"/>
      <c r="H45" s="184"/>
    </row>
    <row r="46" spans="1:8" ht="13.8" x14ac:dyDescent="0.25">
      <c r="A46" s="28"/>
      <c r="B46" s="26"/>
      <c r="C46" s="26"/>
      <c r="D46" s="184"/>
      <c r="E46" s="157" t="s">
        <v>261</v>
      </c>
      <c r="F46" s="26"/>
      <c r="G46" s="26"/>
      <c r="H46" s="184"/>
    </row>
    <row r="47" spans="1:8" ht="27.6" x14ac:dyDescent="0.25">
      <c r="A47" s="22" t="s">
        <v>214</v>
      </c>
      <c r="B47" s="32">
        <f>SUM(B37:B46)</f>
        <v>0</v>
      </c>
      <c r="C47" s="32">
        <f>SUM(C37:C46)</f>
        <v>0</v>
      </c>
      <c r="D47" s="69">
        <f>SUM(D37:D46)</f>
        <v>0</v>
      </c>
      <c r="E47" s="23" t="s">
        <v>215</v>
      </c>
      <c r="F47" s="32">
        <f>SUM(F37:F46)</f>
        <v>0</v>
      </c>
      <c r="G47" s="32">
        <f>SUM(G37:G46)</f>
        <v>0</v>
      </c>
      <c r="H47" s="69">
        <f>SUM(H37:H46)</f>
        <v>0</v>
      </c>
    </row>
    <row r="48" spans="1:8" ht="13.8" x14ac:dyDescent="0.25">
      <c r="A48" s="34" t="s">
        <v>200</v>
      </c>
      <c r="B48" s="26"/>
      <c r="C48" s="26"/>
      <c r="D48" s="184"/>
      <c r="E48" s="35" t="s">
        <v>201</v>
      </c>
      <c r="F48" s="26"/>
      <c r="G48" s="26"/>
      <c r="H48" s="184"/>
    </row>
    <row r="49" spans="1:8" ht="41.4" x14ac:dyDescent="0.25">
      <c r="A49" s="22" t="s">
        <v>216</v>
      </c>
      <c r="B49" s="32">
        <f>B47+B48</f>
        <v>0</v>
      </c>
      <c r="C49" s="32">
        <f>C47+C48</f>
        <v>0</v>
      </c>
      <c r="D49" s="69">
        <f>D47+D48</f>
        <v>0</v>
      </c>
      <c r="E49" s="23" t="s">
        <v>217</v>
      </c>
      <c r="F49" s="32">
        <f>F47+F48</f>
        <v>0</v>
      </c>
      <c r="G49" s="32">
        <f>G47+G48</f>
        <v>0</v>
      </c>
      <c r="H49" s="69">
        <f>H47+H48</f>
        <v>0</v>
      </c>
    </row>
    <row r="50" spans="1:8" ht="13.8" x14ac:dyDescent="0.25">
      <c r="A50" s="22" t="s">
        <v>204</v>
      </c>
      <c r="B50" s="37"/>
      <c r="C50" s="37"/>
      <c r="D50" s="37"/>
      <c r="E50" s="45" t="s">
        <v>18</v>
      </c>
      <c r="F50" s="109"/>
      <c r="G50" s="109"/>
      <c r="H50" s="109"/>
    </row>
    <row r="51" spans="1:8" ht="27.6" x14ac:dyDescent="0.25">
      <c r="A51" s="11" t="s">
        <v>156</v>
      </c>
      <c r="B51" s="26"/>
      <c r="C51" s="26"/>
      <c r="D51" s="184"/>
      <c r="E51" s="27" t="s">
        <v>157</v>
      </c>
      <c r="F51" s="26"/>
      <c r="G51" s="26"/>
      <c r="H51" s="184"/>
    </row>
    <row r="52" spans="1:8" ht="13.8" x14ac:dyDescent="0.25">
      <c r="A52" s="9" t="s">
        <v>205</v>
      </c>
      <c r="B52" s="26"/>
      <c r="C52" s="26"/>
      <c r="D52" s="184"/>
      <c r="E52" s="29" t="s">
        <v>159</v>
      </c>
      <c r="F52" s="26"/>
      <c r="G52" s="26"/>
      <c r="H52" s="184"/>
    </row>
    <row r="53" spans="1:8" ht="27.6" x14ac:dyDescent="0.25">
      <c r="A53" s="9" t="s">
        <v>206</v>
      </c>
      <c r="B53" s="26"/>
      <c r="C53" s="44"/>
      <c r="D53" s="188"/>
      <c r="E53" s="29" t="s">
        <v>161</v>
      </c>
      <c r="F53" s="26"/>
      <c r="G53" s="26"/>
      <c r="H53" s="184"/>
    </row>
    <row r="54" spans="1:8" ht="13.8" x14ac:dyDescent="0.25">
      <c r="A54" s="46"/>
      <c r="B54" s="26"/>
      <c r="C54" s="26"/>
      <c r="D54" s="184"/>
      <c r="E54" s="29" t="s">
        <v>207</v>
      </c>
      <c r="F54" s="26"/>
      <c r="G54" s="26"/>
      <c r="H54" s="184"/>
    </row>
    <row r="55" spans="1:8" ht="27.6" x14ac:dyDescent="0.25">
      <c r="A55" s="46"/>
      <c r="B55" s="26"/>
      <c r="C55" s="26"/>
      <c r="D55" s="184"/>
      <c r="E55" s="29" t="s">
        <v>208</v>
      </c>
      <c r="F55" s="26"/>
      <c r="G55" s="26"/>
      <c r="H55" s="184"/>
    </row>
    <row r="56" spans="1:8" ht="27.6" x14ac:dyDescent="0.25">
      <c r="A56" s="46"/>
      <c r="B56" s="26"/>
      <c r="C56" s="26"/>
      <c r="D56" s="184"/>
      <c r="E56" s="39" t="s">
        <v>209</v>
      </c>
      <c r="F56" s="26"/>
      <c r="G56" s="26"/>
      <c r="H56" s="184"/>
    </row>
    <row r="57" spans="1:8" ht="27.6" x14ac:dyDescent="0.25">
      <c r="A57" s="47"/>
      <c r="B57" s="26"/>
      <c r="C57" s="26"/>
      <c r="D57" s="184"/>
      <c r="E57" s="17" t="s">
        <v>274</v>
      </c>
      <c r="F57" s="26"/>
      <c r="G57" s="26"/>
      <c r="H57" s="184"/>
    </row>
    <row r="58" spans="1:8" ht="27.6" x14ac:dyDescent="0.25">
      <c r="A58" s="47"/>
      <c r="B58" s="26"/>
      <c r="C58" s="26"/>
      <c r="D58" s="184"/>
      <c r="E58" s="17" t="s">
        <v>210</v>
      </c>
      <c r="F58" s="26"/>
      <c r="G58" s="26"/>
      <c r="H58" s="184"/>
    </row>
    <row r="59" spans="1:8" ht="27.6" x14ac:dyDescent="0.25">
      <c r="A59" s="42" t="s">
        <v>218</v>
      </c>
      <c r="B59" s="32">
        <f>SUM(B51:B57)</f>
        <v>0</v>
      </c>
      <c r="C59" s="32">
        <f>SUM(C51:C57)</f>
        <v>0</v>
      </c>
      <c r="D59" s="69">
        <f>SUM(D51:D57)</f>
        <v>0</v>
      </c>
      <c r="E59" s="23" t="s">
        <v>219</v>
      </c>
      <c r="F59" s="32">
        <f>SUM(F51:F57)</f>
        <v>0</v>
      </c>
      <c r="G59" s="32">
        <f>SUM(G51:G57)</f>
        <v>0</v>
      </c>
      <c r="H59" s="69">
        <f>SUM(H51:H58)</f>
        <v>0</v>
      </c>
    </row>
    <row r="60" spans="1:8" ht="13.8" x14ac:dyDescent="0.25">
      <c r="A60" s="48" t="s">
        <v>200</v>
      </c>
      <c r="B60" s="26"/>
      <c r="C60" s="26"/>
      <c r="D60" s="184"/>
      <c r="E60" s="35" t="s">
        <v>201</v>
      </c>
      <c r="F60" s="26"/>
      <c r="G60" s="108"/>
      <c r="H60" s="187"/>
    </row>
    <row r="61" spans="1:8" ht="13.8" x14ac:dyDescent="0.25">
      <c r="A61" s="48"/>
      <c r="B61" s="26"/>
      <c r="C61" s="26"/>
      <c r="D61" s="184"/>
      <c r="E61" s="29"/>
      <c r="F61" s="26"/>
      <c r="G61" s="108"/>
      <c r="H61" s="187"/>
    </row>
    <row r="62" spans="1:8" ht="41.4" x14ac:dyDescent="0.25">
      <c r="A62" s="49" t="s">
        <v>220</v>
      </c>
      <c r="B62" s="32">
        <f>B59+B60</f>
        <v>0</v>
      </c>
      <c r="C62" s="32">
        <f>C59+C60</f>
        <v>0</v>
      </c>
      <c r="D62" s="69">
        <f>D59+D60</f>
        <v>0</v>
      </c>
      <c r="E62" s="41" t="s">
        <v>221</v>
      </c>
      <c r="F62" s="32">
        <f>F59+F60</f>
        <v>0</v>
      </c>
      <c r="G62" s="32">
        <f>G59+G60</f>
        <v>0</v>
      </c>
      <c r="H62" s="69">
        <f>H59+H60</f>
        <v>0</v>
      </c>
    </row>
    <row r="63" spans="1:8" x14ac:dyDescent="0.25">
      <c r="A63" s="50"/>
      <c r="B63" s="116">
        <f>B62+B49</f>
        <v>0</v>
      </c>
      <c r="C63" s="116">
        <f>C62+C49</f>
        <v>0</v>
      </c>
      <c r="D63" s="116">
        <f>D62+D49</f>
        <v>0</v>
      </c>
      <c r="E63" s="51"/>
      <c r="F63" s="111">
        <f>F62+F49</f>
        <v>0</v>
      </c>
      <c r="G63" s="111">
        <f>G62+G49</f>
        <v>0</v>
      </c>
      <c r="H63" s="111">
        <f>H62+H49</f>
        <v>0</v>
      </c>
    </row>
    <row r="64" spans="1:8" ht="15.75" customHeight="1" x14ac:dyDescent="0.3">
      <c r="A64" s="831" t="s">
        <v>492</v>
      </c>
      <c r="B64" s="831"/>
      <c r="C64" s="831"/>
      <c r="D64" s="831"/>
      <c r="E64" s="831"/>
      <c r="F64" s="831"/>
    </row>
    <row r="65" spans="1:8" ht="13.8" thickBot="1" x14ac:dyDescent="0.3"/>
    <row r="66" spans="1:8" s="102" customFormat="1" ht="28.2" thickBot="1" x14ac:dyDescent="0.3">
      <c r="A66" s="42" t="s">
        <v>134</v>
      </c>
      <c r="B66" s="206" t="s">
        <v>484</v>
      </c>
      <c r="C66" s="207" t="s">
        <v>485</v>
      </c>
      <c r="D66" s="206" t="s">
        <v>486</v>
      </c>
      <c r="E66" s="43" t="s">
        <v>135</v>
      </c>
      <c r="F66" s="206" t="s">
        <v>484</v>
      </c>
      <c r="G66" s="207" t="s">
        <v>485</v>
      </c>
      <c r="H66" s="206" t="s">
        <v>486</v>
      </c>
    </row>
    <row r="67" spans="1:8" ht="13.8" x14ac:dyDescent="0.25">
      <c r="A67" s="52" t="s">
        <v>196</v>
      </c>
      <c r="B67" s="105"/>
      <c r="C67" s="105"/>
      <c r="D67" s="183"/>
      <c r="E67" s="43" t="s">
        <v>16</v>
      </c>
      <c r="F67" s="110"/>
      <c r="G67" s="110"/>
      <c r="H67" s="189"/>
    </row>
    <row r="68" spans="1:8" ht="27.6" x14ac:dyDescent="0.25">
      <c r="A68" s="53" t="s">
        <v>197</v>
      </c>
      <c r="B68" s="26"/>
      <c r="C68" s="26"/>
      <c r="D68" s="184"/>
      <c r="E68" s="27" t="s">
        <v>120</v>
      </c>
      <c r="F68" s="26"/>
      <c r="G68" s="26"/>
      <c r="H68" s="184"/>
    </row>
    <row r="69" spans="1:8" ht="13.8" x14ac:dyDescent="0.25">
      <c r="A69" s="46" t="s">
        <v>137</v>
      </c>
      <c r="B69" s="26"/>
      <c r="C69" s="26"/>
      <c r="D69" s="184"/>
      <c r="E69" s="191" t="s">
        <v>117</v>
      </c>
      <c r="F69" s="26"/>
      <c r="G69" s="26"/>
      <c r="H69" s="184"/>
    </row>
    <row r="70" spans="1:8" ht="13.8" x14ac:dyDescent="0.25">
      <c r="A70" s="30" t="s">
        <v>139</v>
      </c>
      <c r="B70" s="26">
        <v>0</v>
      </c>
      <c r="C70" s="26"/>
      <c r="D70" s="184"/>
      <c r="E70" s="191" t="s">
        <v>140</v>
      </c>
      <c r="F70" s="26"/>
      <c r="G70" s="26"/>
      <c r="H70" s="184"/>
    </row>
    <row r="71" spans="1:8" ht="27.6" x14ac:dyDescent="0.25">
      <c r="A71" s="11" t="s">
        <v>141</v>
      </c>
      <c r="B71" s="26"/>
      <c r="C71" s="26"/>
      <c r="D71" s="184"/>
      <c r="E71" s="192" t="s">
        <v>121</v>
      </c>
      <c r="F71" s="26"/>
      <c r="G71" s="26"/>
      <c r="H71" s="184"/>
    </row>
    <row r="72" spans="1:8" ht="13.8" x14ac:dyDescent="0.25">
      <c r="A72" s="46"/>
      <c r="B72" s="26"/>
      <c r="C72" s="26"/>
      <c r="D72" s="184"/>
      <c r="E72" s="191" t="s">
        <v>119</v>
      </c>
      <c r="F72" s="26"/>
      <c r="G72" s="26"/>
      <c r="H72" s="184"/>
    </row>
    <row r="73" spans="1:8" ht="13.8" x14ac:dyDescent="0.25">
      <c r="A73" s="54"/>
      <c r="B73" s="26"/>
      <c r="C73" s="26"/>
      <c r="D73" s="184"/>
      <c r="E73" s="17" t="s">
        <v>266</v>
      </c>
      <c r="F73" s="26"/>
      <c r="G73" s="26"/>
      <c r="H73" s="184"/>
    </row>
    <row r="74" spans="1:8" ht="27.6" x14ac:dyDescent="0.25">
      <c r="A74" s="54"/>
      <c r="B74" s="26"/>
      <c r="C74" s="26"/>
      <c r="D74" s="184"/>
      <c r="E74" s="17" t="s">
        <v>267</v>
      </c>
      <c r="F74" s="26"/>
      <c r="G74" s="26"/>
      <c r="H74" s="184"/>
    </row>
    <row r="75" spans="1:8" ht="27.6" x14ac:dyDescent="0.25">
      <c r="A75" s="53"/>
      <c r="B75" s="26"/>
      <c r="C75" s="107"/>
      <c r="D75" s="185"/>
      <c r="E75" s="156" t="s">
        <v>268</v>
      </c>
      <c r="F75" s="26"/>
      <c r="G75" s="26"/>
      <c r="H75" s="184"/>
    </row>
    <row r="76" spans="1:8" ht="27.6" x14ac:dyDescent="0.25">
      <c r="A76" s="11"/>
      <c r="B76" s="26"/>
      <c r="C76" s="26"/>
      <c r="D76" s="184"/>
      <c r="E76" s="17" t="s">
        <v>269</v>
      </c>
      <c r="F76" s="26"/>
      <c r="G76" s="26"/>
      <c r="H76" s="184"/>
    </row>
    <row r="77" spans="1:8" ht="13.8" x14ac:dyDescent="0.25">
      <c r="A77" s="55"/>
      <c r="B77" s="26"/>
      <c r="C77" s="26"/>
      <c r="D77" s="184"/>
      <c r="E77" s="157" t="s">
        <v>261</v>
      </c>
      <c r="F77" s="26"/>
      <c r="G77" s="26"/>
      <c r="H77" s="184"/>
    </row>
    <row r="78" spans="1:8" ht="41.4" x14ac:dyDescent="0.25">
      <c r="A78" s="42" t="s">
        <v>222</v>
      </c>
      <c r="B78" s="32">
        <f>SUM(B68:B77)</f>
        <v>0</v>
      </c>
      <c r="C78" s="32">
        <f>SUM(C68:C77)</f>
        <v>0</v>
      </c>
      <c r="D78" s="69">
        <f>SUM(D68:D77)</f>
        <v>0</v>
      </c>
      <c r="E78" s="43" t="s">
        <v>223</v>
      </c>
      <c r="F78" s="32">
        <f>SUM(F68:F77)</f>
        <v>0</v>
      </c>
      <c r="G78" s="32">
        <f>SUM(G68:G77)</f>
        <v>0</v>
      </c>
      <c r="H78" s="69">
        <f>SUM(H68:H77)</f>
        <v>0</v>
      </c>
    </row>
    <row r="79" spans="1:8" ht="13.8" x14ac:dyDescent="0.25">
      <c r="A79" s="48" t="s">
        <v>200</v>
      </c>
      <c r="B79" s="26"/>
      <c r="C79" s="26"/>
      <c r="D79" s="184"/>
      <c r="E79" s="193" t="s">
        <v>201</v>
      </c>
      <c r="F79" s="26"/>
      <c r="G79" s="26"/>
      <c r="H79" s="184"/>
    </row>
    <row r="80" spans="1:8" ht="41.4" x14ac:dyDescent="0.25">
      <c r="A80" s="42" t="s">
        <v>224</v>
      </c>
      <c r="B80" s="32">
        <f>B78+B79</f>
        <v>0</v>
      </c>
      <c r="C80" s="32">
        <f>C78+C79</f>
        <v>0</v>
      </c>
      <c r="D80" s="69">
        <f>D78+D79</f>
        <v>0</v>
      </c>
      <c r="E80" s="43" t="s">
        <v>225</v>
      </c>
      <c r="F80" s="32">
        <f>F78+F79</f>
        <v>0</v>
      </c>
      <c r="G80" s="32">
        <f>G78+G79</f>
        <v>0</v>
      </c>
      <c r="H80" s="69">
        <f>H78+H79</f>
        <v>0</v>
      </c>
    </row>
    <row r="81" spans="1:8" ht="13.8" x14ac:dyDescent="0.25">
      <c r="A81" s="22" t="s">
        <v>204</v>
      </c>
      <c r="B81" s="37"/>
      <c r="C81" s="37"/>
      <c r="D81" s="37"/>
      <c r="E81" s="45" t="s">
        <v>18</v>
      </c>
      <c r="F81" s="109"/>
      <c r="G81" s="109"/>
      <c r="H81" s="109"/>
    </row>
    <row r="82" spans="1:8" ht="27.6" x14ac:dyDescent="0.25">
      <c r="A82" s="11" t="s">
        <v>156</v>
      </c>
      <c r="B82" s="32"/>
      <c r="C82" s="32"/>
      <c r="D82" s="69"/>
      <c r="E82" s="27" t="s">
        <v>157</v>
      </c>
      <c r="F82" s="108"/>
      <c r="G82" s="26"/>
      <c r="H82" s="184"/>
    </row>
    <row r="83" spans="1:8" ht="13.8" x14ac:dyDescent="0.25">
      <c r="A83" s="9" t="s">
        <v>205</v>
      </c>
      <c r="B83" s="26"/>
      <c r="C83" s="26"/>
      <c r="D83" s="184"/>
      <c r="E83" s="29" t="s">
        <v>159</v>
      </c>
      <c r="F83" s="26"/>
      <c r="G83" s="26"/>
      <c r="H83" s="184"/>
    </row>
    <row r="84" spans="1:8" ht="27.6" x14ac:dyDescent="0.25">
      <c r="A84" s="9" t="s">
        <v>206</v>
      </c>
      <c r="B84" s="56"/>
      <c r="C84" s="56"/>
      <c r="D84" s="190"/>
      <c r="E84" s="29" t="s">
        <v>161</v>
      </c>
      <c r="F84" s="108"/>
      <c r="G84" s="26"/>
      <c r="H84" s="184"/>
    </row>
    <row r="85" spans="1:8" ht="13.8" x14ac:dyDescent="0.25">
      <c r="A85" s="28"/>
      <c r="B85" s="26"/>
      <c r="C85" s="26"/>
      <c r="D85" s="184"/>
      <c r="E85" s="29" t="s">
        <v>207</v>
      </c>
      <c r="F85" s="108"/>
      <c r="G85" s="26"/>
      <c r="H85" s="184"/>
    </row>
    <row r="86" spans="1:8" ht="27.6" x14ac:dyDescent="0.25">
      <c r="A86" s="42" t="s">
        <v>218</v>
      </c>
      <c r="B86" s="32">
        <f>SUM(B82:B84)</f>
        <v>0</v>
      </c>
      <c r="C86" s="32">
        <f>SUM(C82:C84)</f>
        <v>0</v>
      </c>
      <c r="D86" s="69">
        <f>SUM(D82:D84)</f>
        <v>0</v>
      </c>
      <c r="E86" s="29" t="s">
        <v>208</v>
      </c>
      <c r="F86" s="108"/>
      <c r="G86" s="26"/>
      <c r="H86" s="184"/>
    </row>
    <row r="87" spans="1:8" ht="27.6" x14ac:dyDescent="0.25">
      <c r="A87" s="48" t="s">
        <v>200</v>
      </c>
      <c r="B87" s="26"/>
      <c r="C87" s="26"/>
      <c r="D87" s="184"/>
      <c r="E87" s="39" t="s">
        <v>209</v>
      </c>
      <c r="F87" s="108"/>
      <c r="G87" s="26"/>
      <c r="H87" s="184"/>
    </row>
    <row r="88" spans="1:8" ht="27.6" x14ac:dyDescent="0.25">
      <c r="A88" s="40"/>
      <c r="B88" s="26"/>
      <c r="C88" s="26"/>
      <c r="D88" s="184"/>
      <c r="E88" s="17" t="s">
        <v>165</v>
      </c>
      <c r="F88" s="108"/>
      <c r="G88" s="26"/>
      <c r="H88" s="184"/>
    </row>
    <row r="89" spans="1:8" ht="41.4" x14ac:dyDescent="0.25">
      <c r="A89" s="36" t="s">
        <v>226</v>
      </c>
      <c r="B89" s="32">
        <f>SUM(B82:B88)</f>
        <v>0</v>
      </c>
      <c r="C89" s="69">
        <f>SUM(C82:C88)</f>
        <v>0</v>
      </c>
      <c r="D89" s="69">
        <f>SUM(D82:D88)</f>
        <v>0</v>
      </c>
      <c r="E89" s="41" t="s">
        <v>227</v>
      </c>
      <c r="F89" s="32">
        <f>SUM(F82:F88)</f>
        <v>0</v>
      </c>
      <c r="G89" s="69">
        <f>SUM(G82:G88)</f>
        <v>0</v>
      </c>
      <c r="H89" s="69">
        <f>SUM(H82:H88)</f>
        <v>0</v>
      </c>
    </row>
    <row r="90" spans="1:8" x14ac:dyDescent="0.25">
      <c r="B90" s="111">
        <f>B89+B80+B62+B49+B31+B20</f>
        <v>56982000</v>
      </c>
      <c r="C90" s="111">
        <f>C89+C80+C62+C49+C31+C20</f>
        <v>81486040</v>
      </c>
      <c r="D90" s="111">
        <f>D89+D80+D62+D49+D31+D20</f>
        <v>148862611</v>
      </c>
      <c r="F90" s="111">
        <f>F89+F80+F62+F49+F31+F20</f>
        <v>56130000</v>
      </c>
      <c r="G90" s="111">
        <f>G89+G80+G62+G49+G31+G20</f>
        <v>46903000</v>
      </c>
      <c r="H90" s="111">
        <f>H89+H80+H62+H49+H31+H20</f>
        <v>148862611</v>
      </c>
    </row>
    <row r="91" spans="1:8" x14ac:dyDescent="0.25">
      <c r="A91" s="286" t="s">
        <v>275</v>
      </c>
      <c r="B91" s="111">
        <f>F90-B90</f>
        <v>-852000</v>
      </c>
      <c r="C91" s="111">
        <f>G90-C90</f>
        <v>-34583040</v>
      </c>
      <c r="D91" s="111">
        <f>H90-D90</f>
        <v>0</v>
      </c>
    </row>
  </sheetData>
  <sheetProtection selectLockedCells="1" selectUnlockedCells="1"/>
  <mergeCells count="3">
    <mergeCell ref="A4:F4"/>
    <mergeCell ref="A33:F33"/>
    <mergeCell ref="A64:F64"/>
  </mergeCells>
  <phoneticPr fontId="28" type="noConversion"/>
  <pageMargins left="0.75" right="0.75" top="1" bottom="1" header="0.5" footer="0.51180555555555551"/>
  <pageSetup paperSize="9" scale="64" firstPageNumber="0" orientation="landscape" r:id="rId1"/>
  <headerFooter alignWithMargins="0">
    <oddHeader>&amp;LVászoly Község Önkormányzata&amp;C7. melléklet a 1/2017. (II.15.) rendelethez&amp;R&amp;P. oldal forint</oddHeader>
  </headerFooter>
  <rowBreaks count="2" manualBreakCount="2">
    <brk id="32" max="9" man="1"/>
    <brk id="63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5"/>
    <pageSetUpPr fitToPage="1"/>
  </sheetPr>
  <dimension ref="A1:O39"/>
  <sheetViews>
    <sheetView view="pageLayout" zoomScaleSheetLayoutView="89" workbookViewId="0">
      <selection activeCell="H1" sqref="H1"/>
    </sheetView>
  </sheetViews>
  <sheetFormatPr defaultRowHeight="13.2" x14ac:dyDescent="0.25"/>
  <cols>
    <col min="1" max="1" width="49.44140625" style="749" bestFit="1" customWidth="1"/>
    <col min="2" max="9" width="14.109375" bestFit="1" customWidth="1"/>
    <col min="10" max="10" width="16.109375" bestFit="1" customWidth="1"/>
    <col min="11" max="14" width="14.109375" bestFit="1" customWidth="1"/>
    <col min="15" max="15" width="12.6640625" bestFit="1" customWidth="1"/>
    <col min="257" max="257" width="51" customWidth="1"/>
    <col min="258" max="259" width="11.88671875" bestFit="1" customWidth="1"/>
    <col min="260" max="265" width="13.33203125" bestFit="1" customWidth="1"/>
    <col min="266" max="266" width="16.109375" bestFit="1" customWidth="1"/>
    <col min="267" max="269" width="13.33203125" bestFit="1" customWidth="1"/>
    <col min="270" max="270" width="14.109375" bestFit="1" customWidth="1"/>
    <col min="513" max="513" width="51" customWidth="1"/>
    <col min="514" max="515" width="11.88671875" bestFit="1" customWidth="1"/>
    <col min="516" max="521" width="13.33203125" bestFit="1" customWidth="1"/>
    <col min="522" max="522" width="16.109375" bestFit="1" customWidth="1"/>
    <col min="523" max="525" width="13.33203125" bestFit="1" customWidth="1"/>
    <col min="526" max="526" width="14.109375" bestFit="1" customWidth="1"/>
    <col min="769" max="769" width="51" customWidth="1"/>
    <col min="770" max="771" width="11.88671875" bestFit="1" customWidth="1"/>
    <col min="772" max="777" width="13.33203125" bestFit="1" customWidth="1"/>
    <col min="778" max="778" width="16.109375" bestFit="1" customWidth="1"/>
    <col min="779" max="781" width="13.33203125" bestFit="1" customWidth="1"/>
    <col min="782" max="782" width="14.109375" bestFit="1" customWidth="1"/>
    <col min="1025" max="1025" width="51" customWidth="1"/>
    <col min="1026" max="1027" width="11.88671875" bestFit="1" customWidth="1"/>
    <col min="1028" max="1033" width="13.33203125" bestFit="1" customWidth="1"/>
    <col min="1034" max="1034" width="16.109375" bestFit="1" customWidth="1"/>
    <col min="1035" max="1037" width="13.33203125" bestFit="1" customWidth="1"/>
    <col min="1038" max="1038" width="14.109375" bestFit="1" customWidth="1"/>
    <col min="1281" max="1281" width="51" customWidth="1"/>
    <col min="1282" max="1283" width="11.88671875" bestFit="1" customWidth="1"/>
    <col min="1284" max="1289" width="13.33203125" bestFit="1" customWidth="1"/>
    <col min="1290" max="1290" width="16.109375" bestFit="1" customWidth="1"/>
    <col min="1291" max="1293" width="13.33203125" bestFit="1" customWidth="1"/>
    <col min="1294" max="1294" width="14.109375" bestFit="1" customWidth="1"/>
    <col min="1537" max="1537" width="51" customWidth="1"/>
    <col min="1538" max="1539" width="11.88671875" bestFit="1" customWidth="1"/>
    <col min="1540" max="1545" width="13.33203125" bestFit="1" customWidth="1"/>
    <col min="1546" max="1546" width="16.109375" bestFit="1" customWidth="1"/>
    <col min="1547" max="1549" width="13.33203125" bestFit="1" customWidth="1"/>
    <col min="1550" max="1550" width="14.109375" bestFit="1" customWidth="1"/>
    <col min="1793" max="1793" width="51" customWidth="1"/>
    <col min="1794" max="1795" width="11.88671875" bestFit="1" customWidth="1"/>
    <col min="1796" max="1801" width="13.33203125" bestFit="1" customWidth="1"/>
    <col min="1802" max="1802" width="16.109375" bestFit="1" customWidth="1"/>
    <col min="1803" max="1805" width="13.33203125" bestFit="1" customWidth="1"/>
    <col min="1806" max="1806" width="14.109375" bestFit="1" customWidth="1"/>
    <col min="2049" max="2049" width="51" customWidth="1"/>
    <col min="2050" max="2051" width="11.88671875" bestFit="1" customWidth="1"/>
    <col min="2052" max="2057" width="13.33203125" bestFit="1" customWidth="1"/>
    <col min="2058" max="2058" width="16.109375" bestFit="1" customWidth="1"/>
    <col min="2059" max="2061" width="13.33203125" bestFit="1" customWidth="1"/>
    <col min="2062" max="2062" width="14.109375" bestFit="1" customWidth="1"/>
    <col min="2305" max="2305" width="51" customWidth="1"/>
    <col min="2306" max="2307" width="11.88671875" bestFit="1" customWidth="1"/>
    <col min="2308" max="2313" width="13.33203125" bestFit="1" customWidth="1"/>
    <col min="2314" max="2314" width="16.109375" bestFit="1" customWidth="1"/>
    <col min="2315" max="2317" width="13.33203125" bestFit="1" customWidth="1"/>
    <col min="2318" max="2318" width="14.109375" bestFit="1" customWidth="1"/>
    <col min="2561" max="2561" width="51" customWidth="1"/>
    <col min="2562" max="2563" width="11.88671875" bestFit="1" customWidth="1"/>
    <col min="2564" max="2569" width="13.33203125" bestFit="1" customWidth="1"/>
    <col min="2570" max="2570" width="16.109375" bestFit="1" customWidth="1"/>
    <col min="2571" max="2573" width="13.33203125" bestFit="1" customWidth="1"/>
    <col min="2574" max="2574" width="14.109375" bestFit="1" customWidth="1"/>
    <col min="2817" max="2817" width="51" customWidth="1"/>
    <col min="2818" max="2819" width="11.88671875" bestFit="1" customWidth="1"/>
    <col min="2820" max="2825" width="13.33203125" bestFit="1" customWidth="1"/>
    <col min="2826" max="2826" width="16.109375" bestFit="1" customWidth="1"/>
    <col min="2827" max="2829" width="13.33203125" bestFit="1" customWidth="1"/>
    <col min="2830" max="2830" width="14.109375" bestFit="1" customWidth="1"/>
    <col min="3073" max="3073" width="51" customWidth="1"/>
    <col min="3074" max="3075" width="11.88671875" bestFit="1" customWidth="1"/>
    <col min="3076" max="3081" width="13.33203125" bestFit="1" customWidth="1"/>
    <col min="3082" max="3082" width="16.109375" bestFit="1" customWidth="1"/>
    <col min="3083" max="3085" width="13.33203125" bestFit="1" customWidth="1"/>
    <col min="3086" max="3086" width="14.109375" bestFit="1" customWidth="1"/>
    <col min="3329" max="3329" width="51" customWidth="1"/>
    <col min="3330" max="3331" width="11.88671875" bestFit="1" customWidth="1"/>
    <col min="3332" max="3337" width="13.33203125" bestFit="1" customWidth="1"/>
    <col min="3338" max="3338" width="16.109375" bestFit="1" customWidth="1"/>
    <col min="3339" max="3341" width="13.33203125" bestFit="1" customWidth="1"/>
    <col min="3342" max="3342" width="14.109375" bestFit="1" customWidth="1"/>
    <col min="3585" max="3585" width="51" customWidth="1"/>
    <col min="3586" max="3587" width="11.88671875" bestFit="1" customWidth="1"/>
    <col min="3588" max="3593" width="13.33203125" bestFit="1" customWidth="1"/>
    <col min="3594" max="3594" width="16.109375" bestFit="1" customWidth="1"/>
    <col min="3595" max="3597" width="13.33203125" bestFit="1" customWidth="1"/>
    <col min="3598" max="3598" width="14.109375" bestFit="1" customWidth="1"/>
    <col min="3841" max="3841" width="51" customWidth="1"/>
    <col min="3842" max="3843" width="11.88671875" bestFit="1" customWidth="1"/>
    <col min="3844" max="3849" width="13.33203125" bestFit="1" customWidth="1"/>
    <col min="3850" max="3850" width="16.109375" bestFit="1" customWidth="1"/>
    <col min="3851" max="3853" width="13.33203125" bestFit="1" customWidth="1"/>
    <col min="3854" max="3854" width="14.109375" bestFit="1" customWidth="1"/>
    <col min="4097" max="4097" width="51" customWidth="1"/>
    <col min="4098" max="4099" width="11.88671875" bestFit="1" customWidth="1"/>
    <col min="4100" max="4105" width="13.33203125" bestFit="1" customWidth="1"/>
    <col min="4106" max="4106" width="16.109375" bestFit="1" customWidth="1"/>
    <col min="4107" max="4109" width="13.33203125" bestFit="1" customWidth="1"/>
    <col min="4110" max="4110" width="14.109375" bestFit="1" customWidth="1"/>
    <col min="4353" max="4353" width="51" customWidth="1"/>
    <col min="4354" max="4355" width="11.88671875" bestFit="1" customWidth="1"/>
    <col min="4356" max="4361" width="13.33203125" bestFit="1" customWidth="1"/>
    <col min="4362" max="4362" width="16.109375" bestFit="1" customWidth="1"/>
    <col min="4363" max="4365" width="13.33203125" bestFit="1" customWidth="1"/>
    <col min="4366" max="4366" width="14.109375" bestFit="1" customWidth="1"/>
    <col min="4609" max="4609" width="51" customWidth="1"/>
    <col min="4610" max="4611" width="11.88671875" bestFit="1" customWidth="1"/>
    <col min="4612" max="4617" width="13.33203125" bestFit="1" customWidth="1"/>
    <col min="4618" max="4618" width="16.109375" bestFit="1" customWidth="1"/>
    <col min="4619" max="4621" width="13.33203125" bestFit="1" customWidth="1"/>
    <col min="4622" max="4622" width="14.109375" bestFit="1" customWidth="1"/>
    <col min="4865" max="4865" width="51" customWidth="1"/>
    <col min="4866" max="4867" width="11.88671875" bestFit="1" customWidth="1"/>
    <col min="4868" max="4873" width="13.33203125" bestFit="1" customWidth="1"/>
    <col min="4874" max="4874" width="16.109375" bestFit="1" customWidth="1"/>
    <col min="4875" max="4877" width="13.33203125" bestFit="1" customWidth="1"/>
    <col min="4878" max="4878" width="14.109375" bestFit="1" customWidth="1"/>
    <col min="5121" max="5121" width="51" customWidth="1"/>
    <col min="5122" max="5123" width="11.88671875" bestFit="1" customWidth="1"/>
    <col min="5124" max="5129" width="13.33203125" bestFit="1" customWidth="1"/>
    <col min="5130" max="5130" width="16.109375" bestFit="1" customWidth="1"/>
    <col min="5131" max="5133" width="13.33203125" bestFit="1" customWidth="1"/>
    <col min="5134" max="5134" width="14.109375" bestFit="1" customWidth="1"/>
    <col min="5377" max="5377" width="51" customWidth="1"/>
    <col min="5378" max="5379" width="11.88671875" bestFit="1" customWidth="1"/>
    <col min="5380" max="5385" width="13.33203125" bestFit="1" customWidth="1"/>
    <col min="5386" max="5386" width="16.109375" bestFit="1" customWidth="1"/>
    <col min="5387" max="5389" width="13.33203125" bestFit="1" customWidth="1"/>
    <col min="5390" max="5390" width="14.109375" bestFit="1" customWidth="1"/>
    <col min="5633" max="5633" width="51" customWidth="1"/>
    <col min="5634" max="5635" width="11.88671875" bestFit="1" customWidth="1"/>
    <col min="5636" max="5641" width="13.33203125" bestFit="1" customWidth="1"/>
    <col min="5642" max="5642" width="16.109375" bestFit="1" customWidth="1"/>
    <col min="5643" max="5645" width="13.33203125" bestFit="1" customWidth="1"/>
    <col min="5646" max="5646" width="14.109375" bestFit="1" customWidth="1"/>
    <col min="5889" max="5889" width="51" customWidth="1"/>
    <col min="5890" max="5891" width="11.88671875" bestFit="1" customWidth="1"/>
    <col min="5892" max="5897" width="13.33203125" bestFit="1" customWidth="1"/>
    <col min="5898" max="5898" width="16.109375" bestFit="1" customWidth="1"/>
    <col min="5899" max="5901" width="13.33203125" bestFit="1" customWidth="1"/>
    <col min="5902" max="5902" width="14.109375" bestFit="1" customWidth="1"/>
    <col min="6145" max="6145" width="51" customWidth="1"/>
    <col min="6146" max="6147" width="11.88671875" bestFit="1" customWidth="1"/>
    <col min="6148" max="6153" width="13.33203125" bestFit="1" customWidth="1"/>
    <col min="6154" max="6154" width="16.109375" bestFit="1" customWidth="1"/>
    <col min="6155" max="6157" width="13.33203125" bestFit="1" customWidth="1"/>
    <col min="6158" max="6158" width="14.109375" bestFit="1" customWidth="1"/>
    <col min="6401" max="6401" width="51" customWidth="1"/>
    <col min="6402" max="6403" width="11.88671875" bestFit="1" customWidth="1"/>
    <col min="6404" max="6409" width="13.33203125" bestFit="1" customWidth="1"/>
    <col min="6410" max="6410" width="16.109375" bestFit="1" customWidth="1"/>
    <col min="6411" max="6413" width="13.33203125" bestFit="1" customWidth="1"/>
    <col min="6414" max="6414" width="14.109375" bestFit="1" customWidth="1"/>
    <col min="6657" max="6657" width="51" customWidth="1"/>
    <col min="6658" max="6659" width="11.88671875" bestFit="1" customWidth="1"/>
    <col min="6660" max="6665" width="13.33203125" bestFit="1" customWidth="1"/>
    <col min="6666" max="6666" width="16.109375" bestFit="1" customWidth="1"/>
    <col min="6667" max="6669" width="13.33203125" bestFit="1" customWidth="1"/>
    <col min="6670" max="6670" width="14.109375" bestFit="1" customWidth="1"/>
    <col min="6913" max="6913" width="51" customWidth="1"/>
    <col min="6914" max="6915" width="11.88671875" bestFit="1" customWidth="1"/>
    <col min="6916" max="6921" width="13.33203125" bestFit="1" customWidth="1"/>
    <col min="6922" max="6922" width="16.109375" bestFit="1" customWidth="1"/>
    <col min="6923" max="6925" width="13.33203125" bestFit="1" customWidth="1"/>
    <col min="6926" max="6926" width="14.109375" bestFit="1" customWidth="1"/>
    <col min="7169" max="7169" width="51" customWidth="1"/>
    <col min="7170" max="7171" width="11.88671875" bestFit="1" customWidth="1"/>
    <col min="7172" max="7177" width="13.33203125" bestFit="1" customWidth="1"/>
    <col min="7178" max="7178" width="16.109375" bestFit="1" customWidth="1"/>
    <col min="7179" max="7181" width="13.33203125" bestFit="1" customWidth="1"/>
    <col min="7182" max="7182" width="14.109375" bestFit="1" customWidth="1"/>
    <col min="7425" max="7425" width="51" customWidth="1"/>
    <col min="7426" max="7427" width="11.88671875" bestFit="1" customWidth="1"/>
    <col min="7428" max="7433" width="13.33203125" bestFit="1" customWidth="1"/>
    <col min="7434" max="7434" width="16.109375" bestFit="1" customWidth="1"/>
    <col min="7435" max="7437" width="13.33203125" bestFit="1" customWidth="1"/>
    <col min="7438" max="7438" width="14.109375" bestFit="1" customWidth="1"/>
    <col min="7681" max="7681" width="51" customWidth="1"/>
    <col min="7682" max="7683" width="11.88671875" bestFit="1" customWidth="1"/>
    <col min="7684" max="7689" width="13.33203125" bestFit="1" customWidth="1"/>
    <col min="7690" max="7690" width="16.109375" bestFit="1" customWidth="1"/>
    <col min="7691" max="7693" width="13.33203125" bestFit="1" customWidth="1"/>
    <col min="7694" max="7694" width="14.109375" bestFit="1" customWidth="1"/>
    <col min="7937" max="7937" width="51" customWidth="1"/>
    <col min="7938" max="7939" width="11.88671875" bestFit="1" customWidth="1"/>
    <col min="7940" max="7945" width="13.33203125" bestFit="1" customWidth="1"/>
    <col min="7946" max="7946" width="16.109375" bestFit="1" customWidth="1"/>
    <col min="7947" max="7949" width="13.33203125" bestFit="1" customWidth="1"/>
    <col min="7950" max="7950" width="14.109375" bestFit="1" customWidth="1"/>
    <col min="8193" max="8193" width="51" customWidth="1"/>
    <col min="8194" max="8195" width="11.88671875" bestFit="1" customWidth="1"/>
    <col min="8196" max="8201" width="13.33203125" bestFit="1" customWidth="1"/>
    <col min="8202" max="8202" width="16.109375" bestFit="1" customWidth="1"/>
    <col min="8203" max="8205" width="13.33203125" bestFit="1" customWidth="1"/>
    <col min="8206" max="8206" width="14.109375" bestFit="1" customWidth="1"/>
    <col min="8449" max="8449" width="51" customWidth="1"/>
    <col min="8450" max="8451" width="11.88671875" bestFit="1" customWidth="1"/>
    <col min="8452" max="8457" width="13.33203125" bestFit="1" customWidth="1"/>
    <col min="8458" max="8458" width="16.109375" bestFit="1" customWidth="1"/>
    <col min="8459" max="8461" width="13.33203125" bestFit="1" customWidth="1"/>
    <col min="8462" max="8462" width="14.109375" bestFit="1" customWidth="1"/>
    <col min="8705" max="8705" width="51" customWidth="1"/>
    <col min="8706" max="8707" width="11.88671875" bestFit="1" customWidth="1"/>
    <col min="8708" max="8713" width="13.33203125" bestFit="1" customWidth="1"/>
    <col min="8714" max="8714" width="16.109375" bestFit="1" customWidth="1"/>
    <col min="8715" max="8717" width="13.33203125" bestFit="1" customWidth="1"/>
    <col min="8718" max="8718" width="14.109375" bestFit="1" customWidth="1"/>
    <col min="8961" max="8961" width="51" customWidth="1"/>
    <col min="8962" max="8963" width="11.88671875" bestFit="1" customWidth="1"/>
    <col min="8964" max="8969" width="13.33203125" bestFit="1" customWidth="1"/>
    <col min="8970" max="8970" width="16.109375" bestFit="1" customWidth="1"/>
    <col min="8971" max="8973" width="13.33203125" bestFit="1" customWidth="1"/>
    <col min="8974" max="8974" width="14.109375" bestFit="1" customWidth="1"/>
    <col min="9217" max="9217" width="51" customWidth="1"/>
    <col min="9218" max="9219" width="11.88671875" bestFit="1" customWidth="1"/>
    <col min="9220" max="9225" width="13.33203125" bestFit="1" customWidth="1"/>
    <col min="9226" max="9226" width="16.109375" bestFit="1" customWidth="1"/>
    <col min="9227" max="9229" width="13.33203125" bestFit="1" customWidth="1"/>
    <col min="9230" max="9230" width="14.109375" bestFit="1" customWidth="1"/>
    <col min="9473" max="9473" width="51" customWidth="1"/>
    <col min="9474" max="9475" width="11.88671875" bestFit="1" customWidth="1"/>
    <col min="9476" max="9481" width="13.33203125" bestFit="1" customWidth="1"/>
    <col min="9482" max="9482" width="16.109375" bestFit="1" customWidth="1"/>
    <col min="9483" max="9485" width="13.33203125" bestFit="1" customWidth="1"/>
    <col min="9486" max="9486" width="14.109375" bestFit="1" customWidth="1"/>
    <col min="9729" max="9729" width="51" customWidth="1"/>
    <col min="9730" max="9731" width="11.88671875" bestFit="1" customWidth="1"/>
    <col min="9732" max="9737" width="13.33203125" bestFit="1" customWidth="1"/>
    <col min="9738" max="9738" width="16.109375" bestFit="1" customWidth="1"/>
    <col min="9739" max="9741" width="13.33203125" bestFit="1" customWidth="1"/>
    <col min="9742" max="9742" width="14.109375" bestFit="1" customWidth="1"/>
    <col min="9985" max="9985" width="51" customWidth="1"/>
    <col min="9986" max="9987" width="11.88671875" bestFit="1" customWidth="1"/>
    <col min="9988" max="9993" width="13.33203125" bestFit="1" customWidth="1"/>
    <col min="9994" max="9994" width="16.109375" bestFit="1" customWidth="1"/>
    <col min="9995" max="9997" width="13.33203125" bestFit="1" customWidth="1"/>
    <col min="9998" max="9998" width="14.109375" bestFit="1" customWidth="1"/>
    <col min="10241" max="10241" width="51" customWidth="1"/>
    <col min="10242" max="10243" width="11.88671875" bestFit="1" customWidth="1"/>
    <col min="10244" max="10249" width="13.33203125" bestFit="1" customWidth="1"/>
    <col min="10250" max="10250" width="16.109375" bestFit="1" customWidth="1"/>
    <col min="10251" max="10253" width="13.33203125" bestFit="1" customWidth="1"/>
    <col min="10254" max="10254" width="14.109375" bestFit="1" customWidth="1"/>
    <col min="10497" max="10497" width="51" customWidth="1"/>
    <col min="10498" max="10499" width="11.88671875" bestFit="1" customWidth="1"/>
    <col min="10500" max="10505" width="13.33203125" bestFit="1" customWidth="1"/>
    <col min="10506" max="10506" width="16.109375" bestFit="1" customWidth="1"/>
    <col min="10507" max="10509" width="13.33203125" bestFit="1" customWidth="1"/>
    <col min="10510" max="10510" width="14.109375" bestFit="1" customWidth="1"/>
    <col min="10753" max="10753" width="51" customWidth="1"/>
    <col min="10754" max="10755" width="11.88671875" bestFit="1" customWidth="1"/>
    <col min="10756" max="10761" width="13.33203125" bestFit="1" customWidth="1"/>
    <col min="10762" max="10762" width="16.109375" bestFit="1" customWidth="1"/>
    <col min="10763" max="10765" width="13.33203125" bestFit="1" customWidth="1"/>
    <col min="10766" max="10766" width="14.109375" bestFit="1" customWidth="1"/>
    <col min="11009" max="11009" width="51" customWidth="1"/>
    <col min="11010" max="11011" width="11.88671875" bestFit="1" customWidth="1"/>
    <col min="11012" max="11017" width="13.33203125" bestFit="1" customWidth="1"/>
    <col min="11018" max="11018" width="16.109375" bestFit="1" customWidth="1"/>
    <col min="11019" max="11021" width="13.33203125" bestFit="1" customWidth="1"/>
    <col min="11022" max="11022" width="14.109375" bestFit="1" customWidth="1"/>
    <col min="11265" max="11265" width="51" customWidth="1"/>
    <col min="11266" max="11267" width="11.88671875" bestFit="1" customWidth="1"/>
    <col min="11268" max="11273" width="13.33203125" bestFit="1" customWidth="1"/>
    <col min="11274" max="11274" width="16.109375" bestFit="1" customWidth="1"/>
    <col min="11275" max="11277" width="13.33203125" bestFit="1" customWidth="1"/>
    <col min="11278" max="11278" width="14.109375" bestFit="1" customWidth="1"/>
    <col min="11521" max="11521" width="51" customWidth="1"/>
    <col min="11522" max="11523" width="11.88671875" bestFit="1" customWidth="1"/>
    <col min="11524" max="11529" width="13.33203125" bestFit="1" customWidth="1"/>
    <col min="11530" max="11530" width="16.109375" bestFit="1" customWidth="1"/>
    <col min="11531" max="11533" width="13.33203125" bestFit="1" customWidth="1"/>
    <col min="11534" max="11534" width="14.109375" bestFit="1" customWidth="1"/>
    <col min="11777" max="11777" width="51" customWidth="1"/>
    <col min="11778" max="11779" width="11.88671875" bestFit="1" customWidth="1"/>
    <col min="11780" max="11785" width="13.33203125" bestFit="1" customWidth="1"/>
    <col min="11786" max="11786" width="16.109375" bestFit="1" customWidth="1"/>
    <col min="11787" max="11789" width="13.33203125" bestFit="1" customWidth="1"/>
    <col min="11790" max="11790" width="14.109375" bestFit="1" customWidth="1"/>
    <col min="12033" max="12033" width="51" customWidth="1"/>
    <col min="12034" max="12035" width="11.88671875" bestFit="1" customWidth="1"/>
    <col min="12036" max="12041" width="13.33203125" bestFit="1" customWidth="1"/>
    <col min="12042" max="12042" width="16.109375" bestFit="1" customWidth="1"/>
    <col min="12043" max="12045" width="13.33203125" bestFit="1" customWidth="1"/>
    <col min="12046" max="12046" width="14.109375" bestFit="1" customWidth="1"/>
    <col min="12289" max="12289" width="51" customWidth="1"/>
    <col min="12290" max="12291" width="11.88671875" bestFit="1" customWidth="1"/>
    <col min="12292" max="12297" width="13.33203125" bestFit="1" customWidth="1"/>
    <col min="12298" max="12298" width="16.109375" bestFit="1" customWidth="1"/>
    <col min="12299" max="12301" width="13.33203125" bestFit="1" customWidth="1"/>
    <col min="12302" max="12302" width="14.109375" bestFit="1" customWidth="1"/>
    <col min="12545" max="12545" width="51" customWidth="1"/>
    <col min="12546" max="12547" width="11.88671875" bestFit="1" customWidth="1"/>
    <col min="12548" max="12553" width="13.33203125" bestFit="1" customWidth="1"/>
    <col min="12554" max="12554" width="16.109375" bestFit="1" customWidth="1"/>
    <col min="12555" max="12557" width="13.33203125" bestFit="1" customWidth="1"/>
    <col min="12558" max="12558" width="14.109375" bestFit="1" customWidth="1"/>
    <col min="12801" max="12801" width="51" customWidth="1"/>
    <col min="12802" max="12803" width="11.88671875" bestFit="1" customWidth="1"/>
    <col min="12804" max="12809" width="13.33203125" bestFit="1" customWidth="1"/>
    <col min="12810" max="12810" width="16.109375" bestFit="1" customWidth="1"/>
    <col min="12811" max="12813" width="13.33203125" bestFit="1" customWidth="1"/>
    <col min="12814" max="12814" width="14.109375" bestFit="1" customWidth="1"/>
    <col min="13057" max="13057" width="51" customWidth="1"/>
    <col min="13058" max="13059" width="11.88671875" bestFit="1" customWidth="1"/>
    <col min="13060" max="13065" width="13.33203125" bestFit="1" customWidth="1"/>
    <col min="13066" max="13066" width="16.109375" bestFit="1" customWidth="1"/>
    <col min="13067" max="13069" width="13.33203125" bestFit="1" customWidth="1"/>
    <col min="13070" max="13070" width="14.109375" bestFit="1" customWidth="1"/>
    <col min="13313" max="13313" width="51" customWidth="1"/>
    <col min="13314" max="13315" width="11.88671875" bestFit="1" customWidth="1"/>
    <col min="13316" max="13321" width="13.33203125" bestFit="1" customWidth="1"/>
    <col min="13322" max="13322" width="16.109375" bestFit="1" customWidth="1"/>
    <col min="13323" max="13325" width="13.33203125" bestFit="1" customWidth="1"/>
    <col min="13326" max="13326" width="14.109375" bestFit="1" customWidth="1"/>
    <col min="13569" max="13569" width="51" customWidth="1"/>
    <col min="13570" max="13571" width="11.88671875" bestFit="1" customWidth="1"/>
    <col min="13572" max="13577" width="13.33203125" bestFit="1" customWidth="1"/>
    <col min="13578" max="13578" width="16.109375" bestFit="1" customWidth="1"/>
    <col min="13579" max="13581" width="13.33203125" bestFit="1" customWidth="1"/>
    <col min="13582" max="13582" width="14.109375" bestFit="1" customWidth="1"/>
    <col min="13825" max="13825" width="51" customWidth="1"/>
    <col min="13826" max="13827" width="11.88671875" bestFit="1" customWidth="1"/>
    <col min="13828" max="13833" width="13.33203125" bestFit="1" customWidth="1"/>
    <col min="13834" max="13834" width="16.109375" bestFit="1" customWidth="1"/>
    <col min="13835" max="13837" width="13.33203125" bestFit="1" customWidth="1"/>
    <col min="13838" max="13838" width="14.109375" bestFit="1" customWidth="1"/>
    <col min="14081" max="14081" width="51" customWidth="1"/>
    <col min="14082" max="14083" width="11.88671875" bestFit="1" customWidth="1"/>
    <col min="14084" max="14089" width="13.33203125" bestFit="1" customWidth="1"/>
    <col min="14090" max="14090" width="16.109375" bestFit="1" customWidth="1"/>
    <col min="14091" max="14093" width="13.33203125" bestFit="1" customWidth="1"/>
    <col min="14094" max="14094" width="14.109375" bestFit="1" customWidth="1"/>
    <col min="14337" max="14337" width="51" customWidth="1"/>
    <col min="14338" max="14339" width="11.88671875" bestFit="1" customWidth="1"/>
    <col min="14340" max="14345" width="13.33203125" bestFit="1" customWidth="1"/>
    <col min="14346" max="14346" width="16.109375" bestFit="1" customWidth="1"/>
    <col min="14347" max="14349" width="13.33203125" bestFit="1" customWidth="1"/>
    <col min="14350" max="14350" width="14.109375" bestFit="1" customWidth="1"/>
    <col min="14593" max="14593" width="51" customWidth="1"/>
    <col min="14594" max="14595" width="11.88671875" bestFit="1" customWidth="1"/>
    <col min="14596" max="14601" width="13.33203125" bestFit="1" customWidth="1"/>
    <col min="14602" max="14602" width="16.109375" bestFit="1" customWidth="1"/>
    <col min="14603" max="14605" width="13.33203125" bestFit="1" customWidth="1"/>
    <col min="14606" max="14606" width="14.109375" bestFit="1" customWidth="1"/>
    <col min="14849" max="14849" width="51" customWidth="1"/>
    <col min="14850" max="14851" width="11.88671875" bestFit="1" customWidth="1"/>
    <col min="14852" max="14857" width="13.33203125" bestFit="1" customWidth="1"/>
    <col min="14858" max="14858" width="16.109375" bestFit="1" customWidth="1"/>
    <col min="14859" max="14861" width="13.33203125" bestFit="1" customWidth="1"/>
    <col min="14862" max="14862" width="14.109375" bestFit="1" customWidth="1"/>
    <col min="15105" max="15105" width="51" customWidth="1"/>
    <col min="15106" max="15107" width="11.88671875" bestFit="1" customWidth="1"/>
    <col min="15108" max="15113" width="13.33203125" bestFit="1" customWidth="1"/>
    <col min="15114" max="15114" width="16.109375" bestFit="1" customWidth="1"/>
    <col min="15115" max="15117" width="13.33203125" bestFit="1" customWidth="1"/>
    <col min="15118" max="15118" width="14.109375" bestFit="1" customWidth="1"/>
    <col min="15361" max="15361" width="51" customWidth="1"/>
    <col min="15362" max="15363" width="11.88671875" bestFit="1" customWidth="1"/>
    <col min="15364" max="15369" width="13.33203125" bestFit="1" customWidth="1"/>
    <col min="15370" max="15370" width="16.109375" bestFit="1" customWidth="1"/>
    <col min="15371" max="15373" width="13.33203125" bestFit="1" customWidth="1"/>
    <col min="15374" max="15374" width="14.109375" bestFit="1" customWidth="1"/>
    <col min="15617" max="15617" width="51" customWidth="1"/>
    <col min="15618" max="15619" width="11.88671875" bestFit="1" customWidth="1"/>
    <col min="15620" max="15625" width="13.33203125" bestFit="1" customWidth="1"/>
    <col min="15626" max="15626" width="16.109375" bestFit="1" customWidth="1"/>
    <col min="15627" max="15629" width="13.33203125" bestFit="1" customWidth="1"/>
    <col min="15630" max="15630" width="14.109375" bestFit="1" customWidth="1"/>
    <col min="15873" max="15873" width="51" customWidth="1"/>
    <col min="15874" max="15875" width="11.88671875" bestFit="1" customWidth="1"/>
    <col min="15876" max="15881" width="13.33203125" bestFit="1" customWidth="1"/>
    <col min="15882" max="15882" width="16.109375" bestFit="1" customWidth="1"/>
    <col min="15883" max="15885" width="13.33203125" bestFit="1" customWidth="1"/>
    <col min="15886" max="15886" width="14.109375" bestFit="1" customWidth="1"/>
    <col min="16129" max="16129" width="51" customWidth="1"/>
    <col min="16130" max="16131" width="11.88671875" bestFit="1" customWidth="1"/>
    <col min="16132" max="16137" width="13.33203125" bestFit="1" customWidth="1"/>
    <col min="16138" max="16138" width="16.109375" bestFit="1" customWidth="1"/>
    <col min="16139" max="16141" width="13.33203125" bestFit="1" customWidth="1"/>
    <col min="16142" max="16142" width="14.109375" bestFit="1" customWidth="1"/>
  </cols>
  <sheetData>
    <row r="1" spans="1:15" ht="15" x14ac:dyDescent="0.25">
      <c r="A1" s="57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5" ht="15" x14ac:dyDescent="0.25">
      <c r="A2" s="59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832"/>
      <c r="N2" s="832"/>
    </row>
    <row r="3" spans="1:15" ht="15.6" x14ac:dyDescent="0.3">
      <c r="A3" s="833" t="s">
        <v>493</v>
      </c>
      <c r="B3" s="833"/>
      <c r="C3" s="833"/>
      <c r="D3" s="833"/>
      <c r="E3" s="833"/>
      <c r="F3" s="833"/>
      <c r="G3" s="833"/>
      <c r="H3" s="833"/>
      <c r="I3" s="833"/>
      <c r="J3" s="833"/>
      <c r="K3" s="833"/>
      <c r="L3" s="833"/>
      <c r="M3" s="833"/>
      <c r="N3" s="833"/>
    </row>
    <row r="4" spans="1:15" ht="15.6" thickBot="1" x14ac:dyDescent="0.3">
      <c r="A4" s="57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60"/>
    </row>
    <row r="5" spans="1:15" ht="15.6" thickBot="1" x14ac:dyDescent="0.3">
      <c r="A5" s="718" t="s">
        <v>115</v>
      </c>
      <c r="B5" s="719" t="s">
        <v>228</v>
      </c>
      <c r="C5" s="719" t="s">
        <v>229</v>
      </c>
      <c r="D5" s="719" t="s">
        <v>230</v>
      </c>
      <c r="E5" s="719" t="s">
        <v>231</v>
      </c>
      <c r="F5" s="719" t="s">
        <v>232</v>
      </c>
      <c r="G5" s="719" t="s">
        <v>233</v>
      </c>
      <c r="H5" s="719" t="s">
        <v>234</v>
      </c>
      <c r="I5" s="719" t="s">
        <v>235</v>
      </c>
      <c r="J5" s="719" t="s">
        <v>457</v>
      </c>
      <c r="K5" s="719" t="s">
        <v>236</v>
      </c>
      <c r="L5" s="719" t="s">
        <v>237</v>
      </c>
      <c r="M5" s="719" t="s">
        <v>238</v>
      </c>
      <c r="N5" s="720" t="s">
        <v>113</v>
      </c>
    </row>
    <row r="6" spans="1:15" ht="16.2" thickBot="1" x14ac:dyDescent="0.35">
      <c r="A6" s="721" t="s">
        <v>239</v>
      </c>
      <c r="B6" s="722">
        <v>38981482</v>
      </c>
      <c r="C6" s="722">
        <f t="shared" ref="C6:M6" si="0">SUM(B37)</f>
        <v>23273517</v>
      </c>
      <c r="D6" s="722">
        <f t="shared" si="0"/>
        <v>6458552</v>
      </c>
      <c r="E6" s="722">
        <f t="shared" si="0"/>
        <v>4163586.9999999981</v>
      </c>
      <c r="F6" s="722">
        <f t="shared" si="0"/>
        <v>2775621.9999999972</v>
      </c>
      <c r="G6" s="722">
        <f t="shared" si="0"/>
        <v>1387656.9999999963</v>
      </c>
      <c r="H6" s="722">
        <f t="shared" si="0"/>
        <v>1724691.9999999958</v>
      </c>
      <c r="I6" s="722">
        <f t="shared" si="0"/>
        <v>2141726.9999999949</v>
      </c>
      <c r="J6" s="722">
        <f t="shared" si="0"/>
        <v>2428761.9999999949</v>
      </c>
      <c r="K6" s="722">
        <f t="shared" si="0"/>
        <v>2965796.9999999949</v>
      </c>
      <c r="L6" s="722">
        <f t="shared" si="0"/>
        <v>3502831.9999999949</v>
      </c>
      <c r="M6" s="722">
        <f t="shared" si="0"/>
        <v>4039866.9999999949</v>
      </c>
      <c r="N6" s="722">
        <v>38981482</v>
      </c>
    </row>
    <row r="7" spans="1:15" ht="30" customHeight="1" x14ac:dyDescent="0.3">
      <c r="A7" s="723" t="s">
        <v>458</v>
      </c>
      <c r="B7" s="724">
        <f>21955111/12</f>
        <v>1829592.5833333333</v>
      </c>
      <c r="C7" s="724">
        <f t="shared" ref="C7:M7" si="1">21955111/12</f>
        <v>1829592.5833333333</v>
      </c>
      <c r="D7" s="724">
        <f t="shared" si="1"/>
        <v>1829592.5833333333</v>
      </c>
      <c r="E7" s="724">
        <f t="shared" si="1"/>
        <v>1829592.5833333333</v>
      </c>
      <c r="F7" s="724">
        <f t="shared" si="1"/>
        <v>1829592.5833333333</v>
      </c>
      <c r="G7" s="724">
        <f t="shared" si="1"/>
        <v>1829592.5833333333</v>
      </c>
      <c r="H7" s="724">
        <f t="shared" si="1"/>
        <v>1829592.5833333333</v>
      </c>
      <c r="I7" s="724">
        <f t="shared" si="1"/>
        <v>1829592.5833333333</v>
      </c>
      <c r="J7" s="724">
        <f t="shared" si="1"/>
        <v>1829592.5833333333</v>
      </c>
      <c r="K7" s="724">
        <f t="shared" si="1"/>
        <v>1829592.5833333333</v>
      </c>
      <c r="L7" s="724">
        <f t="shared" si="1"/>
        <v>1829592.5833333333</v>
      </c>
      <c r="M7" s="724">
        <f t="shared" si="1"/>
        <v>1829592.5833333333</v>
      </c>
      <c r="N7" s="725">
        <f t="shared" ref="N7:N18" si="2">SUM(B7:M7)</f>
        <v>21955111</v>
      </c>
      <c r="O7" s="734">
        <f>'2.sz.tábla'!D5</f>
        <v>21955111</v>
      </c>
    </row>
    <row r="8" spans="1:15" ht="15.6" x14ac:dyDescent="0.3">
      <c r="A8" s="726" t="s">
        <v>196</v>
      </c>
      <c r="B8" s="727">
        <f>4852500/12</f>
        <v>404375</v>
      </c>
      <c r="C8" s="727">
        <f t="shared" ref="C8:M8" si="3">4852500/12</f>
        <v>404375</v>
      </c>
      <c r="D8" s="727">
        <f t="shared" si="3"/>
        <v>404375</v>
      </c>
      <c r="E8" s="727">
        <f t="shared" si="3"/>
        <v>404375</v>
      </c>
      <c r="F8" s="727">
        <f t="shared" si="3"/>
        <v>404375</v>
      </c>
      <c r="G8" s="727">
        <f t="shared" si="3"/>
        <v>404375</v>
      </c>
      <c r="H8" s="727">
        <f t="shared" si="3"/>
        <v>404375</v>
      </c>
      <c r="I8" s="727">
        <f t="shared" si="3"/>
        <v>404375</v>
      </c>
      <c r="J8" s="727">
        <f t="shared" si="3"/>
        <v>404375</v>
      </c>
      <c r="K8" s="727">
        <f t="shared" si="3"/>
        <v>404375</v>
      </c>
      <c r="L8" s="727">
        <f t="shared" si="3"/>
        <v>404375</v>
      </c>
      <c r="M8" s="727">
        <f t="shared" si="3"/>
        <v>404375</v>
      </c>
      <c r="N8" s="728">
        <f t="shared" si="2"/>
        <v>4852500</v>
      </c>
      <c r="O8" s="734">
        <f>'2.sz.tábla'!D44</f>
        <v>4852500</v>
      </c>
    </row>
    <row r="9" spans="1:15" ht="15.6" x14ac:dyDescent="0.3">
      <c r="A9" s="729" t="s">
        <v>240</v>
      </c>
      <c r="B9" s="730">
        <f>10650000/12</f>
        <v>887500</v>
      </c>
      <c r="C9" s="730">
        <f t="shared" ref="C9:M9" si="4">10650000/12</f>
        <v>887500</v>
      </c>
      <c r="D9" s="730">
        <f t="shared" si="4"/>
        <v>887500</v>
      </c>
      <c r="E9" s="730">
        <f t="shared" si="4"/>
        <v>887500</v>
      </c>
      <c r="F9" s="730">
        <f t="shared" si="4"/>
        <v>887500</v>
      </c>
      <c r="G9" s="730">
        <f t="shared" si="4"/>
        <v>887500</v>
      </c>
      <c r="H9" s="730">
        <f t="shared" si="4"/>
        <v>887500</v>
      </c>
      <c r="I9" s="730">
        <f t="shared" si="4"/>
        <v>887500</v>
      </c>
      <c r="J9" s="730">
        <f t="shared" si="4"/>
        <v>887500</v>
      </c>
      <c r="K9" s="730">
        <f t="shared" si="4"/>
        <v>887500</v>
      </c>
      <c r="L9" s="730">
        <f t="shared" si="4"/>
        <v>887500</v>
      </c>
      <c r="M9" s="730">
        <f t="shared" si="4"/>
        <v>887500</v>
      </c>
      <c r="N9" s="728">
        <f t="shared" si="2"/>
        <v>10650000</v>
      </c>
      <c r="O9" s="731">
        <f>'2.sz.tábla'!D30</f>
        <v>10650000</v>
      </c>
    </row>
    <row r="10" spans="1:15" ht="15.6" x14ac:dyDescent="0.3">
      <c r="A10" s="729" t="s">
        <v>459</v>
      </c>
      <c r="B10" s="730"/>
      <c r="C10" s="730"/>
      <c r="D10" s="730"/>
      <c r="E10" s="730"/>
      <c r="F10" s="730"/>
      <c r="G10" s="730"/>
      <c r="H10" s="730"/>
      <c r="I10" s="730"/>
      <c r="J10" s="730"/>
      <c r="K10" s="730"/>
      <c r="L10" s="730"/>
      <c r="M10" s="730"/>
      <c r="N10" s="728">
        <f t="shared" si="2"/>
        <v>0</v>
      </c>
    </row>
    <row r="11" spans="1:15" ht="15.6" x14ac:dyDescent="0.3">
      <c r="A11" s="732" t="s">
        <v>241</v>
      </c>
      <c r="B11" s="733">
        <f t="shared" ref="B11:M11" si="5">SUM(B7:B10)</f>
        <v>3121467.583333333</v>
      </c>
      <c r="C11" s="733">
        <f t="shared" si="5"/>
        <v>3121467.583333333</v>
      </c>
      <c r="D11" s="733">
        <f t="shared" si="5"/>
        <v>3121467.583333333</v>
      </c>
      <c r="E11" s="733">
        <f t="shared" si="5"/>
        <v>3121467.583333333</v>
      </c>
      <c r="F11" s="733">
        <f t="shared" si="5"/>
        <v>3121467.583333333</v>
      </c>
      <c r="G11" s="733">
        <f t="shared" si="5"/>
        <v>3121467.583333333</v>
      </c>
      <c r="H11" s="733">
        <f t="shared" si="5"/>
        <v>3121467.583333333</v>
      </c>
      <c r="I11" s="733">
        <f t="shared" si="5"/>
        <v>3121467.583333333</v>
      </c>
      <c r="J11" s="733">
        <f t="shared" si="5"/>
        <v>3121467.583333333</v>
      </c>
      <c r="K11" s="733">
        <f t="shared" si="5"/>
        <v>3121467.583333333</v>
      </c>
      <c r="L11" s="733">
        <f t="shared" si="5"/>
        <v>3121467.583333333</v>
      </c>
      <c r="M11" s="733">
        <f t="shared" si="5"/>
        <v>3121467.583333333</v>
      </c>
      <c r="N11" s="728">
        <f t="shared" si="2"/>
        <v>37457610.999999993</v>
      </c>
      <c r="O11" s="734">
        <f>SUM(B11:M11)</f>
        <v>37457610.999999993</v>
      </c>
    </row>
    <row r="12" spans="1:15" ht="30.75" customHeight="1" x14ac:dyDescent="0.3">
      <c r="A12" s="729" t="s">
        <v>460</v>
      </c>
      <c r="B12" s="730">
        <v>75000000</v>
      </c>
      <c r="C12" s="730"/>
      <c r="D12" s="730"/>
      <c r="E12" s="730"/>
      <c r="F12" s="730"/>
      <c r="G12" s="730"/>
      <c r="H12" s="730"/>
      <c r="I12" s="730"/>
      <c r="J12" s="730"/>
      <c r="K12" s="730"/>
      <c r="L12" s="730"/>
      <c r="M12" s="730"/>
      <c r="N12" s="728">
        <f t="shared" si="2"/>
        <v>75000000</v>
      </c>
      <c r="O12" s="734">
        <f>'2.sz.tábla'!D19</f>
        <v>75000000</v>
      </c>
    </row>
    <row r="13" spans="1:15" ht="15.6" x14ac:dyDescent="0.3">
      <c r="A13" s="729" t="s">
        <v>461</v>
      </c>
      <c r="B13" s="730"/>
      <c r="C13" s="730"/>
      <c r="D13" s="730"/>
      <c r="E13" s="730"/>
      <c r="F13" s="730"/>
      <c r="G13" s="730"/>
      <c r="H13" s="730"/>
      <c r="I13" s="730"/>
      <c r="J13" s="730"/>
      <c r="K13" s="730"/>
      <c r="L13" s="730"/>
      <c r="M13" s="730"/>
      <c r="N13" s="728">
        <f t="shared" si="2"/>
        <v>0</v>
      </c>
      <c r="O13" s="734">
        <f>'2.sz.tábla'!D57</f>
        <v>0</v>
      </c>
    </row>
    <row r="14" spans="1:15" ht="15.6" x14ac:dyDescent="0.3">
      <c r="A14" s="729" t="s">
        <v>462</v>
      </c>
      <c r="B14" s="730"/>
      <c r="C14" s="730"/>
      <c r="D14" s="730"/>
      <c r="E14" s="730"/>
      <c r="F14" s="730"/>
      <c r="G14" s="730"/>
      <c r="H14" s="730"/>
      <c r="I14" s="730"/>
      <c r="J14" s="730"/>
      <c r="K14" s="730"/>
      <c r="L14" s="730"/>
      <c r="M14" s="730"/>
      <c r="N14" s="728">
        <f t="shared" si="2"/>
        <v>0</v>
      </c>
      <c r="O14" s="734">
        <f>'2.sz.tábla'!D63</f>
        <v>0</v>
      </c>
    </row>
    <row r="15" spans="1:15" ht="15.6" x14ac:dyDescent="0.3">
      <c r="A15" s="732" t="s">
        <v>242</v>
      </c>
      <c r="B15" s="733">
        <f t="shared" ref="B15:M15" si="6">SUM(B12:B14)</f>
        <v>75000000</v>
      </c>
      <c r="C15" s="733">
        <f t="shared" si="6"/>
        <v>0</v>
      </c>
      <c r="D15" s="733">
        <f t="shared" si="6"/>
        <v>0</v>
      </c>
      <c r="E15" s="733">
        <f t="shared" si="6"/>
        <v>0</v>
      </c>
      <c r="F15" s="733">
        <f t="shared" si="6"/>
        <v>0</v>
      </c>
      <c r="G15" s="733">
        <f t="shared" si="6"/>
        <v>0</v>
      </c>
      <c r="H15" s="733">
        <f t="shared" si="6"/>
        <v>0</v>
      </c>
      <c r="I15" s="733">
        <f t="shared" si="6"/>
        <v>0</v>
      </c>
      <c r="J15" s="733">
        <f t="shared" si="6"/>
        <v>0</v>
      </c>
      <c r="K15" s="733">
        <f t="shared" si="6"/>
        <v>0</v>
      </c>
      <c r="L15" s="733">
        <f t="shared" si="6"/>
        <v>0</v>
      </c>
      <c r="M15" s="733">
        <f t="shared" si="6"/>
        <v>0</v>
      </c>
      <c r="N15" s="728">
        <f t="shared" si="2"/>
        <v>75000000</v>
      </c>
      <c r="O15" s="734">
        <f>O12+O13+O14</f>
        <v>75000000</v>
      </c>
    </row>
    <row r="16" spans="1:15" ht="15.6" x14ac:dyDescent="0.3">
      <c r="A16" s="735" t="s">
        <v>11</v>
      </c>
      <c r="B16" s="730">
        <f t="shared" ref="B16:M16" si="7">SUM(B11,B15)</f>
        <v>78121467.583333328</v>
      </c>
      <c r="C16" s="730">
        <f t="shared" si="7"/>
        <v>3121467.583333333</v>
      </c>
      <c r="D16" s="730">
        <f t="shared" si="7"/>
        <v>3121467.583333333</v>
      </c>
      <c r="E16" s="730">
        <f t="shared" si="7"/>
        <v>3121467.583333333</v>
      </c>
      <c r="F16" s="730">
        <f t="shared" si="7"/>
        <v>3121467.583333333</v>
      </c>
      <c r="G16" s="730">
        <f t="shared" si="7"/>
        <v>3121467.583333333</v>
      </c>
      <c r="H16" s="730">
        <f t="shared" si="7"/>
        <v>3121467.583333333</v>
      </c>
      <c r="I16" s="730">
        <f t="shared" si="7"/>
        <v>3121467.583333333</v>
      </c>
      <c r="J16" s="730">
        <f t="shared" si="7"/>
        <v>3121467.583333333</v>
      </c>
      <c r="K16" s="730">
        <f t="shared" si="7"/>
        <v>3121467.583333333</v>
      </c>
      <c r="L16" s="730">
        <f t="shared" si="7"/>
        <v>3121467.583333333</v>
      </c>
      <c r="M16" s="730">
        <f t="shared" si="7"/>
        <v>3121467.583333333</v>
      </c>
      <c r="N16" s="728">
        <f t="shared" si="2"/>
        <v>112457610.99999994</v>
      </c>
      <c r="O16" s="734">
        <f>'1.sz.tábla'!D11</f>
        <v>112457611</v>
      </c>
    </row>
    <row r="17" spans="1:15" ht="30.6" x14ac:dyDescent="0.3">
      <c r="A17" s="729" t="s">
        <v>463</v>
      </c>
      <c r="B17" s="737">
        <f>405000/3</f>
        <v>135000</v>
      </c>
      <c r="C17" s="737">
        <f t="shared" ref="C17:D17" si="8">405000/3</f>
        <v>135000</v>
      </c>
      <c r="D17" s="737">
        <f t="shared" si="8"/>
        <v>135000</v>
      </c>
      <c r="E17" s="736"/>
      <c r="F17" s="736"/>
      <c r="G17" s="736"/>
      <c r="H17" s="736"/>
      <c r="I17" s="736"/>
      <c r="J17" s="736"/>
      <c r="K17" s="736"/>
      <c r="L17" s="736"/>
      <c r="M17" s="737"/>
      <c r="N17" s="728">
        <f t="shared" si="2"/>
        <v>405000</v>
      </c>
      <c r="O17" s="750">
        <f>'2.sz.tábla'!D89</f>
        <v>405000</v>
      </c>
    </row>
    <row r="18" spans="1:15" ht="15.6" x14ac:dyDescent="0.3">
      <c r="A18" s="729" t="s">
        <v>464</v>
      </c>
      <c r="B18" s="730">
        <v>36000000</v>
      </c>
      <c r="C18" s="730"/>
      <c r="D18" s="730"/>
      <c r="E18" s="730"/>
      <c r="F18" s="730"/>
      <c r="G18" s="730"/>
      <c r="H18" s="730"/>
      <c r="I18" s="730"/>
      <c r="J18" s="730"/>
      <c r="K18" s="730"/>
      <c r="L18" s="730"/>
      <c r="M18" s="730"/>
      <c r="N18" s="738">
        <f t="shared" si="2"/>
        <v>36000000</v>
      </c>
      <c r="O18" s="734">
        <f>'2.sz.tábla'!D75</f>
        <v>36000000</v>
      </c>
    </row>
    <row r="19" spans="1:15" ht="15.6" x14ac:dyDescent="0.3">
      <c r="A19" s="735" t="s">
        <v>15</v>
      </c>
      <c r="B19" s="739">
        <f t="shared" ref="B19:N19" si="9">SUM(B16:B18)</f>
        <v>114256467.58333333</v>
      </c>
      <c r="C19" s="739">
        <f t="shared" si="9"/>
        <v>3256467.583333333</v>
      </c>
      <c r="D19" s="739">
        <f t="shared" si="9"/>
        <v>3256467.583333333</v>
      </c>
      <c r="E19" s="739">
        <f t="shared" si="9"/>
        <v>3121467.583333333</v>
      </c>
      <c r="F19" s="739">
        <f t="shared" si="9"/>
        <v>3121467.583333333</v>
      </c>
      <c r="G19" s="739">
        <f t="shared" si="9"/>
        <v>3121467.583333333</v>
      </c>
      <c r="H19" s="739">
        <f t="shared" si="9"/>
        <v>3121467.583333333</v>
      </c>
      <c r="I19" s="739">
        <f t="shared" si="9"/>
        <v>3121467.583333333</v>
      </c>
      <c r="J19" s="739">
        <f t="shared" si="9"/>
        <v>3121467.583333333</v>
      </c>
      <c r="K19" s="739">
        <f t="shared" si="9"/>
        <v>3121467.583333333</v>
      </c>
      <c r="L19" s="739">
        <f t="shared" si="9"/>
        <v>3121467.583333333</v>
      </c>
      <c r="M19" s="739">
        <f t="shared" si="9"/>
        <v>3121467.583333333</v>
      </c>
      <c r="N19" s="740">
        <f t="shared" si="9"/>
        <v>148862610.99999994</v>
      </c>
      <c r="O19" s="734">
        <f>'1.sz.tábla'!D17</f>
        <v>148862611</v>
      </c>
    </row>
    <row r="20" spans="1:15" ht="15" x14ac:dyDescent="0.25">
      <c r="A20" s="729" t="s">
        <v>465</v>
      </c>
      <c r="B20" s="730">
        <f>6405000/12</f>
        <v>533750</v>
      </c>
      <c r="C20" s="730">
        <f t="shared" ref="C20:M20" si="10">6405000/12</f>
        <v>533750</v>
      </c>
      <c r="D20" s="730">
        <f t="shared" si="10"/>
        <v>533750</v>
      </c>
      <c r="E20" s="730">
        <f t="shared" si="10"/>
        <v>533750</v>
      </c>
      <c r="F20" s="730">
        <f t="shared" si="10"/>
        <v>533750</v>
      </c>
      <c r="G20" s="730">
        <f t="shared" si="10"/>
        <v>533750</v>
      </c>
      <c r="H20" s="730">
        <f t="shared" si="10"/>
        <v>533750</v>
      </c>
      <c r="I20" s="730">
        <f t="shared" si="10"/>
        <v>533750</v>
      </c>
      <c r="J20" s="730">
        <f t="shared" si="10"/>
        <v>533750</v>
      </c>
      <c r="K20" s="730">
        <f t="shared" si="10"/>
        <v>533750</v>
      </c>
      <c r="L20" s="730">
        <f t="shared" si="10"/>
        <v>533750</v>
      </c>
      <c r="M20" s="730">
        <f t="shared" si="10"/>
        <v>533750</v>
      </c>
      <c r="N20" s="741">
        <f t="shared" ref="N20:N36" si="11">SUM(B20:M20)</f>
        <v>6405000</v>
      </c>
      <c r="O20" s="734">
        <f>'3.tábla'!D7</f>
        <v>6405000</v>
      </c>
    </row>
    <row r="21" spans="1:15" ht="15" x14ac:dyDescent="0.25">
      <c r="A21" s="729" t="s">
        <v>466</v>
      </c>
      <c r="B21" s="730">
        <f>1614700/12</f>
        <v>134558.33333333334</v>
      </c>
      <c r="C21" s="730">
        <f t="shared" ref="C21:M21" si="12">1614700/12</f>
        <v>134558.33333333334</v>
      </c>
      <c r="D21" s="730">
        <f t="shared" si="12"/>
        <v>134558.33333333334</v>
      </c>
      <c r="E21" s="730">
        <f t="shared" si="12"/>
        <v>134558.33333333334</v>
      </c>
      <c r="F21" s="730">
        <f t="shared" si="12"/>
        <v>134558.33333333334</v>
      </c>
      <c r="G21" s="730">
        <f t="shared" si="12"/>
        <v>134558.33333333334</v>
      </c>
      <c r="H21" s="730">
        <f t="shared" si="12"/>
        <v>134558.33333333334</v>
      </c>
      <c r="I21" s="730">
        <f t="shared" si="12"/>
        <v>134558.33333333334</v>
      </c>
      <c r="J21" s="730">
        <f t="shared" si="12"/>
        <v>134558.33333333334</v>
      </c>
      <c r="K21" s="730">
        <f t="shared" si="12"/>
        <v>134558.33333333334</v>
      </c>
      <c r="L21" s="730">
        <f t="shared" si="12"/>
        <v>134558.33333333334</v>
      </c>
      <c r="M21" s="730">
        <f t="shared" si="12"/>
        <v>134558.33333333334</v>
      </c>
      <c r="N21" s="741">
        <f t="shared" si="11"/>
        <v>1614699.9999999998</v>
      </c>
      <c r="O21" s="734">
        <f>'3.tábla'!D8</f>
        <v>1614700</v>
      </c>
    </row>
    <row r="22" spans="1:15" ht="15" customHeight="1" x14ac:dyDescent="0.25">
      <c r="A22" s="729" t="s">
        <v>467</v>
      </c>
      <c r="B22" s="730">
        <f>13500000/12</f>
        <v>1125000</v>
      </c>
      <c r="C22" s="730">
        <f t="shared" ref="C22:M22" si="13">13500000/12</f>
        <v>1125000</v>
      </c>
      <c r="D22" s="730">
        <f t="shared" si="13"/>
        <v>1125000</v>
      </c>
      <c r="E22" s="730">
        <f t="shared" si="13"/>
        <v>1125000</v>
      </c>
      <c r="F22" s="730">
        <f t="shared" si="13"/>
        <v>1125000</v>
      </c>
      <c r="G22" s="730">
        <f t="shared" si="13"/>
        <v>1125000</v>
      </c>
      <c r="H22" s="730">
        <f t="shared" si="13"/>
        <v>1125000</v>
      </c>
      <c r="I22" s="730">
        <f t="shared" si="13"/>
        <v>1125000</v>
      </c>
      <c r="J22" s="730">
        <f t="shared" si="13"/>
        <v>1125000</v>
      </c>
      <c r="K22" s="730">
        <f t="shared" si="13"/>
        <v>1125000</v>
      </c>
      <c r="L22" s="730">
        <f t="shared" si="13"/>
        <v>1125000</v>
      </c>
      <c r="M22" s="730">
        <f t="shared" si="13"/>
        <v>1125000</v>
      </c>
      <c r="N22" s="741">
        <f t="shared" si="11"/>
        <v>13500000</v>
      </c>
      <c r="O22" s="734">
        <f>'3.tábla'!D9</f>
        <v>13500000</v>
      </c>
    </row>
    <row r="23" spans="1:15" ht="15" x14ac:dyDescent="0.25">
      <c r="A23" s="729" t="s">
        <v>243</v>
      </c>
      <c r="B23" s="730">
        <f>1943000/12</f>
        <v>161916.66666666666</v>
      </c>
      <c r="C23" s="730">
        <f t="shared" ref="C23:M23" si="14">1943000/12</f>
        <v>161916.66666666666</v>
      </c>
      <c r="D23" s="730">
        <f t="shared" si="14"/>
        <v>161916.66666666666</v>
      </c>
      <c r="E23" s="730">
        <f t="shared" si="14"/>
        <v>161916.66666666666</v>
      </c>
      <c r="F23" s="730">
        <f t="shared" si="14"/>
        <v>161916.66666666666</v>
      </c>
      <c r="G23" s="730">
        <f t="shared" si="14"/>
        <v>161916.66666666666</v>
      </c>
      <c r="H23" s="730">
        <f t="shared" si="14"/>
        <v>161916.66666666666</v>
      </c>
      <c r="I23" s="730">
        <f t="shared" si="14"/>
        <v>161916.66666666666</v>
      </c>
      <c r="J23" s="730">
        <f t="shared" si="14"/>
        <v>161916.66666666666</v>
      </c>
      <c r="K23" s="730">
        <f t="shared" si="14"/>
        <v>161916.66666666666</v>
      </c>
      <c r="L23" s="730">
        <f t="shared" si="14"/>
        <v>161916.66666666666</v>
      </c>
      <c r="M23" s="730">
        <f t="shared" si="14"/>
        <v>161916.66666666666</v>
      </c>
      <c r="N23" s="741">
        <f t="shared" si="11"/>
        <v>1943000.0000000002</v>
      </c>
      <c r="O23" s="734">
        <f>'3.tábla'!D45</f>
        <v>1943000</v>
      </c>
    </row>
    <row r="24" spans="1:15" ht="29.25" customHeight="1" x14ac:dyDescent="0.25">
      <c r="A24" s="729" t="s">
        <v>468</v>
      </c>
      <c r="B24" s="730"/>
      <c r="C24" s="730">
        <v>140000</v>
      </c>
      <c r="D24" s="730"/>
      <c r="E24" s="730"/>
      <c r="F24" s="730"/>
      <c r="G24" s="730"/>
      <c r="H24" s="730"/>
      <c r="I24" s="730"/>
      <c r="J24" s="730"/>
      <c r="K24" s="730"/>
      <c r="L24" s="730"/>
      <c r="M24" s="730"/>
      <c r="N24" s="741">
        <f t="shared" si="11"/>
        <v>140000</v>
      </c>
      <c r="O24" s="734">
        <f>'4. sz. tábla'!D11</f>
        <v>140000</v>
      </c>
    </row>
    <row r="25" spans="1:15" ht="34.5" customHeight="1" x14ac:dyDescent="0.25">
      <c r="A25" s="729" t="s">
        <v>469</v>
      </c>
      <c r="B25" s="730">
        <f>7550491/12</f>
        <v>629207.58333333337</v>
      </c>
      <c r="C25" s="730">
        <f t="shared" ref="C25:M25" si="15">7550491/12</f>
        <v>629207.58333333337</v>
      </c>
      <c r="D25" s="730">
        <f t="shared" si="15"/>
        <v>629207.58333333337</v>
      </c>
      <c r="E25" s="730">
        <f t="shared" si="15"/>
        <v>629207.58333333337</v>
      </c>
      <c r="F25" s="730">
        <f t="shared" si="15"/>
        <v>629207.58333333337</v>
      </c>
      <c r="G25" s="730">
        <f t="shared" si="15"/>
        <v>629207.58333333337</v>
      </c>
      <c r="H25" s="730">
        <f t="shared" si="15"/>
        <v>629207.58333333337</v>
      </c>
      <c r="I25" s="730">
        <f t="shared" si="15"/>
        <v>629207.58333333337</v>
      </c>
      <c r="J25" s="730">
        <f t="shared" si="15"/>
        <v>629207.58333333337</v>
      </c>
      <c r="K25" s="730">
        <f t="shared" si="15"/>
        <v>629207.58333333337</v>
      </c>
      <c r="L25" s="730">
        <f t="shared" si="15"/>
        <v>629207.58333333337</v>
      </c>
      <c r="M25" s="730">
        <f t="shared" si="15"/>
        <v>629207.58333333337</v>
      </c>
      <c r="N25" s="741">
        <f t="shared" si="11"/>
        <v>7550490.9999999991</v>
      </c>
      <c r="O25" s="742">
        <f>'4. sz. tábla'!D4</f>
        <v>7550491</v>
      </c>
    </row>
    <row r="26" spans="1:15" ht="34.5" customHeight="1" x14ac:dyDescent="0.25">
      <c r="A26" s="729" t="s">
        <v>470</v>
      </c>
      <c r="B26" s="730"/>
      <c r="C26" s="730"/>
      <c r="D26" s="730"/>
      <c r="E26" s="730"/>
      <c r="F26" s="730"/>
      <c r="G26" s="730"/>
      <c r="H26" s="730"/>
      <c r="I26" s="730"/>
      <c r="J26" s="730"/>
      <c r="K26" s="730"/>
      <c r="L26" s="730"/>
      <c r="M26" s="730"/>
      <c r="N26" s="741">
        <f t="shared" si="11"/>
        <v>0</v>
      </c>
      <c r="O26" s="734">
        <f>'3.tábla'!D32</f>
        <v>0</v>
      </c>
    </row>
    <row r="27" spans="1:15" ht="15" x14ac:dyDescent="0.25">
      <c r="A27" s="729" t="s">
        <v>21</v>
      </c>
      <c r="C27" s="730"/>
      <c r="D27" s="730"/>
      <c r="E27" s="730"/>
      <c r="F27" s="730"/>
      <c r="G27" s="730"/>
      <c r="H27" s="730"/>
      <c r="I27" s="730"/>
      <c r="J27" s="730"/>
      <c r="K27" s="730"/>
      <c r="M27" s="730">
        <v>1595420</v>
      </c>
      <c r="N27" s="741">
        <f>SUM(B27:M27)</f>
        <v>1595420</v>
      </c>
      <c r="O27" s="734">
        <f>'1.sz.tábla'!D29</f>
        <v>1595420</v>
      </c>
    </row>
    <row r="28" spans="1:15" ht="15.6" x14ac:dyDescent="0.3">
      <c r="A28" s="732" t="s">
        <v>244</v>
      </c>
      <c r="B28" s="733">
        <f>SUM(B20:B27)</f>
        <v>2584432.5833333335</v>
      </c>
      <c r="C28" s="733">
        <f t="shared" ref="C28:K28" si="16">SUM(C20:C27)</f>
        <v>2724432.5833333335</v>
      </c>
      <c r="D28" s="733">
        <f t="shared" si="16"/>
        <v>2584432.5833333335</v>
      </c>
      <c r="E28" s="733">
        <f t="shared" si="16"/>
        <v>2584432.5833333335</v>
      </c>
      <c r="F28" s="733">
        <f t="shared" si="16"/>
        <v>2584432.5833333335</v>
      </c>
      <c r="G28" s="733">
        <f t="shared" si="16"/>
        <v>2584432.5833333335</v>
      </c>
      <c r="H28" s="733">
        <f t="shared" si="16"/>
        <v>2584432.5833333335</v>
      </c>
      <c r="I28" s="733">
        <f t="shared" si="16"/>
        <v>2584432.5833333335</v>
      </c>
      <c r="J28" s="733">
        <f t="shared" si="16"/>
        <v>2584432.5833333335</v>
      </c>
      <c r="K28" s="733">
        <f t="shared" si="16"/>
        <v>2584432.5833333335</v>
      </c>
      <c r="L28" s="733">
        <f>SUM(L20:L27)</f>
        <v>2584432.5833333335</v>
      </c>
      <c r="M28" s="733">
        <f>SUM(M20:M27)</f>
        <v>4179852.5833333335</v>
      </c>
      <c r="N28" s="741">
        <f t="shared" si="11"/>
        <v>32748610.999999996</v>
      </c>
      <c r="O28" s="734">
        <f>SUM(O20:O27)</f>
        <v>32748611</v>
      </c>
    </row>
    <row r="29" spans="1:15" ht="15" x14ac:dyDescent="0.25">
      <c r="A29" s="729" t="s">
        <v>245</v>
      </c>
      <c r="B29" s="730">
        <f>6000000+10000000</f>
        <v>16000000</v>
      </c>
      <c r="C29" s="730">
        <f>7700000/4</f>
        <v>1925000</v>
      </c>
      <c r="D29" s="730">
        <f t="shared" ref="D29:E29" si="17">7700000/4</f>
        <v>1925000</v>
      </c>
      <c r="E29" s="730">
        <f t="shared" si="17"/>
        <v>1925000</v>
      </c>
      <c r="F29" s="730">
        <f>7700000/4</f>
        <v>1925000</v>
      </c>
      <c r="G29" s="730">
        <v>200000</v>
      </c>
      <c r="H29" s="730">
        <v>120000</v>
      </c>
      <c r="I29" s="730">
        <v>250000</v>
      </c>
      <c r="J29" s="730"/>
      <c r="N29" s="741">
        <f>SUM(B29:J29)</f>
        <v>24270000</v>
      </c>
      <c r="O29" s="742">
        <f>'1.sz.tábla'!D26</f>
        <v>24270000</v>
      </c>
    </row>
    <row r="30" spans="1:15" ht="15" x14ac:dyDescent="0.25">
      <c r="A30" s="729" t="s">
        <v>246</v>
      </c>
      <c r="B30" s="730">
        <v>75000000</v>
      </c>
      <c r="C30" s="730">
        <v>15042000</v>
      </c>
      <c r="D30" s="730">
        <f>200000+252000+210000</f>
        <v>662000</v>
      </c>
      <c r="E30" s="730"/>
      <c r="G30" s="730"/>
      <c r="I30" s="730"/>
      <c r="J30" s="730"/>
      <c r="K30" s="730"/>
      <c r="L30" s="730"/>
      <c r="M30" s="730"/>
      <c r="N30" s="741">
        <f>SUM(B30:M30)</f>
        <v>90704000</v>
      </c>
      <c r="O30" s="734">
        <f>'1.sz.tábla'!D27</f>
        <v>90704000</v>
      </c>
    </row>
    <row r="31" spans="1:15" ht="15" x14ac:dyDescent="0.25">
      <c r="A31" s="729" t="s">
        <v>471</v>
      </c>
      <c r="B31" s="730"/>
      <c r="C31" s="730"/>
      <c r="D31" s="730"/>
      <c r="E31" s="730"/>
      <c r="F31" s="730"/>
      <c r="G31" s="730"/>
      <c r="H31" s="730"/>
      <c r="I31" s="730"/>
      <c r="J31" s="730"/>
      <c r="K31" s="730"/>
      <c r="L31" s="730"/>
      <c r="M31" s="730"/>
      <c r="N31" s="741">
        <f t="shared" si="11"/>
        <v>0</v>
      </c>
    </row>
    <row r="32" spans="1:15" ht="15.6" x14ac:dyDescent="0.3">
      <c r="A32" s="732" t="s">
        <v>247</v>
      </c>
      <c r="B32" s="733">
        <f>SUM(B29:B31)</f>
        <v>91000000</v>
      </c>
      <c r="C32" s="733">
        <f t="shared" ref="C32:M32" si="18">SUM(C29:C31)</f>
        <v>16967000</v>
      </c>
      <c r="D32" s="733">
        <f t="shared" si="18"/>
        <v>2587000</v>
      </c>
      <c r="E32" s="733">
        <f t="shared" si="18"/>
        <v>1925000</v>
      </c>
      <c r="F32" s="733">
        <f t="shared" si="18"/>
        <v>1925000</v>
      </c>
      <c r="G32" s="733">
        <f t="shared" si="18"/>
        <v>200000</v>
      </c>
      <c r="H32" s="733">
        <f t="shared" si="18"/>
        <v>120000</v>
      </c>
      <c r="I32" s="733">
        <f t="shared" si="18"/>
        <v>250000</v>
      </c>
      <c r="J32" s="733">
        <f>SUM(J29:J31)</f>
        <v>0</v>
      </c>
      <c r="K32" s="733">
        <f>SUM(K29:K31)</f>
        <v>0</v>
      </c>
      <c r="L32" s="733">
        <f>SUM(L29:L31)</f>
        <v>0</v>
      </c>
      <c r="M32" s="733">
        <f t="shared" si="18"/>
        <v>0</v>
      </c>
      <c r="N32" s="741">
        <f>SUM(B32:M32)</f>
        <v>114974000</v>
      </c>
      <c r="O32" s="734">
        <f>'1.sz.tábla'!D24</f>
        <v>114974000</v>
      </c>
    </row>
    <row r="33" spans="1:15" ht="15.6" x14ac:dyDescent="0.3">
      <c r="A33" s="735" t="s">
        <v>24</v>
      </c>
      <c r="B33" s="737">
        <f>SUM(B32,B28)</f>
        <v>93584432.583333328</v>
      </c>
      <c r="C33" s="737">
        <f t="shared" ref="C33:M33" si="19">SUM(C32,C28)</f>
        <v>19691432.583333332</v>
      </c>
      <c r="D33" s="737">
        <f t="shared" si="19"/>
        <v>5171432.583333334</v>
      </c>
      <c r="E33" s="737">
        <f t="shared" si="19"/>
        <v>4509432.583333334</v>
      </c>
      <c r="F33" s="737">
        <f t="shared" si="19"/>
        <v>4509432.583333334</v>
      </c>
      <c r="G33" s="737">
        <f t="shared" si="19"/>
        <v>2784432.5833333335</v>
      </c>
      <c r="H33" s="737">
        <f t="shared" si="19"/>
        <v>2704432.5833333335</v>
      </c>
      <c r="I33" s="737">
        <f t="shared" si="19"/>
        <v>2834432.5833333335</v>
      </c>
      <c r="J33" s="737">
        <f t="shared" si="19"/>
        <v>2584432.5833333335</v>
      </c>
      <c r="K33" s="737">
        <f>SUM(K32,K28)</f>
        <v>2584432.5833333335</v>
      </c>
      <c r="L33" s="737">
        <f t="shared" si="19"/>
        <v>2584432.5833333335</v>
      </c>
      <c r="M33" s="737">
        <f t="shared" si="19"/>
        <v>4179852.5833333335</v>
      </c>
      <c r="N33" s="741">
        <f t="shared" si="11"/>
        <v>147722611</v>
      </c>
      <c r="O33" s="734">
        <f>'1.sz.tábla'!D32</f>
        <v>147722611</v>
      </c>
    </row>
    <row r="34" spans="1:15" ht="46.8" x14ac:dyDescent="0.3">
      <c r="A34" s="735" t="s">
        <v>472</v>
      </c>
      <c r="B34" s="737">
        <f>1140000/3</f>
        <v>380000</v>
      </c>
      <c r="C34" s="737">
        <f t="shared" ref="C34:D34" si="20">1140000/3</f>
        <v>380000</v>
      </c>
      <c r="D34" s="737">
        <f t="shared" si="20"/>
        <v>380000</v>
      </c>
      <c r="E34" s="737"/>
      <c r="F34" s="737"/>
      <c r="G34" s="737"/>
      <c r="H34" s="737"/>
      <c r="I34" s="737"/>
      <c r="J34" s="737"/>
      <c r="K34" s="737"/>
      <c r="L34" s="737"/>
      <c r="M34" s="737"/>
      <c r="N34" s="741">
        <f t="shared" si="11"/>
        <v>1140000</v>
      </c>
      <c r="O34" s="734">
        <f>'1.sz.tábla'!D35</f>
        <v>1140000</v>
      </c>
    </row>
    <row r="35" spans="1:15" ht="15.6" x14ac:dyDescent="0.3">
      <c r="A35" s="743" t="s">
        <v>27</v>
      </c>
      <c r="B35" s="744">
        <f t="shared" ref="B35:M35" si="21">SUM(B33:B34)</f>
        <v>93964432.583333328</v>
      </c>
      <c r="C35" s="744">
        <f t="shared" si="21"/>
        <v>20071432.583333332</v>
      </c>
      <c r="D35" s="744">
        <f t="shared" si="21"/>
        <v>5551432.583333334</v>
      </c>
      <c r="E35" s="744">
        <f t="shared" si="21"/>
        <v>4509432.583333334</v>
      </c>
      <c r="F35" s="744">
        <f t="shared" si="21"/>
        <v>4509432.583333334</v>
      </c>
      <c r="G35" s="744">
        <f t="shared" si="21"/>
        <v>2784432.5833333335</v>
      </c>
      <c r="H35" s="744">
        <f t="shared" si="21"/>
        <v>2704432.5833333335</v>
      </c>
      <c r="I35" s="744">
        <f t="shared" si="21"/>
        <v>2834432.5833333335</v>
      </c>
      <c r="J35" s="744">
        <f t="shared" si="21"/>
        <v>2584432.5833333335</v>
      </c>
      <c r="K35" s="744">
        <f t="shared" si="21"/>
        <v>2584432.5833333335</v>
      </c>
      <c r="L35" s="744">
        <f t="shared" si="21"/>
        <v>2584432.5833333335</v>
      </c>
      <c r="M35" s="744">
        <f t="shared" si="21"/>
        <v>4179852.5833333335</v>
      </c>
      <c r="N35" s="741">
        <f t="shared" si="11"/>
        <v>148862611</v>
      </c>
      <c r="O35" s="734">
        <f>'1.sz.tábla'!D36</f>
        <v>148862611</v>
      </c>
    </row>
    <row r="36" spans="1:15" ht="16.2" thickBot="1" x14ac:dyDescent="0.35">
      <c r="A36" s="745" t="s">
        <v>473</v>
      </c>
      <c r="B36" s="746"/>
      <c r="C36" s="746"/>
      <c r="D36" s="746"/>
      <c r="E36" s="746"/>
      <c r="F36" s="746"/>
      <c r="G36" s="746"/>
      <c r="H36" s="746"/>
      <c r="I36" s="746"/>
      <c r="J36" s="746"/>
      <c r="K36" s="746"/>
      <c r="L36" s="746"/>
      <c r="M36" s="746"/>
      <c r="N36" s="741">
        <f t="shared" si="11"/>
        <v>0</v>
      </c>
    </row>
    <row r="37" spans="1:15" ht="16.2" thickBot="1" x14ac:dyDescent="0.35">
      <c r="A37" s="747" t="s">
        <v>248</v>
      </c>
      <c r="B37" s="748">
        <f>B6+B16+B17-B35-B36</f>
        <v>23273517</v>
      </c>
      <c r="C37" s="748">
        <f t="shared" ref="C37:N37" si="22">C6+C16+C17-C35-C36</f>
        <v>6458552</v>
      </c>
      <c r="D37" s="748">
        <f t="shared" si="22"/>
        <v>4163586.9999999981</v>
      </c>
      <c r="E37" s="748">
        <f t="shared" si="22"/>
        <v>2775621.9999999972</v>
      </c>
      <c r="F37" s="748">
        <f t="shared" si="22"/>
        <v>1387656.9999999963</v>
      </c>
      <c r="G37" s="748">
        <f t="shared" si="22"/>
        <v>1724691.9999999958</v>
      </c>
      <c r="H37" s="748">
        <f t="shared" si="22"/>
        <v>2141726.9999999949</v>
      </c>
      <c r="I37" s="748">
        <f t="shared" si="22"/>
        <v>2428761.9999999949</v>
      </c>
      <c r="J37" s="748">
        <f t="shared" si="22"/>
        <v>2965796.9999999949</v>
      </c>
      <c r="K37" s="748">
        <f t="shared" si="22"/>
        <v>3502831.9999999949</v>
      </c>
      <c r="L37" s="748">
        <f t="shared" si="22"/>
        <v>4039866.9999999949</v>
      </c>
      <c r="M37" s="748">
        <f t="shared" si="22"/>
        <v>2981481.9999999949</v>
      </c>
      <c r="N37" s="748">
        <f t="shared" si="22"/>
        <v>2981481.9999999404</v>
      </c>
      <c r="O37" s="734"/>
    </row>
    <row r="39" spans="1:15" x14ac:dyDescent="0.25">
      <c r="N39" s="734">
        <f>SUM(N20)</f>
        <v>6405000</v>
      </c>
    </row>
  </sheetData>
  <sheetProtection selectLockedCells="1" selectUnlockedCells="1"/>
  <mergeCells count="2">
    <mergeCell ref="M2:N2"/>
    <mergeCell ref="A3:N3"/>
  </mergeCells>
  <phoneticPr fontId="28" type="noConversion"/>
  <pageMargins left="0.12083333333333333" right="0.25" top="0.75" bottom="0.75" header="0.3" footer="0.3"/>
  <pageSetup paperSize="9" scale="59" firstPageNumber="0" orientation="landscape" r:id="rId1"/>
  <headerFooter alignWithMargins="0">
    <oddHeader>&amp;LVászoly Község Önkormányzata&amp;C8. melléklet a 1/2017. (II.15.) rendelethez&amp;R&amp;P. oldal forint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12</vt:i4>
      </vt:variant>
    </vt:vector>
  </HeadingPairs>
  <TitlesOfParts>
    <vt:vector size="27" baseType="lpstr">
      <vt:lpstr>1.sz.tábla</vt:lpstr>
      <vt:lpstr>2.sz.tábla</vt:lpstr>
      <vt:lpstr>2a. tábla</vt:lpstr>
      <vt:lpstr>3.tábla</vt:lpstr>
      <vt:lpstr>4. sz. tábla</vt:lpstr>
      <vt:lpstr>5.sz.tábla </vt:lpstr>
      <vt:lpstr>6. sz. tábla </vt:lpstr>
      <vt:lpstr>7. sz. tábla</vt:lpstr>
      <vt:lpstr>8. sz. tábla </vt:lpstr>
      <vt:lpstr>9. sz. stabilitási tv </vt:lpstr>
      <vt:lpstr>10. sz. tábla</vt:lpstr>
      <vt:lpstr>11. tábla</vt:lpstr>
      <vt:lpstr>12. sz. EU projektek</vt:lpstr>
      <vt:lpstr>13.tábla</vt:lpstr>
      <vt:lpstr>14. sz. tábla</vt:lpstr>
      <vt:lpstr>'1.sz.tábla'!Nyomtatási_terület</vt:lpstr>
      <vt:lpstr>'10. sz. tábla'!Nyomtatási_terület</vt:lpstr>
      <vt:lpstr>'11. tábla'!Nyomtatási_terület</vt:lpstr>
      <vt:lpstr>'12. sz. EU projektek'!Nyomtatási_terület</vt:lpstr>
      <vt:lpstr>'2.sz.tábla'!Nyomtatási_terület</vt:lpstr>
      <vt:lpstr>'3.tábla'!Nyomtatási_terület</vt:lpstr>
      <vt:lpstr>'4. sz. tábla'!Nyomtatási_terület</vt:lpstr>
      <vt:lpstr>'5.sz.tábla '!Nyomtatási_terület</vt:lpstr>
      <vt:lpstr>'6. sz. tábla '!Nyomtatási_terület</vt:lpstr>
      <vt:lpstr>'7. sz. tábla'!Nyomtatási_terület</vt:lpstr>
      <vt:lpstr>'8. sz. tábla '!Nyomtatási_terület</vt:lpstr>
      <vt:lpstr>'9. sz. stabilitási tv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Répásy Ildikó</dc:creator>
  <cp:lastModifiedBy>Csihony-Kok Anita</cp:lastModifiedBy>
  <cp:lastPrinted>2015-12-17T14:21:49Z</cp:lastPrinted>
  <dcterms:created xsi:type="dcterms:W3CDTF">2014-05-27T12:51:39Z</dcterms:created>
  <dcterms:modified xsi:type="dcterms:W3CDTF">2017-03-09T12:59:49Z</dcterms:modified>
</cp:coreProperties>
</file>