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Szellő\Előterjesztések\05\"/>
    </mc:Choice>
  </mc:AlternateContent>
  <xr:revisionPtr revIDLastSave="0" documentId="13_ncr:1_{C13A0B62-CD2F-400D-AD18-FDF2B1B3381F}" xr6:coauthVersionLast="43" xr6:coauthVersionMax="43" xr10:uidLastSave="{00000000-0000-0000-0000-000000000000}"/>
  <bookViews>
    <workbookView xWindow="-120" yWindow="-120" windowWidth="29040" windowHeight="15840" tabRatio="599" firstSheet="5" activeTab="13" xr2:uid="{00000000-000D-0000-FFFF-FFFF00000000}"/>
  </bookViews>
  <sheets>
    <sheet name="1.Címrend (2)" sheetId="45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12.Több éves" sheetId="41" r:id="rId12"/>
    <sheet name="13.Ei ütemterv" sheetId="31" r:id="rId13"/>
    <sheet name="14. Mérleg" sheetId="46" r:id="rId14"/>
  </sheets>
  <definedNames>
    <definedName name="_xlnm._FilterDatabase" localSheetId="4" hidden="1">'5.Bevétel'!$A$2:$X$17</definedName>
    <definedName name="_xlnm._FilterDatabase" localSheetId="5" hidden="1">'6.Kiadások'!$A$2:$AD$30</definedName>
    <definedName name="_xlnm.Print_Titles" localSheetId="0">'1.Címrend (2)'!$1:$1</definedName>
    <definedName name="_xlnm.Print_Titles" localSheetId="10">'11.Intézm.'!$1:$1</definedName>
    <definedName name="_xlnm.Print_Titles" localSheetId="12">'13.Ei ütemterv'!$2:$3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Area" localSheetId="13">'14. Mérleg'!$A$1:$AF$88</definedName>
    <definedName name="_xlnm.Print_Are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46" l="1"/>
  <c r="F14" i="46"/>
  <c r="G14" i="46"/>
  <c r="Q85" i="31" l="1"/>
  <c r="E80" i="31"/>
  <c r="F80" i="31"/>
  <c r="G80" i="31"/>
  <c r="H80" i="31"/>
  <c r="I80" i="31"/>
  <c r="J80" i="31"/>
  <c r="K80" i="31"/>
  <c r="L80" i="31"/>
  <c r="M80" i="31"/>
  <c r="N80" i="31"/>
  <c r="O80" i="31"/>
  <c r="D80" i="31"/>
  <c r="E79" i="31"/>
  <c r="F79" i="31"/>
  <c r="G79" i="31"/>
  <c r="H79" i="31"/>
  <c r="I79" i="31"/>
  <c r="J79" i="31"/>
  <c r="K79" i="31"/>
  <c r="L79" i="31"/>
  <c r="M79" i="31"/>
  <c r="N79" i="31"/>
  <c r="O79" i="31"/>
  <c r="D79" i="31"/>
  <c r="E78" i="31"/>
  <c r="F78" i="31"/>
  <c r="G78" i="31"/>
  <c r="H78" i="31"/>
  <c r="I78" i="31"/>
  <c r="J78" i="31"/>
  <c r="K78" i="31"/>
  <c r="L78" i="31"/>
  <c r="M78" i="31"/>
  <c r="N78" i="31"/>
  <c r="O78" i="31"/>
  <c r="D78" i="31"/>
  <c r="E77" i="31"/>
  <c r="F77" i="31"/>
  <c r="G77" i="31"/>
  <c r="H77" i="31"/>
  <c r="I77" i="31"/>
  <c r="J77" i="31"/>
  <c r="K77" i="31"/>
  <c r="L77" i="31"/>
  <c r="M77" i="31"/>
  <c r="N77" i="31"/>
  <c r="O77" i="31"/>
  <c r="D77" i="31"/>
  <c r="E76" i="31"/>
  <c r="F76" i="31"/>
  <c r="G76" i="31"/>
  <c r="H76" i="31"/>
  <c r="I76" i="31"/>
  <c r="J76" i="31"/>
  <c r="K76" i="31"/>
  <c r="L76" i="31"/>
  <c r="M76" i="31"/>
  <c r="N76" i="31"/>
  <c r="O76" i="31"/>
  <c r="D76" i="31"/>
  <c r="E75" i="31"/>
  <c r="F75" i="31"/>
  <c r="G75" i="31"/>
  <c r="H75" i="31"/>
  <c r="I75" i="31"/>
  <c r="J75" i="31"/>
  <c r="K75" i="31"/>
  <c r="L75" i="31"/>
  <c r="M75" i="31"/>
  <c r="N75" i="31"/>
  <c r="O75" i="31"/>
  <c r="D75" i="31"/>
  <c r="E64" i="31"/>
  <c r="F64" i="31"/>
  <c r="G64" i="31"/>
  <c r="H64" i="31"/>
  <c r="I64" i="31"/>
  <c r="J64" i="31"/>
  <c r="K64" i="31"/>
  <c r="L64" i="31"/>
  <c r="M64" i="31"/>
  <c r="N64" i="31"/>
  <c r="O64" i="31"/>
  <c r="D64" i="31"/>
  <c r="E63" i="31"/>
  <c r="F63" i="31"/>
  <c r="G63" i="31"/>
  <c r="H63" i="31"/>
  <c r="I63" i="31"/>
  <c r="J63" i="31"/>
  <c r="K63" i="31"/>
  <c r="L63" i="31"/>
  <c r="M63" i="31"/>
  <c r="N63" i="31"/>
  <c r="O63" i="31"/>
  <c r="D63" i="31"/>
  <c r="E62" i="31"/>
  <c r="F62" i="31"/>
  <c r="G62" i="31"/>
  <c r="H62" i="31"/>
  <c r="I62" i="31"/>
  <c r="J62" i="31"/>
  <c r="K62" i="31"/>
  <c r="L62" i="31"/>
  <c r="M62" i="31"/>
  <c r="N62" i="31"/>
  <c r="O62" i="31"/>
  <c r="D62" i="31"/>
  <c r="E61" i="31"/>
  <c r="F61" i="31"/>
  <c r="G61" i="31"/>
  <c r="H61" i="31"/>
  <c r="I61" i="31"/>
  <c r="J61" i="31"/>
  <c r="K61" i="31"/>
  <c r="L61" i="31"/>
  <c r="M61" i="31"/>
  <c r="N61" i="31"/>
  <c r="O61" i="31"/>
  <c r="D61" i="31"/>
  <c r="E29" i="31"/>
  <c r="F29" i="31"/>
  <c r="G29" i="31"/>
  <c r="H29" i="31"/>
  <c r="I29" i="31"/>
  <c r="J29" i="31"/>
  <c r="K29" i="31"/>
  <c r="L29" i="31"/>
  <c r="M29" i="31"/>
  <c r="N29" i="31"/>
  <c r="O29" i="31"/>
  <c r="D29" i="31"/>
  <c r="L19" i="31"/>
  <c r="L18" i="31"/>
  <c r="F19" i="31"/>
  <c r="F18" i="31"/>
  <c r="L17" i="31"/>
  <c r="L16" i="31"/>
  <c r="F17" i="31"/>
  <c r="F16" i="31"/>
  <c r="E15" i="31"/>
  <c r="F15" i="31"/>
  <c r="G15" i="31"/>
  <c r="H15" i="31"/>
  <c r="I15" i="31"/>
  <c r="J15" i="31"/>
  <c r="K15" i="31"/>
  <c r="L15" i="31"/>
  <c r="M15" i="31"/>
  <c r="N15" i="31"/>
  <c r="O15" i="31"/>
  <c r="D15" i="31"/>
  <c r="E14" i="31"/>
  <c r="F14" i="31"/>
  <c r="G14" i="31"/>
  <c r="H14" i="31"/>
  <c r="I14" i="31"/>
  <c r="J14" i="31"/>
  <c r="K14" i="31"/>
  <c r="L14" i="31"/>
  <c r="M14" i="31"/>
  <c r="N14" i="31"/>
  <c r="O14" i="31"/>
  <c r="D14" i="31"/>
  <c r="E11" i="31"/>
  <c r="F11" i="31"/>
  <c r="G11" i="31"/>
  <c r="H11" i="31"/>
  <c r="I11" i="31"/>
  <c r="J11" i="31"/>
  <c r="K11" i="31"/>
  <c r="L11" i="31"/>
  <c r="M11" i="31"/>
  <c r="N11" i="31"/>
  <c r="O11" i="31"/>
  <c r="D11" i="31"/>
  <c r="E10" i="31"/>
  <c r="F10" i="31"/>
  <c r="G10" i="31"/>
  <c r="H10" i="31"/>
  <c r="I10" i="31"/>
  <c r="J10" i="31"/>
  <c r="K10" i="31"/>
  <c r="L10" i="31"/>
  <c r="M10" i="31"/>
  <c r="N10" i="31"/>
  <c r="O10" i="31"/>
  <c r="D10" i="31"/>
  <c r="P10" i="31" s="1"/>
  <c r="E7" i="31"/>
  <c r="F7" i="31"/>
  <c r="G7" i="31"/>
  <c r="H7" i="31"/>
  <c r="I7" i="31"/>
  <c r="J7" i="31"/>
  <c r="K7" i="31"/>
  <c r="L7" i="31"/>
  <c r="M7" i="31"/>
  <c r="N7" i="31"/>
  <c r="O7" i="31"/>
  <c r="D7" i="31"/>
  <c r="E6" i="31"/>
  <c r="F6" i="31"/>
  <c r="G6" i="31"/>
  <c r="H6" i="31"/>
  <c r="I6" i="31"/>
  <c r="J6" i="31"/>
  <c r="K6" i="31"/>
  <c r="L6" i="31"/>
  <c r="M6" i="31"/>
  <c r="N6" i="31"/>
  <c r="O6" i="31"/>
  <c r="D6" i="31"/>
  <c r="E5" i="31"/>
  <c r="F5" i="31"/>
  <c r="G5" i="31"/>
  <c r="H5" i="31"/>
  <c r="I5" i="31"/>
  <c r="J5" i="31"/>
  <c r="K5" i="31"/>
  <c r="L5" i="31"/>
  <c r="M5" i="31"/>
  <c r="N5" i="31"/>
  <c r="O5" i="31"/>
  <c r="D5" i="31"/>
  <c r="E4" i="31"/>
  <c r="F4" i="31"/>
  <c r="G4" i="31"/>
  <c r="H4" i="31"/>
  <c r="I4" i="31"/>
  <c r="J4" i="31"/>
  <c r="K4" i="31"/>
  <c r="L4" i="31"/>
  <c r="M4" i="31"/>
  <c r="N4" i="31"/>
  <c r="O4" i="31"/>
  <c r="D4" i="31"/>
  <c r="D93" i="30"/>
  <c r="C93" i="30"/>
  <c r="J17" i="33"/>
  <c r="I17" i="33"/>
  <c r="Q86" i="31" s="1"/>
  <c r="H17" i="33"/>
  <c r="B27" i="35"/>
  <c r="C27" i="35"/>
  <c r="D27" i="35"/>
  <c r="Q84" i="31" l="1"/>
  <c r="Q83" i="31"/>
  <c r="D49" i="31" l="1"/>
  <c r="D48" i="31"/>
  <c r="E48" i="31"/>
  <c r="F48" i="31"/>
  <c r="G48" i="31"/>
  <c r="H48" i="31"/>
  <c r="I48" i="31"/>
  <c r="J48" i="31"/>
  <c r="K48" i="31"/>
  <c r="L48" i="31"/>
  <c r="M48" i="31"/>
  <c r="N48" i="31"/>
  <c r="O48" i="31"/>
  <c r="Q33" i="31"/>
  <c r="Q32" i="31"/>
  <c r="Q30" i="31"/>
  <c r="Q25" i="31"/>
  <c r="Q24" i="31"/>
  <c r="Q17" i="31"/>
  <c r="Q16" i="31"/>
  <c r="P11" i="31"/>
  <c r="D6" i="11"/>
  <c r="E6" i="11"/>
  <c r="C6" i="11"/>
  <c r="D17" i="13"/>
  <c r="E17" i="13"/>
  <c r="C17" i="13"/>
  <c r="D6" i="13"/>
  <c r="E6" i="13"/>
  <c r="C6" i="13"/>
  <c r="E9" i="30"/>
  <c r="E12" i="37" l="1"/>
  <c r="B12" i="37"/>
  <c r="B7" i="37"/>
  <c r="D21" i="33"/>
  <c r="B21" i="33"/>
  <c r="C22" i="33"/>
  <c r="D22" i="33"/>
  <c r="B22" i="33"/>
  <c r="C20" i="33"/>
  <c r="D20" i="33"/>
  <c r="B20" i="33"/>
  <c r="E81" i="31" l="1"/>
  <c r="F81" i="31"/>
  <c r="G81" i="31"/>
  <c r="H81" i="31"/>
  <c r="I81" i="31"/>
  <c r="J81" i="31"/>
  <c r="K81" i="31"/>
  <c r="L81" i="31"/>
  <c r="M81" i="31"/>
  <c r="N81" i="31"/>
  <c r="D81" i="31"/>
  <c r="F17" i="13"/>
  <c r="AF4" i="34"/>
  <c r="D60" i="30" l="1"/>
  <c r="E57" i="30"/>
  <c r="D31" i="30"/>
  <c r="E31" i="30"/>
  <c r="C31" i="30"/>
  <c r="C8" i="35"/>
  <c r="D85" i="46" l="1"/>
  <c r="E85" i="46"/>
  <c r="F85" i="46"/>
  <c r="G85" i="46"/>
  <c r="H85" i="46"/>
  <c r="C85" i="46"/>
  <c r="D22" i="46"/>
  <c r="E22" i="46"/>
  <c r="F22" i="46"/>
  <c r="G22" i="46"/>
  <c r="H22" i="46"/>
  <c r="C22" i="46"/>
  <c r="D20" i="46"/>
  <c r="D23" i="46" s="1"/>
  <c r="E20" i="46"/>
  <c r="E23" i="46" s="1"/>
  <c r="F20" i="46"/>
  <c r="F23" i="46" s="1"/>
  <c r="G20" i="46"/>
  <c r="G23" i="46" s="1"/>
  <c r="H20" i="46"/>
  <c r="H23" i="46" s="1"/>
  <c r="C20" i="46"/>
  <c r="D10" i="46"/>
  <c r="E10" i="46"/>
  <c r="F10" i="46"/>
  <c r="G10" i="46"/>
  <c r="H10" i="46"/>
  <c r="C10" i="46"/>
  <c r="D6" i="46"/>
  <c r="E6" i="46"/>
  <c r="F6" i="46"/>
  <c r="G6" i="46"/>
  <c r="H6" i="46"/>
  <c r="C6" i="46"/>
  <c r="P4" i="31"/>
  <c r="D25" i="33"/>
  <c r="D24" i="33"/>
  <c r="C25" i="33"/>
  <c r="Q43" i="31" s="1"/>
  <c r="C24" i="33"/>
  <c r="D19" i="33"/>
  <c r="D18" i="33"/>
  <c r="D17" i="33"/>
  <c r="D16" i="33"/>
  <c r="D15" i="33"/>
  <c r="C21" i="33"/>
  <c r="C19" i="33"/>
  <c r="Q29" i="31" s="1"/>
  <c r="C18" i="33"/>
  <c r="C17" i="33"/>
  <c r="Q19" i="31" s="1"/>
  <c r="C16" i="33"/>
  <c r="Q23" i="31" s="1"/>
  <c r="C15" i="33"/>
  <c r="B19" i="33"/>
  <c r="Q28" i="31" s="1"/>
  <c r="B18" i="33"/>
  <c r="B17" i="33"/>
  <c r="Q18" i="31" s="1"/>
  <c r="B16" i="33"/>
  <c r="Q22" i="31" s="1"/>
  <c r="B15" i="33"/>
  <c r="D12" i="33"/>
  <c r="C12" i="33"/>
  <c r="B12" i="33"/>
  <c r="D10" i="33"/>
  <c r="C10" i="33"/>
  <c r="Q7" i="31" s="1"/>
  <c r="B10" i="33"/>
  <c r="Q6" i="31" s="1"/>
  <c r="D9" i="33"/>
  <c r="C9" i="33"/>
  <c r="B9" i="33"/>
  <c r="K11" i="35"/>
  <c r="C23" i="46" l="1"/>
  <c r="E114" i="31"/>
  <c r="F114" i="31"/>
  <c r="G114" i="31"/>
  <c r="H114" i="31"/>
  <c r="I114" i="31"/>
  <c r="J114" i="31"/>
  <c r="K114" i="31"/>
  <c r="L114" i="31"/>
  <c r="M114" i="31"/>
  <c r="N114" i="31"/>
  <c r="O114" i="31"/>
  <c r="D114" i="31"/>
  <c r="F112" i="31"/>
  <c r="G112" i="31"/>
  <c r="H112" i="31"/>
  <c r="I112" i="31"/>
  <c r="J112" i="31"/>
  <c r="K112" i="31"/>
  <c r="L112" i="31"/>
  <c r="M112" i="31"/>
  <c r="N112" i="31"/>
  <c r="O112" i="31"/>
  <c r="E112" i="31"/>
  <c r="Q112" i="31"/>
  <c r="E108" i="31"/>
  <c r="F108" i="31"/>
  <c r="G108" i="31"/>
  <c r="H108" i="31"/>
  <c r="I108" i="31"/>
  <c r="J108" i="31"/>
  <c r="K108" i="31"/>
  <c r="L108" i="31"/>
  <c r="M108" i="31"/>
  <c r="N108" i="31"/>
  <c r="O108" i="31"/>
  <c r="D108" i="31"/>
  <c r="P108" i="31" s="1"/>
  <c r="E107" i="31"/>
  <c r="F107" i="31"/>
  <c r="G107" i="31"/>
  <c r="H107" i="31"/>
  <c r="I107" i="31"/>
  <c r="J107" i="31"/>
  <c r="K107" i="31"/>
  <c r="L107" i="31"/>
  <c r="M107" i="31"/>
  <c r="N107" i="31"/>
  <c r="O107" i="31"/>
  <c r="D107" i="31"/>
  <c r="P107" i="31" s="1"/>
  <c r="F106" i="31"/>
  <c r="G106" i="31"/>
  <c r="H106" i="31"/>
  <c r="I106" i="31"/>
  <c r="J106" i="31"/>
  <c r="K106" i="31"/>
  <c r="L106" i="31"/>
  <c r="M106" i="31"/>
  <c r="N106" i="31"/>
  <c r="O106" i="31"/>
  <c r="E106" i="31"/>
  <c r="Q11" i="31"/>
  <c r="Q10" i="31"/>
  <c r="Q15" i="31"/>
  <c r="Q14" i="31"/>
  <c r="Q5" i="31"/>
  <c r="Q4" i="31"/>
  <c r="E20" i="40"/>
  <c r="F20" i="40"/>
  <c r="G20" i="40"/>
  <c r="I20" i="40"/>
  <c r="J20" i="40"/>
  <c r="F6" i="11"/>
  <c r="D23" i="11"/>
  <c r="E23" i="11"/>
  <c r="C23" i="11"/>
  <c r="F6" i="13"/>
  <c r="D22" i="13"/>
  <c r="E22" i="13"/>
  <c r="C22" i="13"/>
  <c r="D35" i="30"/>
  <c r="E35" i="30"/>
  <c r="C35" i="30"/>
  <c r="B25" i="33"/>
  <c r="B24" i="33"/>
  <c r="J18" i="33"/>
  <c r="J16" i="33"/>
  <c r="J15" i="33"/>
  <c r="J12" i="33"/>
  <c r="J13" i="33"/>
  <c r="J11" i="33"/>
  <c r="J10" i="33"/>
  <c r="J9" i="33"/>
  <c r="I18" i="33"/>
  <c r="Q94" i="31" s="1"/>
  <c r="I16" i="33"/>
  <c r="I15" i="33"/>
  <c r="Q82" i="31" s="1"/>
  <c r="I14" i="33"/>
  <c r="I13" i="33"/>
  <c r="Q80" i="31" s="1"/>
  <c r="I12" i="33"/>
  <c r="Q78" i="31" s="1"/>
  <c r="I11" i="33"/>
  <c r="Q76" i="31" s="1"/>
  <c r="I10" i="33"/>
  <c r="Q64" i="31" s="1"/>
  <c r="I9" i="33"/>
  <c r="Q62" i="31" s="1"/>
  <c r="H18" i="33"/>
  <c r="Q93" i="31" s="1"/>
  <c r="H16" i="33"/>
  <c r="H15" i="33"/>
  <c r="Q81" i="31" s="1"/>
  <c r="H14" i="33"/>
  <c r="H13" i="33"/>
  <c r="Q79" i="31" s="1"/>
  <c r="H12" i="33"/>
  <c r="Q77" i="31" s="1"/>
  <c r="H11" i="33"/>
  <c r="Q75" i="31" s="1"/>
  <c r="H10" i="33"/>
  <c r="Q63" i="31" s="1"/>
  <c r="H9" i="33"/>
  <c r="Q61" i="31" s="1"/>
  <c r="P106" i="31" l="1"/>
  <c r="P112" i="31"/>
  <c r="Q106" i="31"/>
  <c r="Q42" i="31"/>
  <c r="F23" i="11"/>
  <c r="O8" i="31"/>
  <c r="E9" i="31"/>
  <c r="F9" i="31"/>
  <c r="G9" i="31"/>
  <c r="H9" i="31"/>
  <c r="I9" i="31"/>
  <c r="J9" i="31"/>
  <c r="K9" i="31"/>
  <c r="L9" i="31"/>
  <c r="M9" i="31"/>
  <c r="N9" i="31"/>
  <c r="O9" i="31"/>
  <c r="D9" i="31"/>
  <c r="E8" i="31"/>
  <c r="F8" i="31"/>
  <c r="G8" i="31"/>
  <c r="H8" i="31"/>
  <c r="I8" i="31"/>
  <c r="J8" i="31"/>
  <c r="K8" i="31"/>
  <c r="L8" i="31"/>
  <c r="M8" i="31"/>
  <c r="N8" i="31"/>
  <c r="D8" i="31"/>
  <c r="T16" i="42"/>
  <c r="S16" i="42"/>
  <c r="R16" i="42"/>
  <c r="P15" i="42"/>
  <c r="O15" i="42"/>
  <c r="N15" i="42"/>
  <c r="P10" i="42"/>
  <c r="O10" i="42"/>
  <c r="T9" i="42"/>
  <c r="S9" i="42"/>
  <c r="N10" i="42"/>
  <c r="R9" i="42"/>
  <c r="E91" i="30"/>
  <c r="D91" i="30"/>
  <c r="F87" i="30"/>
  <c r="F88" i="30"/>
  <c r="D98" i="30"/>
  <c r="E98" i="30"/>
  <c r="F95" i="30"/>
  <c r="C98" i="30"/>
  <c r="C91" i="30"/>
  <c r="F83" i="30"/>
  <c r="E76" i="30"/>
  <c r="D76" i="30"/>
  <c r="C76" i="30"/>
  <c r="F63" i="30"/>
  <c r="F56" i="30"/>
  <c r="N18" i="42" l="1"/>
  <c r="O18" i="42"/>
  <c r="T18" i="42"/>
  <c r="S18" i="42"/>
  <c r="P18" i="42"/>
  <c r="R18" i="42"/>
  <c r="F43" i="30"/>
  <c r="E27" i="30"/>
  <c r="D27" i="30"/>
  <c r="F28" i="30"/>
  <c r="F30" i="30"/>
  <c r="F18" i="30"/>
  <c r="F31" i="30"/>
  <c r="E29" i="30"/>
  <c r="D29" i="30"/>
  <c r="F25" i="30"/>
  <c r="F26" i="30"/>
  <c r="E21" i="33"/>
  <c r="D29" i="35"/>
  <c r="C29" i="35"/>
  <c r="B29" i="35"/>
  <c r="E20" i="33"/>
  <c r="E15" i="35"/>
  <c r="F29" i="30" l="1"/>
  <c r="F92" i="30"/>
  <c r="F93" i="30"/>
  <c r="E94" i="30"/>
  <c r="F42" i="30"/>
  <c r="F34" i="30"/>
  <c r="F10" i="30"/>
  <c r="E24" i="33"/>
  <c r="K16" i="33"/>
  <c r="K24" i="35"/>
  <c r="E23" i="35"/>
  <c r="P84" i="31" l="1"/>
  <c r="P45" i="31"/>
  <c r="P44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J27" i="40"/>
  <c r="I27" i="40"/>
  <c r="D94" i="30"/>
  <c r="F94" i="30" s="1"/>
  <c r="C94" i="30"/>
  <c r="F86" i="30"/>
  <c r="D11" i="30"/>
  <c r="E11" i="30"/>
  <c r="C11" i="30"/>
  <c r="AD28" i="34"/>
  <c r="AF28" i="34"/>
  <c r="AE28" i="34"/>
  <c r="AE5" i="34"/>
  <c r="AC29" i="34"/>
  <c r="P29" i="34"/>
  <c r="P30" i="34" s="1"/>
  <c r="D29" i="34"/>
  <c r="E29" i="34"/>
  <c r="F29" i="34"/>
  <c r="G29" i="34"/>
  <c r="H29" i="34"/>
  <c r="J29" i="34"/>
  <c r="K29" i="34"/>
  <c r="L29" i="34"/>
  <c r="M29" i="34"/>
  <c r="N29" i="34"/>
  <c r="O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C29" i="34"/>
  <c r="G16" i="39"/>
  <c r="G17" i="39" s="1"/>
  <c r="H16" i="39"/>
  <c r="H17" i="39" s="1"/>
  <c r="F11" i="30" l="1"/>
  <c r="C25" i="11"/>
  <c r="F3" i="30"/>
  <c r="F22" i="13"/>
  <c r="D85" i="30"/>
  <c r="F74" i="30"/>
  <c r="C60" i="30"/>
  <c r="E54" i="30"/>
  <c r="C54" i="30"/>
  <c r="D54" i="30"/>
  <c r="E98" i="31" l="1"/>
  <c r="E100" i="31" s="1"/>
  <c r="F98" i="31"/>
  <c r="F100" i="31" s="1"/>
  <c r="G98" i="31"/>
  <c r="G100" i="31" s="1"/>
  <c r="H98" i="31"/>
  <c r="H100" i="31" s="1"/>
  <c r="I98" i="31"/>
  <c r="I100" i="31" s="1"/>
  <c r="J98" i="31"/>
  <c r="J100" i="31" s="1"/>
  <c r="K98" i="31"/>
  <c r="K100" i="31" s="1"/>
  <c r="L98" i="31"/>
  <c r="L100" i="31" s="1"/>
  <c r="M98" i="31"/>
  <c r="M100" i="31" s="1"/>
  <c r="N98" i="31"/>
  <c r="N100" i="31" s="1"/>
  <c r="O98" i="31"/>
  <c r="O100" i="31" s="1"/>
  <c r="D98" i="31"/>
  <c r="D100" i="31" s="1"/>
  <c r="E97" i="31"/>
  <c r="F97" i="31"/>
  <c r="F99" i="31" s="1"/>
  <c r="G97" i="31"/>
  <c r="G99" i="31" s="1"/>
  <c r="H97" i="31"/>
  <c r="H99" i="31" s="1"/>
  <c r="I97" i="31"/>
  <c r="I99" i="31" s="1"/>
  <c r="J97" i="31"/>
  <c r="J99" i="31" s="1"/>
  <c r="K97" i="31"/>
  <c r="K99" i="31" s="1"/>
  <c r="L97" i="31"/>
  <c r="L99" i="31" s="1"/>
  <c r="M97" i="31"/>
  <c r="M99" i="31" s="1"/>
  <c r="N97" i="31"/>
  <c r="O97" i="31"/>
  <c r="D97" i="31"/>
  <c r="D99" i="31" s="1"/>
  <c r="P94" i="31"/>
  <c r="P93" i="31"/>
  <c r="F88" i="31"/>
  <c r="H88" i="31"/>
  <c r="J88" i="31"/>
  <c r="L88" i="31"/>
  <c r="N88" i="31"/>
  <c r="O53" i="31"/>
  <c r="E53" i="31"/>
  <c r="F53" i="31"/>
  <c r="G53" i="31"/>
  <c r="H53" i="31"/>
  <c r="I53" i="31"/>
  <c r="J53" i="31"/>
  <c r="K53" i="31"/>
  <c r="L53" i="31"/>
  <c r="M53" i="31"/>
  <c r="N53" i="31"/>
  <c r="D53" i="31"/>
  <c r="E26" i="31"/>
  <c r="D26" i="31"/>
  <c r="F26" i="31"/>
  <c r="F36" i="31" s="1"/>
  <c r="G26" i="31"/>
  <c r="H26" i="31"/>
  <c r="I26" i="31"/>
  <c r="J26" i="31"/>
  <c r="K26" i="31"/>
  <c r="L26" i="31"/>
  <c r="L36" i="31" s="1"/>
  <c r="M26" i="31"/>
  <c r="N26" i="31"/>
  <c r="N36" i="31" s="1"/>
  <c r="O26" i="31"/>
  <c r="P13" i="31"/>
  <c r="P12" i="31"/>
  <c r="E37" i="31"/>
  <c r="G37" i="31"/>
  <c r="O37" i="31"/>
  <c r="I16" i="42"/>
  <c r="I9" i="42"/>
  <c r="I18" i="42" s="1"/>
  <c r="J9" i="42"/>
  <c r="J18" i="42" s="1"/>
  <c r="E15" i="42"/>
  <c r="F15" i="42"/>
  <c r="D15" i="42"/>
  <c r="E10" i="42"/>
  <c r="F10" i="42"/>
  <c r="D25" i="11"/>
  <c r="E25" i="11"/>
  <c r="C26" i="11"/>
  <c r="C23" i="13"/>
  <c r="D23" i="13"/>
  <c r="E23" i="13"/>
  <c r="F4" i="30"/>
  <c r="F5" i="30"/>
  <c r="F6" i="30"/>
  <c r="F7" i="30"/>
  <c r="F8" i="30"/>
  <c r="F13" i="30"/>
  <c r="F14" i="30"/>
  <c r="F15" i="30"/>
  <c r="F16" i="30"/>
  <c r="F19" i="30"/>
  <c r="F21" i="30"/>
  <c r="F22" i="30"/>
  <c r="F23" i="30"/>
  <c r="F24" i="30"/>
  <c r="F33" i="30"/>
  <c r="F38" i="30"/>
  <c r="F44" i="30"/>
  <c r="F46" i="30"/>
  <c r="F47" i="30"/>
  <c r="F48" i="30"/>
  <c r="F49" i="30"/>
  <c r="F51" i="30"/>
  <c r="F58" i="30"/>
  <c r="F59" i="30"/>
  <c r="F62" i="30"/>
  <c r="F64" i="30"/>
  <c r="F65" i="30"/>
  <c r="F66" i="30"/>
  <c r="F70" i="30"/>
  <c r="F72" i="30"/>
  <c r="F75" i="30"/>
  <c r="F78" i="30"/>
  <c r="F80" i="30"/>
  <c r="F81" i="30"/>
  <c r="F89" i="30"/>
  <c r="F90" i="30"/>
  <c r="F97" i="30"/>
  <c r="E85" i="30"/>
  <c r="C85" i="30"/>
  <c r="D79" i="30"/>
  <c r="E79" i="30"/>
  <c r="D71" i="30"/>
  <c r="C71" i="30"/>
  <c r="E60" i="30"/>
  <c r="D50" i="30"/>
  <c r="E50" i="30"/>
  <c r="C50" i="30"/>
  <c r="F35" i="30"/>
  <c r="C27" i="30"/>
  <c r="D17" i="30"/>
  <c r="E17" i="30"/>
  <c r="E36" i="30" s="1"/>
  <c r="C17" i="30"/>
  <c r="D9" i="30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I26" i="33"/>
  <c r="J26" i="33"/>
  <c r="AB30" i="34"/>
  <c r="Y30" i="34"/>
  <c r="Z30" i="34"/>
  <c r="V30" i="34"/>
  <c r="M30" i="34"/>
  <c r="D30" i="34"/>
  <c r="AC30" i="34"/>
  <c r="W30" i="34"/>
  <c r="S30" i="34"/>
  <c r="T30" i="34"/>
  <c r="Q30" i="34"/>
  <c r="N30" i="34"/>
  <c r="J30" i="34"/>
  <c r="K30" i="34"/>
  <c r="G30" i="34"/>
  <c r="H30" i="34"/>
  <c r="E30" i="34"/>
  <c r="AF6" i="34"/>
  <c r="AF7" i="34"/>
  <c r="AF8" i="34"/>
  <c r="AF9" i="34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F5" i="34"/>
  <c r="AE6" i="34"/>
  <c r="AE7" i="34"/>
  <c r="AE8" i="34"/>
  <c r="AE9" i="34"/>
  <c r="AE10" i="34"/>
  <c r="AE11" i="34"/>
  <c r="AE12" i="34"/>
  <c r="AE13" i="34"/>
  <c r="AE14" i="34"/>
  <c r="AE15" i="34"/>
  <c r="AE16" i="34"/>
  <c r="AE17" i="34"/>
  <c r="AE18" i="34"/>
  <c r="AE19" i="34"/>
  <c r="AE20" i="34"/>
  <c r="AE21" i="34"/>
  <c r="AE22" i="34"/>
  <c r="AE23" i="34"/>
  <c r="AE24" i="34"/>
  <c r="AE25" i="34"/>
  <c r="AE26" i="34"/>
  <c r="AE27" i="34"/>
  <c r="Z6" i="39"/>
  <c r="Z7" i="39"/>
  <c r="Z8" i="39"/>
  <c r="Z9" i="39"/>
  <c r="Z10" i="39"/>
  <c r="Z11" i="39"/>
  <c r="Z12" i="39"/>
  <c r="Z13" i="39"/>
  <c r="Z14" i="39"/>
  <c r="Z5" i="39"/>
  <c r="Y6" i="39"/>
  <c r="Y7" i="39"/>
  <c r="Y8" i="39"/>
  <c r="Y9" i="39"/>
  <c r="Y10" i="39"/>
  <c r="Y11" i="39"/>
  <c r="Y12" i="39"/>
  <c r="Y13" i="39"/>
  <c r="Y14" i="39"/>
  <c r="Y5" i="39"/>
  <c r="X5" i="39"/>
  <c r="X6" i="39"/>
  <c r="X8" i="39"/>
  <c r="X9" i="39"/>
  <c r="X10" i="39"/>
  <c r="X11" i="39"/>
  <c r="X12" i="39"/>
  <c r="X13" i="39"/>
  <c r="X14" i="39"/>
  <c r="V16" i="39"/>
  <c r="W16" i="39"/>
  <c r="W17" i="39" s="1"/>
  <c r="M16" i="39"/>
  <c r="M17" i="39" s="1"/>
  <c r="N16" i="39"/>
  <c r="N17" i="39" s="1"/>
  <c r="D16" i="39"/>
  <c r="E16" i="39"/>
  <c r="E17" i="39" s="1"/>
  <c r="E15" i="37"/>
  <c r="K10" i="33"/>
  <c r="K11" i="33"/>
  <c r="K12" i="33"/>
  <c r="K13" i="33"/>
  <c r="K15" i="33"/>
  <c r="K18" i="33"/>
  <c r="K9" i="33"/>
  <c r="E10" i="33"/>
  <c r="E15" i="33"/>
  <c r="E16" i="33"/>
  <c r="E17" i="33"/>
  <c r="E18" i="33"/>
  <c r="E19" i="33"/>
  <c r="E25" i="33"/>
  <c r="E9" i="33"/>
  <c r="C13" i="33"/>
  <c r="D13" i="33"/>
  <c r="B13" i="33"/>
  <c r="C11" i="33"/>
  <c r="D11" i="33"/>
  <c r="K26" i="35"/>
  <c r="K23" i="35"/>
  <c r="E28" i="35"/>
  <c r="K6" i="35"/>
  <c r="K7" i="35"/>
  <c r="K8" i="35"/>
  <c r="K10" i="35"/>
  <c r="K5" i="35"/>
  <c r="E6" i="35"/>
  <c r="E10" i="35"/>
  <c r="E11" i="35"/>
  <c r="E12" i="35"/>
  <c r="E13" i="35"/>
  <c r="E14" i="35"/>
  <c r="E5" i="35"/>
  <c r="J16" i="39"/>
  <c r="J17" i="39" s="1"/>
  <c r="D8" i="35"/>
  <c r="K16" i="39" s="1"/>
  <c r="K17" i="39" s="1"/>
  <c r="B8" i="35"/>
  <c r="C7" i="35"/>
  <c r="D7" i="35"/>
  <c r="I29" i="35"/>
  <c r="J29" i="35"/>
  <c r="I16" i="35"/>
  <c r="Q114" i="31" s="1"/>
  <c r="J16" i="35"/>
  <c r="D30" i="41"/>
  <c r="C30" i="41"/>
  <c r="B30" i="41"/>
  <c r="F13" i="41"/>
  <c r="E13" i="41"/>
  <c r="D13" i="41"/>
  <c r="C13" i="41"/>
  <c r="B13" i="41"/>
  <c r="H9" i="42"/>
  <c r="D10" i="42"/>
  <c r="D18" i="42" s="1"/>
  <c r="C9" i="30"/>
  <c r="C36" i="30" s="1"/>
  <c r="I29" i="34"/>
  <c r="I30" i="34" s="1"/>
  <c r="X7" i="39"/>
  <c r="H26" i="33"/>
  <c r="H16" i="35"/>
  <c r="Q108" i="31" s="1"/>
  <c r="B7" i="35"/>
  <c r="H16" i="42"/>
  <c r="H18" i="42" s="1"/>
  <c r="H19" i="40"/>
  <c r="H20" i="40" s="1"/>
  <c r="D20" i="40"/>
  <c r="D27" i="40" s="1"/>
  <c r="D12" i="40"/>
  <c r="D14" i="40" s="1"/>
  <c r="H11" i="40"/>
  <c r="G26" i="40"/>
  <c r="G28" i="40" s="1"/>
  <c r="F26" i="40"/>
  <c r="F28" i="40" s="1"/>
  <c r="E26" i="40"/>
  <c r="E28" i="40" s="1"/>
  <c r="G14" i="40"/>
  <c r="F12" i="40"/>
  <c r="E12" i="40"/>
  <c r="E14" i="40" s="1"/>
  <c r="E22" i="40" s="1"/>
  <c r="G10" i="40"/>
  <c r="H10" i="40" s="1"/>
  <c r="H5" i="40"/>
  <c r="C79" i="30"/>
  <c r="U16" i="39"/>
  <c r="U17" i="39" s="1"/>
  <c r="R16" i="39"/>
  <c r="R17" i="39" s="1"/>
  <c r="O16" i="39"/>
  <c r="O17" i="39" s="1"/>
  <c r="L16" i="39"/>
  <c r="F16" i="39"/>
  <c r="F17" i="39" s="1"/>
  <c r="C16" i="39"/>
  <c r="C17" i="39" s="1"/>
  <c r="AA30" i="34"/>
  <c r="X30" i="34"/>
  <c r="U30" i="34"/>
  <c r="R30" i="34"/>
  <c r="O30" i="34"/>
  <c r="L30" i="34"/>
  <c r="C30" i="34"/>
  <c r="E52" i="31"/>
  <c r="E99" i="31"/>
  <c r="F52" i="31"/>
  <c r="G52" i="31"/>
  <c r="H52" i="31"/>
  <c r="I36" i="31"/>
  <c r="I52" i="31"/>
  <c r="J52" i="31"/>
  <c r="J87" i="31"/>
  <c r="K52" i="31"/>
  <c r="L52" i="31"/>
  <c r="M52" i="31"/>
  <c r="N52" i="31"/>
  <c r="N99" i="31"/>
  <c r="N87" i="31"/>
  <c r="O52" i="31"/>
  <c r="O99" i="31"/>
  <c r="P96" i="31"/>
  <c r="P95" i="31"/>
  <c r="P92" i="31"/>
  <c r="P91" i="31"/>
  <c r="P90" i="31"/>
  <c r="P89" i="31"/>
  <c r="P86" i="31"/>
  <c r="P85" i="31"/>
  <c r="P83" i="31"/>
  <c r="P82" i="31"/>
  <c r="P81" i="31"/>
  <c r="P80" i="31"/>
  <c r="P79" i="31"/>
  <c r="P78" i="31"/>
  <c r="P77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0" i="31"/>
  <c r="P59" i="31"/>
  <c r="P58" i="31"/>
  <c r="P57" i="31"/>
  <c r="P51" i="31"/>
  <c r="P50" i="31"/>
  <c r="P47" i="31"/>
  <c r="P46" i="31"/>
  <c r="P43" i="31"/>
  <c r="P42" i="31"/>
  <c r="P41" i="31"/>
  <c r="P40" i="31"/>
  <c r="P39" i="31"/>
  <c r="P38" i="31"/>
  <c r="P34" i="31"/>
  <c r="P32" i="31"/>
  <c r="P30" i="31"/>
  <c r="P28" i="31"/>
  <c r="P35" i="31"/>
  <c r="P33" i="31"/>
  <c r="P31" i="31"/>
  <c r="P29" i="31"/>
  <c r="P27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7" i="31"/>
  <c r="P6" i="31"/>
  <c r="H29" i="35"/>
  <c r="F30" i="34"/>
  <c r="L17" i="39"/>
  <c r="B11" i="33"/>
  <c r="C12" i="37"/>
  <c r="D36" i="30" l="1"/>
  <c r="B26" i="33"/>
  <c r="F14" i="40"/>
  <c r="Z15" i="39"/>
  <c r="X15" i="39"/>
  <c r="P98" i="31"/>
  <c r="I54" i="31"/>
  <c r="N54" i="31"/>
  <c r="D26" i="11"/>
  <c r="F25" i="11"/>
  <c r="Y15" i="39"/>
  <c r="D26" i="33"/>
  <c r="C26" i="33"/>
  <c r="P76" i="31"/>
  <c r="F54" i="31"/>
  <c r="J36" i="31"/>
  <c r="J54" i="31" s="1"/>
  <c r="F69" i="30"/>
  <c r="C57" i="30"/>
  <c r="F98" i="30"/>
  <c r="B16" i="35"/>
  <c r="G87" i="31"/>
  <c r="G101" i="31" s="1"/>
  <c r="E87" i="31"/>
  <c r="E101" i="31" s="1"/>
  <c r="G22" i="40"/>
  <c r="I87" i="31"/>
  <c r="I101" i="31" s="1"/>
  <c r="K26" i="33"/>
  <c r="E71" i="30"/>
  <c r="F71" i="30" s="1"/>
  <c r="H36" i="31"/>
  <c r="H54" i="31" s="1"/>
  <c r="E36" i="31"/>
  <c r="E54" i="31" s="1"/>
  <c r="D12" i="37"/>
  <c r="D15" i="37" s="1"/>
  <c r="O87" i="31"/>
  <c r="O101" i="31" s="1"/>
  <c r="L87" i="31"/>
  <c r="L101" i="31" s="1"/>
  <c r="K87" i="31"/>
  <c r="K101" i="31" s="1"/>
  <c r="H27" i="40"/>
  <c r="M36" i="31"/>
  <c r="M54" i="31" s="1"/>
  <c r="P100" i="31"/>
  <c r="P26" i="31"/>
  <c r="E68" i="30"/>
  <c r="G55" i="31"/>
  <c r="G113" i="31" s="1"/>
  <c r="F102" i="31"/>
  <c r="M87" i="31"/>
  <c r="M101" i="31" s="1"/>
  <c r="H87" i="31"/>
  <c r="H101" i="31" s="1"/>
  <c r="F22" i="40"/>
  <c r="AF29" i="34"/>
  <c r="AF30" i="34" s="1"/>
  <c r="E55" i="31"/>
  <c r="E113" i="31" s="1"/>
  <c r="P48" i="31"/>
  <c r="D52" i="31"/>
  <c r="P52" i="31" s="1"/>
  <c r="L102" i="31"/>
  <c r="H102" i="31"/>
  <c r="D87" i="31"/>
  <c r="D101" i="31" s="1"/>
  <c r="P53" i="31"/>
  <c r="N102" i="31"/>
  <c r="J102" i="31"/>
  <c r="AE29" i="34"/>
  <c r="AE30" i="34" s="1"/>
  <c r="AD5" i="34"/>
  <c r="AD29" i="34" s="1"/>
  <c r="AD30" i="34" s="1"/>
  <c r="D57" i="30"/>
  <c r="H12" i="40"/>
  <c r="H14" i="40" s="1"/>
  <c r="O55" i="31"/>
  <c r="O113" i="31" s="1"/>
  <c r="O36" i="31"/>
  <c r="O54" i="31" s="1"/>
  <c r="K36" i="31"/>
  <c r="K54" i="31" s="1"/>
  <c r="G36" i="31"/>
  <c r="G54" i="31" s="1"/>
  <c r="F23" i="13"/>
  <c r="N37" i="31"/>
  <c r="N55" i="31" s="1"/>
  <c r="N113" i="31" s="1"/>
  <c r="F79" i="30"/>
  <c r="F60" i="30"/>
  <c r="F27" i="30"/>
  <c r="V17" i="39"/>
  <c r="Y16" i="39"/>
  <c r="Y17" i="39" s="1"/>
  <c r="E29" i="35"/>
  <c r="H34" i="35"/>
  <c r="O88" i="31"/>
  <c r="O102" i="31" s="1"/>
  <c r="M88" i="31"/>
  <c r="M102" i="31" s="1"/>
  <c r="K88" i="31"/>
  <c r="K102" i="31" s="1"/>
  <c r="I88" i="31"/>
  <c r="I102" i="31" s="1"/>
  <c r="P75" i="31"/>
  <c r="F87" i="31"/>
  <c r="F101" i="31" s="1"/>
  <c r="G88" i="31"/>
  <c r="G102" i="31" s="1"/>
  <c r="E88" i="31"/>
  <c r="E102" i="31" s="1"/>
  <c r="D88" i="31"/>
  <c r="D102" i="31" s="1"/>
  <c r="P62" i="31"/>
  <c r="M37" i="31"/>
  <c r="M55" i="31" s="1"/>
  <c r="M113" i="31" s="1"/>
  <c r="K37" i="31"/>
  <c r="K55" i="31" s="1"/>
  <c r="K113" i="31" s="1"/>
  <c r="H37" i="31"/>
  <c r="H55" i="31" s="1"/>
  <c r="H113" i="31" s="1"/>
  <c r="F37" i="31"/>
  <c r="F55" i="31" s="1"/>
  <c r="F113" i="31" s="1"/>
  <c r="D37" i="31"/>
  <c r="D55" i="31" s="1"/>
  <c r="D113" i="31" s="1"/>
  <c r="L37" i="31"/>
  <c r="L55" i="31" s="1"/>
  <c r="L113" i="31" s="1"/>
  <c r="J37" i="31"/>
  <c r="J55" i="31" s="1"/>
  <c r="J113" i="31" s="1"/>
  <c r="F18" i="42"/>
  <c r="E18" i="42"/>
  <c r="E26" i="11"/>
  <c r="F91" i="30"/>
  <c r="F85" i="30"/>
  <c r="F76" i="30"/>
  <c r="F67" i="30"/>
  <c r="D68" i="30"/>
  <c r="F61" i="30"/>
  <c r="F55" i="30"/>
  <c r="F54" i="30"/>
  <c r="F50" i="30"/>
  <c r="F17" i="30"/>
  <c r="F9" i="30"/>
  <c r="Z16" i="39"/>
  <c r="Z17" i="39" s="1"/>
  <c r="E13" i="33"/>
  <c r="E11" i="33"/>
  <c r="K29" i="35"/>
  <c r="K16" i="35"/>
  <c r="I34" i="35"/>
  <c r="D16" i="35"/>
  <c r="D34" i="35" s="1"/>
  <c r="E8" i="35"/>
  <c r="E7" i="35"/>
  <c r="C16" i="35"/>
  <c r="Q113" i="31" s="1"/>
  <c r="P97" i="31"/>
  <c r="I37" i="31"/>
  <c r="I55" i="31" s="1"/>
  <c r="I113" i="31" s="1"/>
  <c r="P9" i="31"/>
  <c r="P37" i="31" s="1"/>
  <c r="N101" i="31"/>
  <c r="J101" i="31"/>
  <c r="D36" i="31"/>
  <c r="P5" i="31"/>
  <c r="P61" i="31"/>
  <c r="P49" i="31"/>
  <c r="L54" i="31"/>
  <c r="P8" i="31"/>
  <c r="C68" i="30"/>
  <c r="D17" i="39"/>
  <c r="J34" i="35"/>
  <c r="D25" i="40"/>
  <c r="D26" i="40" s="1"/>
  <c r="D28" i="40" s="1"/>
  <c r="D22" i="40"/>
  <c r="P99" i="31"/>
  <c r="I12" i="40" l="1"/>
  <c r="I16" i="39"/>
  <c r="D54" i="31"/>
  <c r="P54" i="31" s="1"/>
  <c r="F26" i="11"/>
  <c r="B34" i="35"/>
  <c r="Q107" i="31"/>
  <c r="P36" i="31"/>
  <c r="H22" i="40"/>
  <c r="E77" i="30"/>
  <c r="E99" i="30" s="1"/>
  <c r="E102" i="30" s="1"/>
  <c r="C77" i="30"/>
  <c r="C99" i="30" s="1"/>
  <c r="C102" i="30" s="1"/>
  <c r="H25" i="40"/>
  <c r="H26" i="40" s="1"/>
  <c r="H28" i="40" s="1"/>
  <c r="F68" i="30"/>
  <c r="P87" i="31"/>
  <c r="P114" i="31"/>
  <c r="D77" i="30"/>
  <c r="P113" i="31"/>
  <c r="D115" i="31"/>
  <c r="E115" i="31" s="1"/>
  <c r="F115" i="31" s="1"/>
  <c r="G115" i="31" s="1"/>
  <c r="H115" i="31" s="1"/>
  <c r="I115" i="31" s="1"/>
  <c r="J115" i="31" s="1"/>
  <c r="K115" i="31" s="1"/>
  <c r="L115" i="31" s="1"/>
  <c r="M115" i="31" s="1"/>
  <c r="N115" i="31" s="1"/>
  <c r="O115" i="31" s="1"/>
  <c r="P88" i="31"/>
  <c r="P102" i="31"/>
  <c r="P55" i="31"/>
  <c r="F57" i="30"/>
  <c r="F36" i="30"/>
  <c r="E26" i="33"/>
  <c r="K34" i="35"/>
  <c r="E16" i="35"/>
  <c r="C34" i="35"/>
  <c r="E34" i="35" s="1"/>
  <c r="P101" i="31"/>
  <c r="I14" i="40" l="1"/>
  <c r="J12" i="40"/>
  <c r="J14" i="40" s="1"/>
  <c r="I17" i="39"/>
  <c r="X16" i="39"/>
  <c r="X17" i="39" s="1"/>
  <c r="F77" i="30"/>
  <c r="D99" i="30"/>
  <c r="F99" i="30" s="1"/>
  <c r="D109" i="31"/>
  <c r="E109" i="31" s="1"/>
  <c r="F109" i="31" s="1"/>
  <c r="G109" i="31" s="1"/>
  <c r="H109" i="31" s="1"/>
  <c r="I109" i="31" s="1"/>
  <c r="J109" i="31" s="1"/>
  <c r="K109" i="31" s="1"/>
  <c r="L109" i="31" s="1"/>
  <c r="M109" i="31" s="1"/>
  <c r="N109" i="31" s="1"/>
  <c r="O109" i="31" s="1"/>
  <c r="J25" i="40" l="1"/>
  <c r="J26" i="40" s="1"/>
  <c r="J28" i="40" s="1"/>
  <c r="J22" i="40"/>
  <c r="I25" i="40"/>
  <c r="I26" i="40" s="1"/>
  <c r="I28" i="40" s="1"/>
  <c r="I22" i="40"/>
</calcChain>
</file>

<file path=xl/sharedStrings.xml><?xml version="1.0" encoding="utf-8"?>
<sst xmlns="http://schemas.openxmlformats.org/spreadsheetml/2006/main" count="1155" uniqueCount="702">
  <si>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</si>
  <si>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</si>
  <si>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</si>
  <si>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</si>
  <si>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</si>
  <si>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</si>
  <si>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</si>
  <si>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</si>
  <si>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</si>
  <si>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</si>
  <si>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</si>
  <si>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</si>
  <si>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</si>
  <si>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</si>
  <si>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</si>
  <si>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</si>
  <si>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</si>
  <si>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</si>
  <si>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</si>
  <si>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</si>
  <si>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 xml:space="preserve"> - Szociális hozzájárulási adó 27 %</t>
  </si>
  <si>
    <t>Bevételek mindösszesen</t>
  </si>
  <si>
    <t>Kiadások mindösszesen:</t>
  </si>
  <si>
    <t>K506</t>
  </si>
  <si>
    <t>B8131</t>
  </si>
  <si>
    <t>Előző évi ktgv.maradvány</t>
  </si>
  <si>
    <t>B816</t>
  </si>
  <si>
    <t>Központi, irányítószervi támogatás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</si>
  <si>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</si>
  <si>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</si>
  <si>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</si>
  <si>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</si>
  <si>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</si>
  <si>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</si>
  <si>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</si>
  <si>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</si>
  <si>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</si>
  <si>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</si>
  <si>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</si>
  <si>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</si>
  <si>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</si>
  <si>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</si>
  <si>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</si>
  <si>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</si>
  <si>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</si>
  <si>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</si>
  <si>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</si>
  <si>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</si>
  <si>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B114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</si>
  <si>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</si>
  <si>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</si>
  <si>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</si>
  <si>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</si>
  <si>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</si>
  <si>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</si>
  <si>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</si>
  <si>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</si>
  <si>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</si>
  <si>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</si>
  <si>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</si>
  <si>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</si>
  <si>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</si>
  <si>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</si>
  <si>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</si>
  <si>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</si>
  <si>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</si>
  <si>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</si>
  <si>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</si>
  <si>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</si>
  <si>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</si>
  <si>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</si>
  <si>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</si>
  <si>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</si>
  <si>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</si>
  <si>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</si>
  <si>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</si>
  <si>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</si>
  <si>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</si>
  <si>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</si>
  <si>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</si>
  <si>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</si>
  <si>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</si>
  <si>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</si>
  <si>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</si>
  <si>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</si>
  <si>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</si>
  <si>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</si>
  <si>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</si>
  <si>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</si>
  <si>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</si>
  <si>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</si>
  <si>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</si>
  <si>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</si>
  <si>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</si>
  <si>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</si>
  <si>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</si>
  <si>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</si>
  <si>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</si>
  <si>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</si>
  <si>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</si>
  <si>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</si>
  <si>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</si>
  <si>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</si>
  <si>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</si>
  <si>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</si>
  <si>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</si>
  <si>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</si>
  <si>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</si>
  <si>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</si>
  <si>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</si>
  <si>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</si>
  <si>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</si>
  <si>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</si>
  <si>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</si>
  <si>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</si>
  <si>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</si>
  <si>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</si>
  <si>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</si>
  <si>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</si>
  <si>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</si>
  <si>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</si>
  <si>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</si>
  <si>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</si>
  <si>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</si>
  <si>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</si>
  <si>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</si>
  <si>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</si>
  <si>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</si>
  <si>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</si>
  <si>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</si>
  <si>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</si>
  <si>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</si>
  <si>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</si>
  <si>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</si>
  <si>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</si>
  <si>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</si>
  <si>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</si>
  <si>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</si>
  <si>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</si>
  <si>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</si>
  <si>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</si>
  <si>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</si>
  <si>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</si>
  <si>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</si>
  <si>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</si>
  <si>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</si>
  <si>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</si>
  <si>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</si>
  <si>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</si>
  <si>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</si>
  <si>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</si>
  <si>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</si>
  <si>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</si>
  <si>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</si>
  <si>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</si>
  <si>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</si>
  <si>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</si>
  <si>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</si>
  <si>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</si>
  <si>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</si>
  <si>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</si>
  <si>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</si>
  <si>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</si>
  <si>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</si>
  <si>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</si>
  <si>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</si>
  <si>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</si>
  <si>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</si>
  <si>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</si>
  <si>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</si>
  <si>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</si>
  <si>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</si>
  <si>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</si>
  <si>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</si>
  <si>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</si>
  <si>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</si>
  <si>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</si>
  <si>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</si>
  <si>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</si>
  <si>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</si>
  <si>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</si>
  <si>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</si>
  <si>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</si>
  <si>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</si>
  <si>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</si>
  <si>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</si>
  <si>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</si>
  <si>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</si>
  <si>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</si>
  <si>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</si>
  <si>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</si>
  <si>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Teljesít.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</si>
  <si>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</si>
  <si>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</si>
  <si>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</si>
  <si>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</si>
  <si>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</si>
  <si>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</si>
  <si>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</si>
  <si>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</si>
  <si>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</si>
  <si>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</si>
  <si>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</si>
  <si>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</si>
  <si>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</si>
  <si>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</si>
  <si>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</si>
  <si>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</si>
  <si>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</si>
  <si>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</si>
  <si>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</si>
  <si>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</si>
  <si>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>Mód.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</si>
  <si>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</si>
  <si>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</si>
  <si>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</si>
  <si>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</si>
  <si>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</si>
  <si>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</si>
  <si>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</si>
  <si>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</si>
  <si>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</si>
  <si>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</si>
  <si>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</si>
  <si>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</si>
  <si>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</si>
  <si>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</si>
  <si>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</si>
  <si>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</si>
  <si>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</si>
  <si>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</si>
  <si>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</si>
  <si>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</si>
  <si>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</si>
  <si>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</si>
  <si>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</si>
  <si>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</si>
  <si>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</si>
  <si>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</si>
  <si>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</si>
  <si>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</si>
  <si>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</si>
  <si>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</si>
  <si>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</si>
  <si>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</si>
  <si>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</si>
  <si>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</si>
  <si>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</si>
  <si>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</si>
  <si>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</si>
  <si>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</si>
  <si>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</si>
  <si>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</si>
  <si>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</si>
  <si>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</si>
  <si>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</si>
  <si>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</si>
  <si>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</si>
  <si>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</si>
  <si>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</si>
  <si>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</si>
  <si>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</si>
  <si>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</si>
  <si>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</si>
  <si>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</si>
  <si>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</si>
  <si>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</si>
  <si>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</si>
  <si>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</si>
  <si>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</si>
  <si>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</si>
  <si>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</si>
  <si>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</si>
  <si>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</si>
  <si>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</si>
  <si>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</si>
  <si>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</si>
  <si>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</si>
  <si>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</si>
  <si>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</si>
  <si>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</si>
  <si>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</si>
  <si>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</si>
  <si>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</si>
  <si>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</si>
  <si>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</si>
  <si>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</si>
  <si>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</si>
  <si>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</si>
  <si>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</si>
  <si>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</si>
  <si>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</si>
  <si>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</si>
  <si>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</si>
  <si>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</si>
  <si>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</si>
  <si>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</si>
  <si>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</si>
  <si>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</si>
  <si>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</si>
  <si>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</si>
  <si>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</si>
  <si>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</si>
  <si>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</si>
  <si>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</si>
  <si>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</si>
  <si>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</si>
  <si>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</si>
  <si>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</si>
  <si>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</si>
  <si>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</si>
  <si>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</si>
  <si>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</si>
  <si>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</si>
  <si>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</si>
  <si>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</si>
  <si>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</si>
  <si>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</si>
  <si>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</si>
  <si>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</si>
  <si>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</si>
  <si>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</si>
  <si>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</si>
  <si>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</si>
  <si>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</si>
  <si>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</si>
  <si>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</si>
  <si>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</si>
  <si>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</si>
  <si>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</si>
  <si>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</si>
  <si>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</si>
  <si>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</si>
  <si>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</si>
  <si>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</si>
  <si>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</si>
  <si>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</si>
  <si>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</si>
  <si>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</si>
  <si>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</si>
  <si>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</si>
  <si>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</si>
  <si>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</si>
  <si>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</si>
  <si>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</si>
  <si>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</si>
  <si>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</si>
  <si>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</si>
  <si>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</si>
  <si>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</si>
  <si>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</si>
  <si>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</si>
  <si>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</si>
  <si>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</si>
  <si>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</si>
  <si>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</si>
  <si>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</si>
  <si>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</si>
  <si>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</si>
  <si>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</si>
  <si>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</si>
  <si>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</si>
  <si>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</si>
  <si>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</si>
  <si>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</si>
  <si>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</si>
  <si>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 xml:space="preserve">Háziorvosi alapellátás </t>
  </si>
  <si>
    <t>Módosít.</t>
  </si>
  <si>
    <t>Teljesítés</t>
  </si>
  <si>
    <t>Telj.%-a</t>
  </si>
  <si>
    <t>Telj.</t>
  </si>
  <si>
    <t>Ft-ban</t>
  </si>
  <si>
    <t>Feladat</t>
  </si>
  <si>
    <t>Ebből</t>
  </si>
  <si>
    <t>2015. év végéig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</si>
  <si>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</si>
  <si>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</si>
  <si>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</si>
  <si>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</si>
  <si>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</si>
  <si>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</si>
  <si>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</si>
  <si>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</si>
  <si>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</si>
  <si>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</si>
  <si>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Módosított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</si>
  <si>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</si>
  <si>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</si>
  <si>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</si>
  <si>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</si>
  <si>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</si>
  <si>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</si>
  <si>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</si>
  <si>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</si>
  <si>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</si>
  <si>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</si>
  <si>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</si>
  <si>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</si>
  <si>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</si>
  <si>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</si>
  <si>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</si>
  <si>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</si>
  <si>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</si>
  <si>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</si>
  <si>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</si>
  <si>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</si>
  <si>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</si>
  <si>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</si>
  <si>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</si>
  <si>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</si>
  <si>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</si>
  <si>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</si>
  <si>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</si>
  <si>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</si>
  <si>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</si>
  <si>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</si>
  <si>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</si>
  <si>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</si>
  <si>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>Módosított előirányzat</t>
  </si>
  <si>
    <t>B21</t>
  </si>
  <si>
    <t>Felhalmozási célú önkormányzati támogatások</t>
  </si>
  <si>
    <t>Felhalmozási célú tám.államháztartáson belülről</t>
  </si>
  <si>
    <t>B403</t>
  </si>
  <si>
    <t>Közvetített szolgáltatások ellenértéke</t>
  </si>
  <si>
    <t>B814</t>
  </si>
  <si>
    <t xml:space="preserve">Államháztartáson belüli megelőlegezések </t>
  </si>
  <si>
    <t>K61</t>
  </si>
  <si>
    <t>Immateriális javak beszerzése</t>
  </si>
  <si>
    <t>K71</t>
  </si>
  <si>
    <t>Ingatlanok felújítása</t>
  </si>
  <si>
    <t>K74</t>
  </si>
  <si>
    <t>Felújítási ÁFA</t>
  </si>
  <si>
    <t>7.</t>
  </si>
  <si>
    <t>Államháztartáson belüli megelőleg.</t>
  </si>
  <si>
    <t>FORRÁSOK ÖSSZESEN (=G+H+I+J)</t>
  </si>
  <si>
    <t>259</t>
  </si>
  <si>
    <t>J) PASSZÍV IDŐBELI ELHATÁROLÁSOK (=J/1+J/2+J/3)</t>
  </si>
  <si>
    <t>258</t>
  </si>
  <si>
    <t>J/2 Költségek, ráfordítások passzív időbeli elhatárolása</t>
  </si>
  <si>
    <t>256</t>
  </si>
  <si>
    <t>H) KÖTELEZETTSÉGEK (=H/I+H/II+H/III)</t>
  </si>
  <si>
    <t>253</t>
  </si>
  <si>
    <t>H/III Kötelezettség jellegű sajátos elszámolások (=H/III/1+…+H/III/10)</t>
  </si>
  <si>
    <t>252</t>
  </si>
  <si>
    <t>H/III/1 Kapott előlegek</t>
  </si>
  <si>
    <t>242</t>
  </si>
  <si>
    <t>H/II Költségvetési évet követően esedékes kötelezettségek (=H/II/1+…+H/II/9)</t>
  </si>
  <si>
    <t>241</t>
  </si>
  <si>
    <t>H/II/9e - ebből: költségvetési évet követően esedékes kötelezettségek államháztartáson belüli megelőlegezések visszafizetésére</t>
  </si>
  <si>
    <t>235</t>
  </si>
  <si>
    <t>H/II/9 Költségvetési évet követően esedékes kötelezettségek finanszírozási kiadásokra (=&gt;H/II/9a+…+H/II/9j)</t>
  </si>
  <si>
    <t>230</t>
  </si>
  <si>
    <t>H/I Költségvetési évben esedékes kötelezettségek (=H/I/1+…+H/I/9)</t>
  </si>
  <si>
    <t>217</t>
  </si>
  <si>
    <t>H/I/9g - ebből: költségvetési évben esedékes kötelezettségek államháztartáson belüli megelőlegezések visszafizetésére</t>
  </si>
  <si>
    <t>210</t>
  </si>
  <si>
    <t>H/I/9 Költségvetési évben esedékes kötelezettségek finanszírozási kiadásokra (&gt;=H/I/9a+…+H/I/9m)</t>
  </si>
  <si>
    <t>203</t>
  </si>
  <si>
    <t>H/I/7 Költségvetési évben esedékes kötelezettségek felújításokra</t>
  </si>
  <si>
    <t>199</t>
  </si>
  <si>
    <t>H/I/6 Költségvetési évben esedékes kötelezettségek beruházásokra</t>
  </si>
  <si>
    <t>198</t>
  </si>
  <si>
    <t>H/I/5 Költségvetési évben esedékes kötelezettségek egyéb működési célú kiadásokra (&gt;=H/I/5a+H/I/5b)</t>
  </si>
  <si>
    <t>195</t>
  </si>
  <si>
    <t>H/I/4 Költségvetési évben esedékes kötelezettségek ellátottak pénzbeli juttatásaira</t>
  </si>
  <si>
    <t>194</t>
  </si>
  <si>
    <t>H/I/3 Költségvetési évben esedékes kötelezettségek dologi kiadásokra</t>
  </si>
  <si>
    <t>193</t>
  </si>
  <si>
    <t>H/I/1 Költségvetési évben esedékes kötelezettségek személyi juttatásokra</t>
  </si>
  <si>
    <t>191</t>
  </si>
  <si>
    <t>G) SAJÁT TŐKE  (= G/I+…+G/VI)</t>
  </si>
  <si>
    <t>190</t>
  </si>
  <si>
    <t>G/VI Mérleg szerinti eredmény</t>
  </si>
  <si>
    <t>189</t>
  </si>
  <si>
    <t>G/IV Felhalmozott eredmény</t>
  </si>
  <si>
    <t>187</t>
  </si>
  <si>
    <t>G/III Egyéb eszközök induláskori értéke és változásai (=G/III/1+G/III/2+/G/III/3)</t>
  </si>
  <si>
    <t>186</t>
  </si>
  <si>
    <t>G/III/3 Pénzeszközön kívüli egyéb eszközök induláskori értéke és változásai</t>
  </si>
  <si>
    <t>185</t>
  </si>
  <si>
    <t>G/I  Nemzeti vagyon induláskori értéke</t>
  </si>
  <si>
    <t>181</t>
  </si>
  <si>
    <t>ESZKÖZÖK ÖSSZESEN (=A+B+C+D+E+F)</t>
  </si>
  <si>
    <t>180</t>
  </si>
  <si>
    <t>E) EGYÉB SAJÁTOS ESZKÖZOLDALI  ELSZÁMOLÁSOK (=E/I+E/II+E/III)</t>
  </si>
  <si>
    <t>175</t>
  </si>
  <si>
    <t>E/III Egyéb sajátos eszközoldali elszámolások (=E/III/1+…+E/III/4)</t>
  </si>
  <si>
    <t>174</t>
  </si>
  <si>
    <t>E/III/1 December havi illetmények, munkabérek elszámolása</t>
  </si>
  <si>
    <t>170</t>
  </si>
  <si>
    <t>D) KÖVETELÉSEK  (=D/I+D/II+D/III)</t>
  </si>
  <si>
    <t>161</t>
  </si>
  <si>
    <t>D/III Követelés jellegű sajátos elszámolások (=D/III/1+…+D/III/9)</t>
  </si>
  <si>
    <t>160</t>
  </si>
  <si>
    <t>D/III/4 Forgótőke elszámolása</t>
  </si>
  <si>
    <t>154</t>
  </si>
  <si>
    <t>D/III/1e - ebből: foglalkoztatottaknak adott előlegek</t>
  </si>
  <si>
    <t>150</t>
  </si>
  <si>
    <t>D/III/1 Adott előlegek (=D/III/1a+…+D/III/1f)</t>
  </si>
  <si>
    <t>145</t>
  </si>
  <si>
    <t>D/I Költségvetési évben esedékes követelések (=D/I/1+…+D/I/8)</t>
  </si>
  <si>
    <t>103</t>
  </si>
  <si>
    <t>D/I/4i - ebből: költségvetési évben esedékes követelések egyéb működési bevételekre</t>
  </si>
  <si>
    <t>80</t>
  </si>
  <si>
    <t>D/I/4f - ebből: költségvetési évben esedékes követelések kamatbevételekre és más nyereségjellegű bevételekre</t>
  </si>
  <si>
    <t>77</t>
  </si>
  <si>
    <t>D/I/4d - ebből: költségvetési évben esedékes követelések kiszámlázott általános forgalmi adóra</t>
  </si>
  <si>
    <t>75</t>
  </si>
  <si>
    <t>D/I/4c - ebből: költségvetési évben esedékes követelések ellátási díjakra</t>
  </si>
  <si>
    <t>74</t>
  </si>
  <si>
    <t>D/I/4b - ebből: költségvetési évben esedékes követelések tulajdonosi bevételekre</t>
  </si>
  <si>
    <t>73</t>
  </si>
  <si>
    <t>D/I/4a - ebből: költségvetési évben esedékes követelések készletértékesítés ellenértékére, szolgáltatások ellenértékére, közvetített szolgáltatások ellenértékére</t>
  </si>
  <si>
    <t>72</t>
  </si>
  <si>
    <t>D/I/4 Költségvetési évben esedékes követelések működési bevételre (=D/I/4a+…+D/I/4i)</t>
  </si>
  <si>
    <t>71</t>
  </si>
  <si>
    <t>D/I/3f - ebből: költségvetési évben esedékes követelések egyéb közhatalmi bevételekre</t>
  </si>
  <si>
    <t>70</t>
  </si>
  <si>
    <t>D/I/3e - ebből: költségvetési évben esedékes követelések termékek és szolgáltatások adóira</t>
  </si>
  <si>
    <t>69</t>
  </si>
  <si>
    <t>D/I/3d - ebből: költségvetési évben esedékes követelések vagyoni típusú adókra</t>
  </si>
  <si>
    <t>68</t>
  </si>
  <si>
    <t>D/I/3 Költségvetési évben esedékes követelések közhatalmi bevételre (=D/I/3a+…+D/I/3f)</t>
  </si>
  <si>
    <t>64</t>
  </si>
  <si>
    <t>D/I/2 Költségvetési évben esedékes követelések felhalmozási célú támogatások bevételeire államháztartáson belülről (&gt;=D/I/2a)</t>
  </si>
  <si>
    <t>62</t>
  </si>
  <si>
    <t>D/I/1 Költségvetési évben esedékes követelések működési célú támogatások bevételeire államháztartáson belülről (&gt;=D/I/1a)</t>
  </si>
  <si>
    <t>60</t>
  </si>
  <si>
    <t>C) PÉNZESZKÖZÖK (=C/I+…+C/IV)</t>
  </si>
  <si>
    <t>59</t>
  </si>
  <si>
    <t>C/III Forintszámlák (=C/III/1+C/III/2)</t>
  </si>
  <si>
    <t>55</t>
  </si>
  <si>
    <t>C/III/1 Kincstáron kívüli forintszámlák</t>
  </si>
  <si>
    <t>53</t>
  </si>
  <si>
    <t>C/II Pénztárak, csekkek, betétkönyvek (=C/II/1+C/II/2+C/II/3)</t>
  </si>
  <si>
    <t>52</t>
  </si>
  <si>
    <t>C/II/1 Forintpénztár</t>
  </si>
  <si>
    <t>49</t>
  </si>
  <si>
    <t>A) NEMZETI VAGYONBA TARTOZÓ BEFEKTETETT ESZKÖZÖK (=A/I+A/II+A/III+A/IV)</t>
  </si>
  <si>
    <t>28</t>
  </si>
  <si>
    <t>A/II Tárgyi eszközök (=A/II/1+...+A/II/5)</t>
  </si>
  <si>
    <t>10</t>
  </si>
  <si>
    <t>A/II/4 Beruházások, felújítások</t>
  </si>
  <si>
    <t>08</t>
  </si>
  <si>
    <t>A/II/2 Gépek, berendezések, felszerelések, járművek</t>
  </si>
  <si>
    <t>06</t>
  </si>
  <si>
    <t>A/II/1 Ingatlanok és a kapcsolódó vagyoni értékű jogok</t>
  </si>
  <si>
    <t>05</t>
  </si>
  <si>
    <t>A/I Immateriális javak (=A/I/1+A/I/2+A/I/3)</t>
  </si>
  <si>
    <t>04</t>
  </si>
  <si>
    <t>A/I/2 Szellemi termékek</t>
  </si>
  <si>
    <t>02</t>
  </si>
  <si>
    <t>Állomány a tárgyidõszak végén (=3+...+7)</t>
  </si>
  <si>
    <t>Értékelés</t>
  </si>
  <si>
    <t>Egyéb volumenváltozás</t>
  </si>
  <si>
    <t>Állományváltozás nem pénzforgalmi tranzakciók miatt</t>
  </si>
  <si>
    <t>Állományváltozás pénzforgalmi tranzakciók miatt</t>
  </si>
  <si>
    <t>Állomány a tárgyév elején</t>
  </si>
  <si>
    <t>#</t>
  </si>
  <si>
    <t xml:space="preserve">       - Egyéb közhatalmi bevétlek</t>
  </si>
  <si>
    <t>B6 Működési célú átvett pénzeszközök</t>
  </si>
  <si>
    <t>1.) Előző évi (2016.) pénzmaradvány felhasználása</t>
  </si>
  <si>
    <t>B401</t>
  </si>
  <si>
    <t>Készletértékesítés ellenértéke</t>
  </si>
  <si>
    <t>B410</t>
  </si>
  <si>
    <t>Biztósító által fizetett kártárítés</t>
  </si>
  <si>
    <t>B52</t>
  </si>
  <si>
    <t>B65</t>
  </si>
  <si>
    <t>Ingatlanok értékesítése</t>
  </si>
  <si>
    <t>Felhalmozási Bevételek</t>
  </si>
  <si>
    <t>Egyéb működési célú átvett pénzeszközök</t>
  </si>
  <si>
    <t>B8121</t>
  </si>
  <si>
    <t>Forgatási célú belföldi értékpapírok beváltása</t>
  </si>
  <si>
    <t>K1103</t>
  </si>
  <si>
    <t>K1105</t>
  </si>
  <si>
    <t>K1106</t>
  </si>
  <si>
    <t>Céljuttatás</t>
  </si>
  <si>
    <t>Végkielágítés</t>
  </si>
  <si>
    <t>Jubileumi jutalom</t>
  </si>
  <si>
    <t>K1108</t>
  </si>
  <si>
    <t>Ruházati költségtérítés</t>
  </si>
  <si>
    <t>K1110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</si>
  <si>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</si>
  <si>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</si>
  <si>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</si>
  <si>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</si>
  <si>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</si>
  <si>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</si>
  <si>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</si>
  <si>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</si>
  <si>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</si>
  <si>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</si>
  <si>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</si>
  <si>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</si>
  <si>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</si>
  <si>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</si>
  <si>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</si>
  <si>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</si>
  <si>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</si>
  <si>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</si>
  <si>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Gyermek étkeztetés</t>
  </si>
  <si>
    <t>041231</t>
  </si>
  <si>
    <t>Rövid időtartamú közfoglalkoztatás</t>
  </si>
  <si>
    <t>041236</t>
  </si>
  <si>
    <t>Országos közfoglalkoztatási program</t>
  </si>
  <si>
    <t>104037</t>
  </si>
  <si>
    <t>Intézményen kívüli gyermekétkeztetés</t>
  </si>
  <si>
    <t>106010</t>
  </si>
  <si>
    <t>Lakóingatlan szociális célú bérbeadása, üzemeltetése</t>
  </si>
  <si>
    <t>107051</t>
  </si>
  <si>
    <t>Szociális étkeztetés</t>
  </si>
  <si>
    <t>K508</t>
  </si>
  <si>
    <t>Működési célú visszatérítendő támogatások</t>
  </si>
  <si>
    <t>K513</t>
  </si>
  <si>
    <t>Tartalék</t>
  </si>
  <si>
    <t>K9113</t>
  </si>
  <si>
    <t>Rövid lejártú hitelek kölcsönök</t>
  </si>
  <si>
    <t>K62</t>
  </si>
  <si>
    <t>K63</t>
  </si>
  <si>
    <t>Informatikai eszközök beszerzése</t>
  </si>
  <si>
    <t>01</t>
  </si>
  <si>
    <t>A/I/1 Vagyoni értékű jogok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</si>
  <si>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</si>
  <si>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</si>
  <si>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</si>
  <si>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</si>
  <si>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</si>
  <si>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</si>
  <si>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36</t>
  </si>
  <si>
    <t>B/II/2 Forgatási célú hitelviszonyt megtestesítő értékpapírok (&gt;=B/II/2a+…+B/II/2e)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</si>
  <si>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</si>
  <si>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</si>
  <si>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</si>
  <si>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</si>
  <si>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</si>
  <si>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</si>
  <si>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79</t>
  </si>
  <si>
    <t>D/I/4h - ebből: költségvetési évben esedékes követelések biztosító által fizetett kártérítésre</t>
  </si>
  <si>
    <t>81</t>
  </si>
  <si>
    <t>D/I/5 Költségvetési évben esedékes követelések felhalmozási bevételre (=D/I/5a+…+D/I/5e)</t>
  </si>
  <si>
    <t>83</t>
  </si>
  <si>
    <t>D/I/5b - ebből: költségvetési évben esedékes követelések ingatlanok értékesítésére</t>
  </si>
  <si>
    <t>87</t>
  </si>
  <si>
    <t>D/I/6 Költségvetési évben esedékes követelések működési célú átvett pénzeszközre (&gt;=D/I/6a+D/I/6b+D/I/6c)</t>
  </si>
  <si>
    <t>95</t>
  </si>
  <si>
    <t>D/I/8 Költségvetési évben esedékes követelések finanszírozási bevételekre (&gt;=D/I/8a+…+D/I/8g)</t>
  </si>
  <si>
    <t>96</t>
  </si>
  <si>
    <t>D/I/8a - ebből: költségvetési évben esedékes követelések forgatási célú belföldi értékpapírok beváltásából, értékesítéséből</t>
  </si>
  <si>
    <t>157</t>
  </si>
  <si>
    <t>D/III/7 Folyósított, megelőlegezett társadalombiztosítási és családtámogatási ellátások elszámolása</t>
  </si>
  <si>
    <t>163</t>
  </si>
  <si>
    <t>E/I/2 Más előzetesen felszámított levonható általános forgalmi adó</t>
  </si>
  <si>
    <t>165</t>
  </si>
  <si>
    <t>E/I/4 Más előzetesen felszámított nem levonható általános forgalmi adó</t>
  </si>
  <si>
    <t>166</t>
  </si>
  <si>
    <t>E/I Előzetesen felszámított általános forgalmi adó elszámolása (=E/I/1+…+E/I/4)</t>
  </si>
  <si>
    <t>168</t>
  </si>
  <si>
    <t>E/II/2 Más fizetendő általános forgalmi adó</t>
  </si>
  <si>
    <t>169</t>
  </si>
  <si>
    <t>E/II Fizetendő általános forgalmi adó elszámolása (=E/II/1+E/II/2)</t>
  </si>
  <si>
    <t>192</t>
  </si>
  <si>
    <t>H/I/2 Költségvetési évben esedékes kötelezettségek munkaadókat terhelő járulékokra és szociális hozzájárulási adóra</t>
  </si>
  <si>
    <t>204</t>
  </si>
  <si>
    <t>H/I/9a - ebből: költségvetési évben esedékes kötelezettségek hosszú lejáratú hitelek, kölcsönök törlesztésére pénzügyi vállalkozásnak</t>
  </si>
  <si>
    <t>231</t>
  </si>
  <si>
    <t>H/II/9a - ebből: költségvetési évet követően esedékes kötelezettségek hosszú lejáratú hitelek, kölcsönök törlesztésére pénzügyi vállalkozásnak</t>
  </si>
  <si>
    <t>257</t>
  </si>
  <si>
    <t>J/3 Halasztott eredményszemléletű bevételek</t>
  </si>
  <si>
    <t>Nagypalli Német Nemzetiségi Óvoda Fenntartó Társulás 2017. évi kiadási és bevételi előirányzata (Ft-ban)</t>
  </si>
  <si>
    <t xml:space="preserve"> Összesen</t>
  </si>
  <si>
    <t>Központi, irányitószervi támogatás</t>
  </si>
  <si>
    <t xml:space="preserve">       - Egyéb közhatalmi bevételek</t>
  </si>
  <si>
    <t>Ingatlanok beszerzése</t>
  </si>
  <si>
    <t>Egyéb költségtérítések</t>
  </si>
  <si>
    <t>Üzemeltetési anyag</t>
  </si>
  <si>
    <t>Szakmai anyag</t>
  </si>
  <si>
    <t>Közvetített szolgáltatások</t>
  </si>
  <si>
    <t xml:space="preserve">Kátoly Község </t>
  </si>
  <si>
    <t xml:space="preserve">  2017. évi kiadási és bevételi előirányzata (Ft-ban)</t>
  </si>
  <si>
    <t xml:space="preserve"> több éves kihatással járó feladatainak előirányzata</t>
  </si>
  <si>
    <r>
      <t>2018.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</si>
  <si>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B7 Felhalmozási célra átvett pénzeszközök</t>
  </si>
  <si>
    <t>2018. évi egyesített költségvetési bevételek és kiadások teljesítése (Ft-ban)</t>
  </si>
  <si>
    <t>2017. évi pénzmaradványának felhasználása</t>
  </si>
  <si>
    <t>2018. évi bevételek és kiadások rovatrend szerinti teljesítése</t>
  </si>
  <si>
    <t>Települési önkormányzatok kulturális feladatainak támogatása</t>
  </si>
  <si>
    <t>Egyéb műk. célú támogatások bev.áhtn belülről</t>
  </si>
  <si>
    <t>Felújítás</t>
  </si>
  <si>
    <t>2018. évi létszám-előirányzat teljesítése (főben)</t>
  </si>
  <si>
    <t>104051</t>
  </si>
  <si>
    <t>Gyermekvédelmi pénzbeli és természetbeni ellátások</t>
  </si>
  <si>
    <t>SZELLŐ</t>
  </si>
  <si>
    <t>Szellő Község Önkormányzat</t>
  </si>
  <si>
    <t>Szellő</t>
  </si>
  <si>
    <t>Szellő Község Önkormányzat 2018. évi költségvetési bevételeinek teljesítése (Ft-ban)</t>
  </si>
  <si>
    <t>Szellő Község Önkormányzat Község Önkormányzata 2018. évi                                                                                                                                                 felújításra és felhalmozásra tervezett kiadásainak teljesítése (Ft-ban)</t>
  </si>
  <si>
    <t>K84</t>
  </si>
  <si>
    <t>Egyéb felhalmozási célú támogatások</t>
  </si>
  <si>
    <t>2018. évi várható havi előirányzatok</t>
  </si>
  <si>
    <t>Szellő Község Önkormányzat  2018. évi költségvetési kiadásainak teljesítése (Ft-ban)</t>
  </si>
  <si>
    <t>2018. évi felhalmozási költségvetési bevételek és kiadások teljesítése (Ft-ban)</t>
  </si>
  <si>
    <t>Szellő Község Önkormányzat  2018. évi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</si>
</sst>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</font>
    <font>
      <sz val="14"/>
      <name val="Arial"/>
      <family val="2"/>
      <charset val="238"/>
    </font>
    <font>
      <sz val="14"/>
      <name val="Arial CE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31" fillId="0" borderId="0"/>
    <xf numFmtId="0" fontId="6" fillId="0" borderId="0"/>
  </cellStyleXfs>
  <cellXfs count="3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0" fontId="11" fillId="0" borderId="12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3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4" fillId="0" borderId="12" xfId="0" applyNumberFormat="1" applyFont="1" applyBorder="1"/>
    <xf numFmtId="3" fontId="3" fillId="0" borderId="20" xfId="0" applyNumberFormat="1" applyFont="1" applyBorder="1" applyAlignment="1">
      <alignment horizontal="right" vertical="top" wrapText="1"/>
    </xf>
    <xf numFmtId="3" fontId="11" fillId="0" borderId="1" xfId="0" applyNumberFormat="1" applyFont="1" applyBorder="1"/>
    <xf numFmtId="0" fontId="0" fillId="0" borderId="12" xfId="0" applyBorder="1"/>
    <xf numFmtId="3" fontId="4" fillId="0" borderId="20" xfId="0" applyNumberFormat="1" applyFont="1" applyBorder="1"/>
    <xf numFmtId="3" fontId="4" fillId="2" borderId="2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3" fontId="13" fillId="0" borderId="13" xfId="0" applyNumberFormat="1" applyFont="1" applyBorder="1" applyAlignment="1">
      <alignment horizontal="center"/>
    </xf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9" fontId="11" fillId="0" borderId="1" xfId="3" applyFont="1" applyBorder="1"/>
    <xf numFmtId="9" fontId="4" fillId="0" borderId="1" xfId="3" applyFont="1" applyBorder="1"/>
    <xf numFmtId="9" fontId="0" fillId="0" borderId="1" xfId="3" applyFont="1" applyBorder="1"/>
    <xf numFmtId="9" fontId="4" fillId="2" borderId="1" xfId="3" applyFont="1" applyFill="1" applyBorder="1"/>
    <xf numFmtId="0" fontId="4" fillId="0" borderId="12" xfId="0" applyFont="1" applyBorder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3" fontId="0" fillId="0" borderId="2" xfId="0" applyNumberFormat="1" applyBorder="1"/>
    <xf numFmtId="0" fontId="22" fillId="0" borderId="1" xfId="0" applyFont="1" applyBorder="1" applyAlignment="1">
      <alignment horizontal="center"/>
    </xf>
    <xf numFmtId="3" fontId="30" fillId="0" borderId="1" xfId="0" applyNumberFormat="1" applyFont="1" applyBorder="1"/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3" fontId="30" fillId="5" borderId="1" xfId="0" applyNumberFormat="1" applyFont="1" applyFill="1" applyBorder="1"/>
    <xf numFmtId="0" fontId="11" fillId="5" borderId="0" xfId="0" applyFont="1" applyFill="1"/>
    <xf numFmtId="9" fontId="14" fillId="0" borderId="1" xfId="3" applyFont="1" applyBorder="1"/>
    <xf numFmtId="3" fontId="6" fillId="0" borderId="1" xfId="0" applyNumberFormat="1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9" fontId="0" fillId="0" borderId="1" xfId="3" applyFont="1" applyFill="1" applyBorder="1"/>
    <xf numFmtId="3" fontId="4" fillId="5" borderId="1" xfId="0" applyNumberFormat="1" applyFont="1" applyFill="1" applyBorder="1"/>
    <xf numFmtId="3" fontId="0" fillId="5" borderId="1" xfId="0" applyNumberFormat="1" applyFill="1" applyBorder="1"/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0" fontId="30" fillId="5" borderId="1" xfId="0" applyFont="1" applyFill="1" applyBorder="1"/>
    <xf numFmtId="3" fontId="1" fillId="5" borderId="1" xfId="0" applyNumberFormat="1" applyFont="1" applyFill="1" applyBorder="1"/>
    <xf numFmtId="0" fontId="1" fillId="0" borderId="1" xfId="0" applyFont="1" applyFill="1" applyBorder="1"/>
    <xf numFmtId="9" fontId="30" fillId="5" borderId="1" xfId="3" applyFont="1" applyFill="1" applyBorder="1"/>
    <xf numFmtId="0" fontId="1" fillId="5" borderId="0" xfId="0" applyFont="1" applyFill="1"/>
    <xf numFmtId="0" fontId="1" fillId="0" borderId="1" xfId="0" applyFont="1" applyBorder="1"/>
    <xf numFmtId="0" fontId="1" fillId="0" borderId="12" xfId="0" applyFont="1" applyBorder="1"/>
    <xf numFmtId="0" fontId="3" fillId="2" borderId="1" xfId="0" applyFont="1" applyFill="1" applyBorder="1" applyAlignment="1">
      <alignment horizontal="center" vertical="top" wrapText="1"/>
    </xf>
    <xf numFmtId="49" fontId="28" fillId="4" borderId="6" xfId="0" applyNumberFormat="1" applyFont="1" applyFill="1" applyBorder="1"/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1" xfId="0" applyFont="1" applyBorder="1"/>
    <xf numFmtId="0" fontId="28" fillId="0" borderId="13" xfId="0" applyFont="1" applyBorder="1"/>
    <xf numFmtId="0" fontId="28" fillId="0" borderId="29" xfId="0" applyFont="1" applyBorder="1"/>
    <xf numFmtId="0" fontId="1" fillId="0" borderId="10" xfId="0" applyFont="1" applyBorder="1"/>
    <xf numFmtId="0" fontId="1" fillId="0" borderId="12" xfId="0" applyFont="1" applyFill="1" applyBorder="1"/>
    <xf numFmtId="9" fontId="4" fillId="0" borderId="1" xfId="3" applyFont="1" applyFill="1" applyBorder="1"/>
    <xf numFmtId="0" fontId="22" fillId="0" borderId="0" xfId="0" applyFont="1" applyBorder="1"/>
    <xf numFmtId="49" fontId="2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/>
    <xf numFmtId="0" fontId="32" fillId="6" borderId="0" xfId="5" applyFont="1" applyFill="1" applyAlignment="1">
      <alignment horizontal="center" vertical="top" wrapText="1"/>
    </xf>
    <xf numFmtId="0" fontId="33" fillId="0" borderId="0" xfId="5" applyFont="1"/>
    <xf numFmtId="0" fontId="32" fillId="0" borderId="0" xfId="5" applyFont="1" applyAlignment="1">
      <alignment horizontal="center" vertical="top" wrapText="1"/>
    </xf>
    <xf numFmtId="0" fontId="32" fillId="0" borderId="0" xfId="5" applyFont="1" applyAlignment="1">
      <alignment horizontal="left" vertical="top" wrapText="1"/>
    </xf>
    <xf numFmtId="3" fontId="32" fillId="0" borderId="0" xfId="5" applyNumberFormat="1" applyFont="1" applyAlignment="1">
      <alignment horizontal="right" vertical="top" wrapText="1"/>
    </xf>
    <xf numFmtId="0" fontId="34" fillId="0" borderId="0" xfId="5" applyFont="1" applyAlignment="1">
      <alignment horizontal="center" vertical="top" wrapText="1"/>
    </xf>
    <xf numFmtId="0" fontId="34" fillId="0" borderId="0" xfId="5" applyFont="1" applyAlignment="1">
      <alignment horizontal="left" vertical="top" wrapText="1"/>
    </xf>
    <xf numFmtId="3" fontId="34" fillId="0" borderId="0" xfId="5" applyNumberFormat="1" applyFont="1" applyAlignment="1">
      <alignment horizontal="right" vertical="top" wrapText="1"/>
    </xf>
    <xf numFmtId="49" fontId="1" fillId="0" borderId="1" xfId="0" applyNumberFormat="1" applyFont="1" applyBorder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2" fillId="6" borderId="0" xfId="5" applyFont="1" applyFill="1" applyAlignment="1">
      <alignment horizontal="center" vertical="top" wrapText="1"/>
    </xf>
    <xf numFmtId="0" fontId="33" fillId="0" borderId="0" xfId="5" applyFont="1"/>
  </cellXfs>
  <cellStyles count="6">
    <cellStyle name="Ezres" xfId="1" builtinId="3"/>
    <cellStyle name="Normál" xfId="0" builtinId="0"/>
    <cellStyle name="Normál 2" xfId="4" xr:uid="{00000000-0005-0000-0000-000002000000}"/>
    <cellStyle name="Normál 3" xfId="5" xr:uid="{00000000-0005-0000-0000-000003000000}"/>
    <cellStyle name="Normál_Költségvetési rend.2015" xfId="2" xr:uid="{00000000-0005-0000-0000-000004000000}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E60"/>
  <sheetViews>
    <sheetView showWhiteSpace="0" view="pageLayout" topLeftCell="A10" zoomScaleNormal="100" workbookViewId="0">
      <selection activeCell="A2" sqref="A2:A3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54" t="s">
        <v>691</v>
      </c>
      <c r="B1" s="254"/>
      <c r="C1" s="254"/>
      <c r="D1" s="254"/>
      <c r="E1" s="254"/>
    </row>
    <row r="2" spans="1:5" ht="14.25" x14ac:dyDescent="0.2">
      <c r="A2" s="255" t="s">
        <v>1</v>
      </c>
      <c r="B2" s="256" t="s">
        <v>2</v>
      </c>
      <c r="C2" s="257" t="s">
        <v>3</v>
      </c>
      <c r="D2" s="257"/>
      <c r="E2" s="257"/>
    </row>
    <row r="3" spans="1:5" ht="15.75" customHeight="1" x14ac:dyDescent="0.2">
      <c r="A3" s="255"/>
      <c r="B3" s="256"/>
      <c r="C3" s="214" t="s">
        <v>171</v>
      </c>
      <c r="D3" s="214" t="s">
        <v>100</v>
      </c>
      <c r="E3" s="213" t="s">
        <v>108</v>
      </c>
    </row>
    <row r="4" spans="1:5" ht="15" x14ac:dyDescent="0.25">
      <c r="A4" s="258" t="s">
        <v>4</v>
      </c>
      <c r="B4" s="102" t="s">
        <v>5</v>
      </c>
      <c r="C4" s="103" t="s">
        <v>102</v>
      </c>
      <c r="D4" s="104"/>
      <c r="E4" s="104" t="s">
        <v>237</v>
      </c>
    </row>
    <row r="5" spans="1:5" ht="15" x14ac:dyDescent="0.25">
      <c r="A5" s="250"/>
      <c r="B5" s="102" t="s">
        <v>5</v>
      </c>
      <c r="C5" s="103" t="s">
        <v>178</v>
      </c>
      <c r="D5" s="104"/>
      <c r="E5" s="102" t="s">
        <v>6</v>
      </c>
    </row>
    <row r="6" spans="1:5" ht="15" x14ac:dyDescent="0.25">
      <c r="A6" s="250"/>
      <c r="B6" s="102" t="s">
        <v>5</v>
      </c>
      <c r="C6" s="103" t="s">
        <v>104</v>
      </c>
      <c r="D6" s="104"/>
      <c r="E6" s="102" t="s">
        <v>177</v>
      </c>
    </row>
    <row r="7" spans="1:5" ht="15" x14ac:dyDescent="0.25">
      <c r="A7" s="250"/>
      <c r="B7" s="102" t="s">
        <v>5</v>
      </c>
      <c r="C7" s="105" t="s">
        <v>333</v>
      </c>
      <c r="D7" s="104"/>
      <c r="E7" s="102" t="s">
        <v>334</v>
      </c>
    </row>
    <row r="8" spans="1:5" ht="15" x14ac:dyDescent="0.25">
      <c r="A8" s="250"/>
      <c r="B8" s="102" t="s">
        <v>5</v>
      </c>
      <c r="C8" s="103" t="s">
        <v>582</v>
      </c>
      <c r="D8" s="104"/>
      <c r="E8" s="102" t="s">
        <v>583</v>
      </c>
    </row>
    <row r="9" spans="1:5" ht="15" x14ac:dyDescent="0.25">
      <c r="A9" s="250"/>
      <c r="B9" s="102" t="s">
        <v>5</v>
      </c>
      <c r="C9" s="105" t="s">
        <v>335</v>
      </c>
      <c r="D9" s="104"/>
      <c r="E9" s="102" t="s">
        <v>584</v>
      </c>
    </row>
    <row r="10" spans="1:5" ht="15" x14ac:dyDescent="0.25">
      <c r="A10" s="250"/>
      <c r="B10" s="102" t="s">
        <v>5</v>
      </c>
      <c r="C10" s="105" t="s">
        <v>107</v>
      </c>
      <c r="D10" s="104" t="s">
        <v>382</v>
      </c>
      <c r="E10" s="102" t="s">
        <v>337</v>
      </c>
    </row>
    <row r="11" spans="1:5" ht="15" x14ac:dyDescent="0.25">
      <c r="A11" s="250"/>
      <c r="B11" s="135" t="s">
        <v>5</v>
      </c>
      <c r="C11" s="208" t="s">
        <v>113</v>
      </c>
      <c r="D11" s="209"/>
      <c r="E11" s="135" t="s">
        <v>236</v>
      </c>
    </row>
    <row r="12" spans="1:5" ht="15.75" thickBot="1" x14ac:dyDescent="0.3">
      <c r="A12" s="253"/>
      <c r="B12" s="106" t="s">
        <v>5</v>
      </c>
      <c r="C12" s="107" t="s">
        <v>388</v>
      </c>
      <c r="D12" s="108"/>
      <c r="E12" s="106" t="s">
        <v>389</v>
      </c>
    </row>
    <row r="13" spans="1:5" ht="15.75" thickTop="1" x14ac:dyDescent="0.25">
      <c r="A13" s="249" t="s">
        <v>338</v>
      </c>
      <c r="B13" s="109" t="s">
        <v>5</v>
      </c>
      <c r="C13" s="110" t="s">
        <v>585</v>
      </c>
      <c r="D13" s="111"/>
      <c r="E13" s="111" t="s">
        <v>586</v>
      </c>
    </row>
    <row r="14" spans="1:5" ht="15" x14ac:dyDescent="0.25">
      <c r="A14" s="250"/>
      <c r="B14" s="102" t="s">
        <v>5</v>
      </c>
      <c r="C14" s="103" t="s">
        <v>103</v>
      </c>
      <c r="D14" s="104"/>
      <c r="E14" s="104" t="s">
        <v>7</v>
      </c>
    </row>
    <row r="15" spans="1:5" ht="15" x14ac:dyDescent="0.25">
      <c r="A15" s="250"/>
      <c r="B15" s="112" t="s">
        <v>5</v>
      </c>
      <c r="C15" s="103" t="s">
        <v>111</v>
      </c>
      <c r="D15" s="104" t="s">
        <v>8</v>
      </c>
      <c r="E15" s="113" t="s">
        <v>179</v>
      </c>
    </row>
    <row r="16" spans="1:5" ht="15" x14ac:dyDescent="0.25">
      <c r="A16" s="250"/>
      <c r="B16" s="112" t="s">
        <v>5</v>
      </c>
      <c r="C16" s="103" t="s">
        <v>106</v>
      </c>
      <c r="D16" s="104" t="s">
        <v>9</v>
      </c>
      <c r="E16" s="104" t="s">
        <v>10</v>
      </c>
    </row>
    <row r="17" spans="1:5" ht="15" customHeight="1" x14ac:dyDescent="0.25">
      <c r="A17" s="250"/>
      <c r="B17" s="114" t="s">
        <v>5</v>
      </c>
      <c r="C17" s="103" t="s">
        <v>110</v>
      </c>
      <c r="D17" s="104"/>
      <c r="E17" s="102" t="s">
        <v>11</v>
      </c>
    </row>
    <row r="18" spans="1:5" ht="15" x14ac:dyDescent="0.25">
      <c r="A18" s="250"/>
      <c r="B18" s="115" t="s">
        <v>5</v>
      </c>
      <c r="C18" s="103" t="s">
        <v>339</v>
      </c>
      <c r="D18" s="104" t="s">
        <v>340</v>
      </c>
      <c r="E18" s="102" t="s">
        <v>341</v>
      </c>
    </row>
    <row r="19" spans="1:5" ht="15" x14ac:dyDescent="0.25">
      <c r="A19" s="250"/>
      <c r="B19" s="102" t="s">
        <v>5</v>
      </c>
      <c r="C19" s="103" t="s">
        <v>101</v>
      </c>
      <c r="D19" s="104"/>
      <c r="E19" s="104" t="s">
        <v>587</v>
      </c>
    </row>
    <row r="20" spans="1:5" ht="15" x14ac:dyDescent="0.25">
      <c r="A20" s="250"/>
      <c r="B20" s="102" t="s">
        <v>5</v>
      </c>
      <c r="C20" s="224" t="s">
        <v>588</v>
      </c>
      <c r="D20" s="209"/>
      <c r="E20" s="209" t="s">
        <v>589</v>
      </c>
    </row>
    <row r="21" spans="1:5" ht="15" x14ac:dyDescent="0.25">
      <c r="A21" s="250"/>
      <c r="B21" s="102" t="s">
        <v>5</v>
      </c>
      <c r="C21" s="224" t="s">
        <v>590</v>
      </c>
      <c r="D21" s="209"/>
      <c r="E21" s="209" t="s">
        <v>591</v>
      </c>
    </row>
    <row r="22" spans="1:5" ht="15" x14ac:dyDescent="0.25">
      <c r="A22" s="250"/>
      <c r="B22" s="102" t="s">
        <v>5</v>
      </c>
      <c r="C22" s="224" t="s">
        <v>592</v>
      </c>
      <c r="D22" s="209"/>
      <c r="E22" s="209" t="s">
        <v>593</v>
      </c>
    </row>
    <row r="23" spans="1:5" ht="15" x14ac:dyDescent="0.25">
      <c r="A23" s="250"/>
      <c r="B23" s="102" t="s">
        <v>5</v>
      </c>
      <c r="C23" s="224" t="s">
        <v>594</v>
      </c>
      <c r="D23" s="209"/>
      <c r="E23" s="209" t="s">
        <v>595</v>
      </c>
    </row>
    <row r="24" spans="1:5" ht="15.75" customHeight="1" x14ac:dyDescent="0.25">
      <c r="A24" s="250"/>
      <c r="B24" s="102" t="s">
        <v>5</v>
      </c>
      <c r="C24" s="116" t="s">
        <v>596</v>
      </c>
      <c r="D24" s="117"/>
      <c r="E24" s="117" t="s">
        <v>597</v>
      </c>
    </row>
    <row r="25" spans="1:5" ht="15.75" thickBot="1" x14ac:dyDescent="0.3">
      <c r="A25" s="253"/>
      <c r="B25" s="106" t="s">
        <v>5</v>
      </c>
      <c r="C25" s="118" t="s">
        <v>109</v>
      </c>
      <c r="D25" s="108"/>
      <c r="E25" s="119" t="s">
        <v>14</v>
      </c>
    </row>
    <row r="26" spans="1:5" ht="15.75" thickTop="1" x14ac:dyDescent="0.25">
      <c r="A26" s="249" t="s">
        <v>342</v>
      </c>
      <c r="B26" s="120"/>
      <c r="C26" s="121"/>
      <c r="D26" s="122"/>
      <c r="E26" s="123"/>
    </row>
    <row r="27" spans="1:5" ht="15" x14ac:dyDescent="0.25">
      <c r="A27" s="250"/>
      <c r="B27" s="102" t="s">
        <v>5</v>
      </c>
      <c r="C27" s="103" t="s">
        <v>598</v>
      </c>
      <c r="D27" s="104"/>
      <c r="E27" s="113" t="s">
        <v>599</v>
      </c>
    </row>
    <row r="28" spans="1:5" ht="15.75" thickBot="1" x14ac:dyDescent="0.3">
      <c r="A28" s="250"/>
      <c r="B28" s="106" t="s">
        <v>5</v>
      </c>
      <c r="C28" s="108" t="s">
        <v>105</v>
      </c>
      <c r="D28" s="108"/>
      <c r="E28" s="119" t="s">
        <v>15</v>
      </c>
    </row>
    <row r="29" spans="1:5" ht="15.75" customHeight="1" thickTop="1" thickBot="1" x14ac:dyDescent="0.3">
      <c r="A29" s="225" t="s">
        <v>345</v>
      </c>
      <c r="B29" s="226" t="s">
        <v>5</v>
      </c>
      <c r="C29" s="125" t="s">
        <v>327</v>
      </c>
      <c r="D29" s="125"/>
      <c r="E29" s="126" t="s">
        <v>600</v>
      </c>
    </row>
    <row r="30" spans="1:5" s="230" customFormat="1" ht="15.75" customHeight="1" thickTop="1" x14ac:dyDescent="0.25">
      <c r="A30" s="227"/>
      <c r="B30" s="228" t="s">
        <v>5</v>
      </c>
      <c r="C30" s="111" t="s">
        <v>601</v>
      </c>
      <c r="D30" s="111"/>
      <c r="E30" s="229" t="s">
        <v>602</v>
      </c>
    </row>
    <row r="31" spans="1:5" ht="15" x14ac:dyDescent="0.25">
      <c r="A31" s="251" t="s">
        <v>347</v>
      </c>
      <c r="B31" s="231" t="s">
        <v>5</v>
      </c>
      <c r="C31" s="122" t="s">
        <v>182</v>
      </c>
      <c r="D31" s="122"/>
      <c r="E31" s="123" t="s">
        <v>348</v>
      </c>
    </row>
    <row r="32" spans="1:5" ht="15" x14ac:dyDescent="0.25">
      <c r="A32" s="251"/>
      <c r="B32" s="232" t="s">
        <v>5</v>
      </c>
      <c r="C32" s="104" t="s">
        <v>603</v>
      </c>
      <c r="D32" s="104"/>
      <c r="E32" s="113" t="s">
        <v>604</v>
      </c>
    </row>
    <row r="33" spans="1:5" ht="15.75" thickBot="1" x14ac:dyDescent="0.3">
      <c r="A33" s="252"/>
      <c r="B33" s="233" t="s">
        <v>5</v>
      </c>
      <c r="C33" s="108" t="s">
        <v>183</v>
      </c>
      <c r="D33" s="108"/>
      <c r="E33" s="119" t="s">
        <v>349</v>
      </c>
    </row>
    <row r="34" spans="1:5" ht="15.75" thickTop="1" x14ac:dyDescent="0.25">
      <c r="A34" s="250" t="s">
        <v>350</v>
      </c>
      <c r="B34" s="109"/>
      <c r="C34" s="127"/>
      <c r="D34" s="111"/>
      <c r="E34" s="109"/>
    </row>
    <row r="35" spans="1:5" ht="15" x14ac:dyDescent="0.25">
      <c r="A35" s="250"/>
      <c r="B35" s="102" t="s">
        <v>5</v>
      </c>
      <c r="C35" s="103" t="s">
        <v>605</v>
      </c>
      <c r="D35" s="104"/>
      <c r="E35" s="102" t="s">
        <v>606</v>
      </c>
    </row>
    <row r="36" spans="1:5" ht="15" x14ac:dyDescent="0.25">
      <c r="A36" s="250"/>
      <c r="B36" s="102" t="s">
        <v>5</v>
      </c>
      <c r="C36" s="103" t="s">
        <v>607</v>
      </c>
      <c r="D36" s="104"/>
      <c r="E36" s="102" t="s">
        <v>608</v>
      </c>
    </row>
    <row r="37" spans="1:5" ht="15" x14ac:dyDescent="0.25">
      <c r="A37" s="250"/>
      <c r="B37" s="128" t="s">
        <v>5</v>
      </c>
      <c r="C37" s="103" t="s">
        <v>609</v>
      </c>
      <c r="D37" s="104"/>
      <c r="E37" s="128" t="s">
        <v>610</v>
      </c>
    </row>
    <row r="38" spans="1:5" ht="15" x14ac:dyDescent="0.25">
      <c r="A38" s="250"/>
      <c r="B38" s="128" t="s">
        <v>5</v>
      </c>
      <c r="C38" s="103" t="s">
        <v>180</v>
      </c>
      <c r="D38" s="104"/>
      <c r="E38" s="128" t="s">
        <v>351</v>
      </c>
    </row>
    <row r="39" spans="1:5" ht="15" x14ac:dyDescent="0.25">
      <c r="A39" s="250"/>
      <c r="B39" s="128" t="s">
        <v>5</v>
      </c>
      <c r="C39" s="103" t="s">
        <v>181</v>
      </c>
      <c r="D39" s="104"/>
      <c r="E39" s="128" t="s">
        <v>352</v>
      </c>
    </row>
    <row r="40" spans="1:5" ht="13.9" customHeight="1" thickBot="1" x14ac:dyDescent="0.3">
      <c r="A40" s="253"/>
      <c r="B40" s="129"/>
      <c r="C40" s="118"/>
      <c r="D40" s="108"/>
      <c r="E40" s="119"/>
    </row>
    <row r="41" spans="1:5" ht="16.5" thickTop="1" thickBot="1" x14ac:dyDescent="0.3">
      <c r="A41" s="165" t="s">
        <v>353</v>
      </c>
      <c r="B41" s="124" t="s">
        <v>5</v>
      </c>
      <c r="C41" s="125" t="s">
        <v>112</v>
      </c>
      <c r="D41" s="125"/>
      <c r="E41" s="234" t="s">
        <v>238</v>
      </c>
    </row>
    <row r="42" spans="1:5" ht="15.75" thickTop="1" x14ac:dyDescent="0.25">
      <c r="A42" s="164" t="s">
        <v>354</v>
      </c>
      <c r="B42" s="109"/>
      <c r="C42" s="111"/>
      <c r="D42" s="111"/>
      <c r="E42" s="109"/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../2018.(....) önkormányzati rendelethez&amp;CNagypall Község Önkormányzata 2018.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/>
  <dimension ref="A1:J46"/>
  <sheetViews>
    <sheetView view="pageLayout" zoomScaleNormal="100" workbookViewId="0">
      <selection activeCell="J20" sqref="J20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  <col min="9" max="9" width="5.85546875" customWidth="1"/>
    <col min="10" max="10" width="6" customWidth="1"/>
  </cols>
  <sheetData>
    <row r="1" spans="1:10" ht="15.75" x14ac:dyDescent="0.25">
      <c r="A1" s="304" t="s">
        <v>688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x14ac:dyDescent="0.2">
      <c r="A2" s="306" t="s">
        <v>240</v>
      </c>
      <c r="B2" s="276" t="s">
        <v>319</v>
      </c>
      <c r="C2" s="278"/>
      <c r="D2" s="306" t="s">
        <v>172</v>
      </c>
      <c r="E2" s="307" t="s">
        <v>206</v>
      </c>
      <c r="F2" s="307"/>
      <c r="G2" s="307"/>
      <c r="H2" s="303" t="s">
        <v>189</v>
      </c>
      <c r="I2" s="303" t="s">
        <v>212</v>
      </c>
      <c r="J2" s="303" t="s">
        <v>370</v>
      </c>
    </row>
    <row r="3" spans="1:10" ht="27" customHeight="1" x14ac:dyDescent="0.2">
      <c r="A3" s="306"/>
      <c r="B3" s="98" t="s">
        <v>207</v>
      </c>
      <c r="C3" s="98" t="s">
        <v>208</v>
      </c>
      <c r="D3" s="306"/>
      <c r="E3" s="98" t="s">
        <v>209</v>
      </c>
      <c r="F3" s="98" t="s">
        <v>210</v>
      </c>
      <c r="G3" s="98" t="s">
        <v>211</v>
      </c>
      <c r="H3" s="303"/>
      <c r="I3" s="303"/>
      <c r="J3" s="303"/>
    </row>
    <row r="4" spans="1:10" x14ac:dyDescent="0.2">
      <c r="A4" s="305" t="s">
        <v>213</v>
      </c>
      <c r="B4" s="305"/>
      <c r="C4" s="305"/>
      <c r="D4" s="305"/>
      <c r="E4" s="305"/>
      <c r="F4" s="305"/>
      <c r="G4" s="305"/>
      <c r="H4" s="99"/>
    </row>
    <row r="5" spans="1:10" x14ac:dyDescent="0.2">
      <c r="A5" s="150" t="s">
        <v>241</v>
      </c>
      <c r="B5" s="101" t="s">
        <v>102</v>
      </c>
      <c r="C5" s="154" t="s">
        <v>237</v>
      </c>
      <c r="D5" s="155">
        <v>1</v>
      </c>
      <c r="E5" s="143"/>
      <c r="F5" s="143"/>
      <c r="G5" s="143"/>
      <c r="H5" s="155">
        <f>D5+G5</f>
        <v>1</v>
      </c>
      <c r="I5" s="56">
        <v>0</v>
      </c>
      <c r="J5" s="56">
        <v>1</v>
      </c>
    </row>
    <row r="6" spans="1:10" x14ac:dyDescent="0.2">
      <c r="A6" s="142"/>
      <c r="B6" s="156"/>
      <c r="C6" s="156"/>
      <c r="D6" s="142"/>
      <c r="E6" s="142"/>
      <c r="F6" s="142"/>
      <c r="G6" s="142"/>
      <c r="H6" s="142"/>
    </row>
    <row r="7" spans="1:10" x14ac:dyDescent="0.2">
      <c r="A7" s="308" t="s">
        <v>214</v>
      </c>
      <c r="B7" s="308"/>
      <c r="C7" s="308"/>
      <c r="D7" s="308"/>
      <c r="E7" s="308"/>
      <c r="F7" s="308"/>
      <c r="G7" s="308"/>
      <c r="H7" s="157"/>
    </row>
    <row r="8" spans="1:10" x14ac:dyDescent="0.2">
      <c r="A8" s="158"/>
      <c r="B8" s="158"/>
      <c r="C8" s="158" t="s">
        <v>239</v>
      </c>
      <c r="D8" s="158"/>
      <c r="E8" s="158"/>
      <c r="F8" s="158"/>
      <c r="G8" s="158"/>
      <c r="H8" s="158"/>
    </row>
    <row r="9" spans="1:10" x14ac:dyDescent="0.2">
      <c r="A9" s="159" t="s">
        <v>241</v>
      </c>
      <c r="B9" s="162" t="s">
        <v>343</v>
      </c>
      <c r="C9" s="154" t="s">
        <v>366</v>
      </c>
      <c r="D9" s="160"/>
      <c r="E9" s="152"/>
      <c r="F9" s="152"/>
      <c r="G9" s="152"/>
      <c r="H9" s="155"/>
      <c r="I9" s="56"/>
      <c r="J9" s="56"/>
    </row>
    <row r="10" spans="1:10" x14ac:dyDescent="0.2">
      <c r="A10" s="159" t="s">
        <v>242</v>
      </c>
      <c r="B10" s="101" t="s">
        <v>113</v>
      </c>
      <c r="C10" s="154" t="s">
        <v>236</v>
      </c>
      <c r="D10" s="161"/>
      <c r="E10" s="152"/>
      <c r="F10" s="152"/>
      <c r="G10" s="152">
        <f>F10/8</f>
        <v>0</v>
      </c>
      <c r="H10" s="155">
        <f>D10+G10</f>
        <v>0</v>
      </c>
      <c r="I10" s="56">
        <v>0</v>
      </c>
      <c r="J10" s="56">
        <v>0</v>
      </c>
    </row>
    <row r="11" spans="1:10" x14ac:dyDescent="0.2">
      <c r="A11" s="159" t="s">
        <v>243</v>
      </c>
      <c r="B11" s="162" t="s">
        <v>339</v>
      </c>
      <c r="C11" s="144" t="s">
        <v>341</v>
      </c>
      <c r="D11" s="160">
        <v>0</v>
      </c>
      <c r="E11" s="150"/>
      <c r="F11" s="150"/>
      <c r="G11" s="150"/>
      <c r="H11" s="155">
        <f>D11+G11</f>
        <v>0</v>
      </c>
      <c r="I11" s="56">
        <v>0</v>
      </c>
      <c r="J11" s="56">
        <v>0</v>
      </c>
    </row>
    <row r="12" spans="1:10" x14ac:dyDescent="0.2">
      <c r="A12" s="163"/>
      <c r="B12" s="55"/>
      <c r="C12" s="57" t="s">
        <v>215</v>
      </c>
      <c r="D12" s="53">
        <f>SUM(D9:D11)</f>
        <v>0</v>
      </c>
      <c r="E12" s="77">
        <f>SUM(E10:E10)</f>
        <v>0</v>
      </c>
      <c r="F12" s="77">
        <f>SUM(F10:F10)</f>
        <v>0</v>
      </c>
      <c r="G12" s="53">
        <v>0</v>
      </c>
      <c r="H12" s="53">
        <f>D12+G12</f>
        <v>0</v>
      </c>
      <c r="I12" s="53">
        <f>E12+H12</f>
        <v>0</v>
      </c>
      <c r="J12" s="53">
        <f>F12+I12</f>
        <v>0</v>
      </c>
    </row>
    <row r="13" spans="1:10" x14ac:dyDescent="0.2">
      <c r="D13" s="9"/>
      <c r="E13" s="9"/>
      <c r="F13" s="9"/>
      <c r="G13" s="9"/>
      <c r="H13" s="58"/>
    </row>
    <row r="14" spans="1:10" x14ac:dyDescent="0.2">
      <c r="C14" s="54" t="s">
        <v>216</v>
      </c>
      <c r="D14" s="53">
        <f t="shared" ref="D14:J14" si="0">D12</f>
        <v>0</v>
      </c>
      <c r="E14" s="77">
        <f t="shared" si="0"/>
        <v>0</v>
      </c>
      <c r="F14" s="77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</row>
    <row r="15" spans="1:10" x14ac:dyDescent="0.2">
      <c r="C15" s="59"/>
      <c r="D15" s="60"/>
      <c r="E15" s="61"/>
      <c r="F15" s="60"/>
      <c r="G15" s="60"/>
      <c r="H15" s="60"/>
    </row>
    <row r="16" spans="1:10" x14ac:dyDescent="0.2">
      <c r="A16" s="16"/>
      <c r="B16" s="16"/>
      <c r="C16" s="16"/>
      <c r="D16" s="60"/>
      <c r="E16" s="60"/>
      <c r="F16" s="60"/>
      <c r="G16" s="60"/>
      <c r="H16" s="60"/>
    </row>
    <row r="17" spans="1:10" x14ac:dyDescent="0.2">
      <c r="A17" s="309" t="s">
        <v>219</v>
      </c>
      <c r="B17" s="309"/>
      <c r="C17" s="309"/>
      <c r="D17" s="60"/>
      <c r="E17" s="60"/>
      <c r="F17" s="60"/>
      <c r="G17" s="60"/>
      <c r="H17" s="60"/>
    </row>
    <row r="18" spans="1:10" x14ac:dyDescent="0.2">
      <c r="A18" s="150" t="s">
        <v>241</v>
      </c>
      <c r="B18" s="101" t="s">
        <v>182</v>
      </c>
      <c r="C18" s="154" t="s">
        <v>328</v>
      </c>
      <c r="D18" s="155">
        <v>0</v>
      </c>
      <c r="E18" s="152"/>
      <c r="F18" s="155"/>
      <c r="G18" s="155"/>
      <c r="H18" s="155">
        <v>0</v>
      </c>
      <c r="I18" s="155">
        <v>0</v>
      </c>
      <c r="J18" s="155">
        <v>0</v>
      </c>
    </row>
    <row r="19" spans="1:10" ht="15" x14ac:dyDescent="0.25">
      <c r="A19" s="153" t="s">
        <v>242</v>
      </c>
      <c r="B19" s="162" t="s">
        <v>183</v>
      </c>
      <c r="C19" s="113" t="s">
        <v>349</v>
      </c>
      <c r="D19" s="155">
        <v>3</v>
      </c>
      <c r="E19" s="152"/>
      <c r="F19" s="155"/>
      <c r="G19" s="155"/>
      <c r="H19" s="155">
        <f>D19+G19</f>
        <v>3</v>
      </c>
      <c r="I19" s="155">
        <v>0</v>
      </c>
      <c r="J19" s="155">
        <v>3</v>
      </c>
    </row>
    <row r="20" spans="1:10" x14ac:dyDescent="0.2">
      <c r="A20" s="65"/>
      <c r="B20" s="35"/>
      <c r="C20" s="78" t="s">
        <v>175</v>
      </c>
      <c r="D20" s="53">
        <f>SUM(D18:D19)</f>
        <v>3</v>
      </c>
      <c r="E20" s="53">
        <f t="shared" ref="E20:J20" si="1">SUM(E18:E19)</f>
        <v>0</v>
      </c>
      <c r="F20" s="53">
        <f t="shared" si="1"/>
        <v>0</v>
      </c>
      <c r="G20" s="53">
        <f t="shared" si="1"/>
        <v>0</v>
      </c>
      <c r="H20" s="53">
        <f t="shared" si="1"/>
        <v>3</v>
      </c>
      <c r="I20" s="53">
        <f t="shared" si="1"/>
        <v>0</v>
      </c>
      <c r="J20" s="53">
        <f t="shared" si="1"/>
        <v>3</v>
      </c>
    </row>
    <row r="22" spans="1:10" x14ac:dyDescent="0.2">
      <c r="C22" s="54" t="s">
        <v>217</v>
      </c>
      <c r="D22" s="53">
        <f t="shared" ref="D22:J22" si="2">D5+D14+D20</f>
        <v>4</v>
      </c>
      <c r="E22" s="77">
        <f t="shared" si="2"/>
        <v>0</v>
      </c>
      <c r="F22" s="77">
        <f t="shared" si="2"/>
        <v>0</v>
      </c>
      <c r="G22" s="53">
        <f t="shared" si="2"/>
        <v>0</v>
      </c>
      <c r="H22" s="53">
        <f t="shared" si="2"/>
        <v>4</v>
      </c>
      <c r="I22" s="53">
        <f t="shared" si="2"/>
        <v>0</v>
      </c>
      <c r="J22" s="53">
        <f t="shared" si="2"/>
        <v>4</v>
      </c>
    </row>
    <row r="23" spans="1:10" x14ac:dyDescent="0.2">
      <c r="H23" s="62"/>
    </row>
    <row r="24" spans="1:10" x14ac:dyDescent="0.2">
      <c r="A24" s="305" t="s">
        <v>173</v>
      </c>
      <c r="B24" s="305"/>
      <c r="C24" s="305"/>
    </row>
    <row r="25" spans="1:10" x14ac:dyDescent="0.2">
      <c r="C25" s="221" t="s">
        <v>677</v>
      </c>
      <c r="D25" s="56">
        <f>D5+D14</f>
        <v>1</v>
      </c>
      <c r="E25" s="97"/>
      <c r="F25" s="97"/>
      <c r="G25" s="56"/>
      <c r="H25" s="56">
        <f>H5+H14</f>
        <v>1</v>
      </c>
      <c r="I25" s="56">
        <f>I5+I14</f>
        <v>0</v>
      </c>
      <c r="J25" s="56">
        <f>J5+J14</f>
        <v>1</v>
      </c>
    </row>
    <row r="26" spans="1:10" x14ac:dyDescent="0.2">
      <c r="C26" s="8" t="s">
        <v>173</v>
      </c>
      <c r="D26" s="53">
        <f t="shared" ref="D26:J26" si="3">SUM(D25:D25)</f>
        <v>1</v>
      </c>
      <c r="E26" s="77">
        <f t="shared" si="3"/>
        <v>0</v>
      </c>
      <c r="F26" s="77">
        <f t="shared" si="3"/>
        <v>0</v>
      </c>
      <c r="G26" s="53">
        <f t="shared" si="3"/>
        <v>0</v>
      </c>
      <c r="H26" s="53">
        <f t="shared" si="3"/>
        <v>1</v>
      </c>
      <c r="I26" s="53">
        <f t="shared" si="3"/>
        <v>0</v>
      </c>
      <c r="J26" s="53">
        <f t="shared" si="3"/>
        <v>1</v>
      </c>
    </row>
    <row r="27" spans="1:10" x14ac:dyDescent="0.2">
      <c r="C27" s="2" t="s">
        <v>174</v>
      </c>
      <c r="D27" s="56">
        <f>D20</f>
        <v>3</v>
      </c>
      <c r="E27" s="97"/>
      <c r="F27" s="97"/>
      <c r="G27" s="56"/>
      <c r="H27" s="56">
        <f>H20</f>
        <v>3</v>
      </c>
      <c r="I27" s="56">
        <f>I20</f>
        <v>0</v>
      </c>
      <c r="J27" s="56">
        <f>J20</f>
        <v>3</v>
      </c>
    </row>
    <row r="28" spans="1:10" x14ac:dyDescent="0.2">
      <c r="C28" s="7" t="s">
        <v>176</v>
      </c>
      <c r="D28" s="56">
        <f t="shared" ref="D28:J28" si="4">SUM(D26:D27)</f>
        <v>4</v>
      </c>
      <c r="E28" s="97">
        <f t="shared" si="4"/>
        <v>0</v>
      </c>
      <c r="F28" s="97">
        <f t="shared" si="4"/>
        <v>0</v>
      </c>
      <c r="G28" s="56">
        <f t="shared" si="4"/>
        <v>0</v>
      </c>
      <c r="H28" s="53">
        <f t="shared" si="4"/>
        <v>4</v>
      </c>
      <c r="I28" s="53">
        <f t="shared" si="4"/>
        <v>0</v>
      </c>
      <c r="J28" s="53">
        <f t="shared" si="4"/>
        <v>4</v>
      </c>
    </row>
    <row r="46" ht="10.5" customHeight="1" x14ac:dyDescent="0.2"/>
  </sheetData>
  <mergeCells count="12">
    <mergeCell ref="I2:I3"/>
    <mergeCell ref="J2:J3"/>
    <mergeCell ref="A1:J1"/>
    <mergeCell ref="A24:C24"/>
    <mergeCell ref="D2:D3"/>
    <mergeCell ref="E2:G2"/>
    <mergeCell ref="H2:H3"/>
    <mergeCell ref="A2:A3"/>
    <mergeCell ref="B2:C2"/>
    <mergeCell ref="A4:G4"/>
    <mergeCell ref="A7:G7"/>
    <mergeCell ref="A17:C17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orientation="portrait" r:id="rId1"/>
  <headerFooter alignWithMargins="0">
    <oddHeader xml:space="preserve">&amp;L10. melléklet a ../2018.(....) önkormányzati rendelethez&amp;CSzellő
 Község Önkormányzat
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rgb="FFFF0000"/>
  </sheetPr>
  <dimension ref="A1:T67"/>
  <sheetViews>
    <sheetView view="pageLayout" topLeftCell="K1" zoomScaleNormal="100" workbookViewId="0">
      <selection activeCell="K1" sqref="K1:T1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0.140625" bestFit="1" customWidth="1"/>
    <col min="5" max="5" width="11.140625" bestFit="1" customWidth="1"/>
    <col min="6" max="6" width="10.140625" bestFit="1" customWidth="1"/>
    <col min="7" max="7" width="32.28515625" bestFit="1" customWidth="1"/>
    <col min="8" max="8" width="10.140625" bestFit="1" customWidth="1"/>
    <col min="9" max="9" width="11.140625" bestFit="1" customWidth="1"/>
    <col min="10" max="10" width="10.140625" customWidth="1"/>
    <col min="11" max="11" width="27.28515625" customWidth="1"/>
    <col min="12" max="12" width="18.7109375" bestFit="1" customWidth="1"/>
    <col min="13" max="13" width="26.42578125" bestFit="1" customWidth="1"/>
    <col min="14" max="14" width="10.140625" bestFit="1" customWidth="1"/>
    <col min="15" max="15" width="11.140625" bestFit="1" customWidth="1"/>
    <col min="16" max="16" width="10.140625" bestFit="1" customWidth="1"/>
    <col min="17" max="17" width="30.7109375" bestFit="1" customWidth="1"/>
    <col min="18" max="18" width="10.140625" bestFit="1" customWidth="1"/>
    <col min="19" max="19" width="11.140625" bestFit="1" customWidth="1"/>
    <col min="20" max="20" width="10.140625" bestFit="1" customWidth="1"/>
  </cols>
  <sheetData>
    <row r="1" spans="1:20" x14ac:dyDescent="0.2">
      <c r="A1" s="288" t="s">
        <v>668</v>
      </c>
      <c r="B1" s="289"/>
      <c r="C1" s="289"/>
      <c r="D1" s="289"/>
      <c r="E1" s="289"/>
      <c r="F1" s="289"/>
      <c r="G1" s="289"/>
      <c r="H1" s="289"/>
      <c r="I1" s="289"/>
      <c r="J1" s="289"/>
      <c r="K1" s="288" t="s">
        <v>678</v>
      </c>
      <c r="L1" s="289"/>
      <c r="M1" s="289"/>
      <c r="N1" s="289"/>
      <c r="O1" s="289"/>
      <c r="P1" s="289"/>
      <c r="Q1" s="289"/>
      <c r="R1" s="289"/>
      <c r="S1" s="289"/>
      <c r="T1" s="289"/>
    </row>
    <row r="2" spans="1:20" x14ac:dyDescent="0.2">
      <c r="A2" s="311" t="s">
        <v>669</v>
      </c>
      <c r="B2" s="311"/>
      <c r="C2" s="311"/>
      <c r="D2" s="313">
        <v>2017</v>
      </c>
      <c r="E2" s="313"/>
      <c r="F2" s="313"/>
      <c r="G2" s="312"/>
      <c r="H2" s="313">
        <v>2017</v>
      </c>
      <c r="I2" s="313"/>
      <c r="J2" s="313"/>
      <c r="K2" s="311" t="s">
        <v>235</v>
      </c>
      <c r="L2" s="311"/>
      <c r="M2" s="311"/>
      <c r="N2" s="313">
        <v>2017</v>
      </c>
      <c r="O2" s="313"/>
      <c r="P2" s="313"/>
      <c r="Q2" s="312"/>
      <c r="R2" s="313">
        <v>2017</v>
      </c>
      <c r="S2" s="313"/>
      <c r="T2" s="313"/>
    </row>
    <row r="3" spans="1:20" x14ac:dyDescent="0.2">
      <c r="A3" s="311"/>
      <c r="B3" s="311"/>
      <c r="C3" s="311"/>
      <c r="D3" s="100" t="s">
        <v>189</v>
      </c>
      <c r="E3" s="100" t="s">
        <v>212</v>
      </c>
      <c r="F3" s="100" t="s">
        <v>191</v>
      </c>
      <c r="G3" s="312"/>
      <c r="H3" s="100" t="s">
        <v>189</v>
      </c>
      <c r="I3" s="100" t="s">
        <v>212</v>
      </c>
      <c r="J3" s="100" t="s">
        <v>191</v>
      </c>
      <c r="K3" s="311"/>
      <c r="L3" s="311"/>
      <c r="M3" s="311"/>
      <c r="N3" s="223" t="s">
        <v>189</v>
      </c>
      <c r="O3" s="223" t="s">
        <v>212</v>
      </c>
      <c r="P3" s="223" t="s">
        <v>191</v>
      </c>
      <c r="Q3" s="312"/>
      <c r="R3" s="223" t="s">
        <v>189</v>
      </c>
      <c r="S3" s="223" t="s">
        <v>212</v>
      </c>
      <c r="T3" s="223" t="s">
        <v>191</v>
      </c>
    </row>
    <row r="4" spans="1:20" x14ac:dyDescent="0.2">
      <c r="A4" s="310" t="s">
        <v>220</v>
      </c>
      <c r="B4" s="314" t="s">
        <v>221</v>
      </c>
      <c r="C4" s="11" t="s">
        <v>222</v>
      </c>
      <c r="D4" s="63"/>
      <c r="E4" s="176"/>
      <c r="F4" s="63"/>
      <c r="G4" s="11" t="s">
        <v>193</v>
      </c>
      <c r="H4" s="5"/>
      <c r="I4" s="176"/>
      <c r="J4" s="176"/>
      <c r="K4" s="310" t="s">
        <v>220</v>
      </c>
      <c r="L4" s="314" t="s">
        <v>221</v>
      </c>
      <c r="M4" s="11" t="s">
        <v>222</v>
      </c>
      <c r="N4" s="63"/>
      <c r="O4" s="176"/>
      <c r="P4" s="63"/>
      <c r="Q4" s="11" t="s">
        <v>193</v>
      </c>
      <c r="R4" s="5"/>
      <c r="S4" s="176"/>
      <c r="T4" s="176"/>
    </row>
    <row r="5" spans="1:20" x14ac:dyDescent="0.2">
      <c r="A5" s="310"/>
      <c r="B5" s="314"/>
      <c r="C5" s="11" t="s">
        <v>223</v>
      </c>
      <c r="D5" s="63"/>
      <c r="E5" s="176"/>
      <c r="F5" s="63"/>
      <c r="G5" s="11" t="s">
        <v>194</v>
      </c>
      <c r="H5" s="5">
        <v>29810731</v>
      </c>
      <c r="I5" s="176">
        <v>29815279</v>
      </c>
      <c r="J5" s="176">
        <v>18795028</v>
      </c>
      <c r="K5" s="310"/>
      <c r="L5" s="314"/>
      <c r="M5" s="11" t="s">
        <v>223</v>
      </c>
      <c r="N5" s="63"/>
      <c r="O5" s="176"/>
      <c r="P5" s="63"/>
      <c r="Q5" s="11" t="s">
        <v>194</v>
      </c>
      <c r="R5" s="5"/>
      <c r="S5" s="176"/>
      <c r="T5" s="176"/>
    </row>
    <row r="6" spans="1:20" x14ac:dyDescent="0.2">
      <c r="A6" s="310"/>
      <c r="B6" s="314"/>
      <c r="C6" s="11" t="s">
        <v>140</v>
      </c>
      <c r="D6" s="63">
        <v>55318</v>
      </c>
      <c r="E6" s="176">
        <v>60698</v>
      </c>
      <c r="F6" s="63">
        <v>60698</v>
      </c>
      <c r="G6" s="11" t="s">
        <v>200</v>
      </c>
      <c r="H6" s="5"/>
      <c r="I6" s="5"/>
      <c r="J6" s="63">
        <v>23</v>
      </c>
      <c r="K6" s="310"/>
      <c r="L6" s="314"/>
      <c r="M6" s="11" t="s">
        <v>140</v>
      </c>
      <c r="N6" s="63"/>
      <c r="O6" s="176"/>
      <c r="P6" s="63"/>
      <c r="Q6" s="11" t="s">
        <v>200</v>
      </c>
      <c r="R6" s="5"/>
      <c r="S6" s="5"/>
      <c r="T6" s="63"/>
    </row>
    <row r="7" spans="1:20" x14ac:dyDescent="0.2">
      <c r="A7" s="310"/>
      <c r="B7" s="314"/>
      <c r="C7" s="11" t="s">
        <v>70</v>
      </c>
      <c r="D7" s="63"/>
      <c r="E7" s="176"/>
      <c r="F7" s="63"/>
      <c r="G7" s="11" t="s">
        <v>199</v>
      </c>
      <c r="H7" s="5"/>
      <c r="I7" s="63"/>
      <c r="J7" s="63"/>
      <c r="K7" s="310"/>
      <c r="L7" s="314"/>
      <c r="M7" s="11" t="s">
        <v>70</v>
      </c>
      <c r="N7" s="63"/>
      <c r="O7" s="176"/>
      <c r="P7" s="63"/>
      <c r="Q7" s="11" t="s">
        <v>199</v>
      </c>
      <c r="R7" s="5"/>
      <c r="S7" s="63"/>
      <c r="T7" s="63"/>
    </row>
    <row r="8" spans="1:20" x14ac:dyDescent="0.2">
      <c r="A8" s="310"/>
      <c r="B8" s="314"/>
      <c r="C8" s="11" t="s">
        <v>72</v>
      </c>
      <c r="D8" s="63"/>
      <c r="E8" s="176"/>
      <c r="F8" s="63"/>
      <c r="G8" s="11" t="s">
        <v>433</v>
      </c>
      <c r="H8" s="5"/>
      <c r="I8" s="63"/>
      <c r="J8" s="63"/>
      <c r="K8" s="310"/>
      <c r="L8" s="314"/>
      <c r="M8" s="11" t="s">
        <v>72</v>
      </c>
      <c r="N8" s="63">
        <v>0</v>
      </c>
      <c r="O8" s="176"/>
      <c r="P8" s="63"/>
      <c r="Q8" s="11" t="s">
        <v>433</v>
      </c>
      <c r="R8" s="5"/>
      <c r="S8" s="63"/>
      <c r="T8" s="63"/>
    </row>
    <row r="9" spans="1:20" x14ac:dyDescent="0.2">
      <c r="A9" s="310"/>
      <c r="B9" s="314"/>
      <c r="C9" s="11"/>
      <c r="D9" s="63"/>
      <c r="E9" s="63"/>
      <c r="F9" s="63"/>
      <c r="G9" s="66" t="s">
        <v>226</v>
      </c>
      <c r="H9" s="67">
        <f>SUM(H4:H8)</f>
        <v>29810731</v>
      </c>
      <c r="I9" s="67">
        <f>SUM(I4:I8)</f>
        <v>29815279</v>
      </c>
      <c r="J9" s="67">
        <f>SUM(J4:J8)</f>
        <v>18795051</v>
      </c>
      <c r="K9" s="310"/>
      <c r="L9" s="314"/>
      <c r="M9" s="11"/>
      <c r="N9" s="63"/>
      <c r="O9" s="63"/>
      <c r="P9" s="63"/>
      <c r="Q9" s="66" t="s">
        <v>226</v>
      </c>
      <c r="R9" s="67">
        <f>SUM(R4:R8)</f>
        <v>0</v>
      </c>
      <c r="S9" s="67">
        <f>SUM(S4:S8)</f>
        <v>0</v>
      </c>
      <c r="T9" s="67">
        <f>SUM(T4:T8)</f>
        <v>0</v>
      </c>
    </row>
    <row r="10" spans="1:20" x14ac:dyDescent="0.2">
      <c r="A10" s="310"/>
      <c r="B10" s="314" t="s">
        <v>225</v>
      </c>
      <c r="C10" s="72" t="s">
        <v>232</v>
      </c>
      <c r="D10" s="67">
        <f>SUM(D4:D8)</f>
        <v>55318</v>
      </c>
      <c r="E10" s="67">
        <f>SUM(E4:E8)</f>
        <v>60698</v>
      </c>
      <c r="F10" s="67">
        <f>SUM(F4:F8)</f>
        <v>60698</v>
      </c>
      <c r="G10" s="11" t="s">
        <v>195</v>
      </c>
      <c r="H10" s="5"/>
      <c r="I10" s="176"/>
      <c r="J10" s="63"/>
      <c r="K10" s="310"/>
      <c r="L10" s="314" t="s">
        <v>225</v>
      </c>
      <c r="M10" s="72" t="s">
        <v>232</v>
      </c>
      <c r="N10" s="67">
        <f>SUM(N4:N8)</f>
        <v>0</v>
      </c>
      <c r="O10" s="67">
        <f>SUM(O4:O8)</f>
        <v>0</v>
      </c>
      <c r="P10" s="67">
        <f>SUM(P4:P8)</f>
        <v>0</v>
      </c>
      <c r="Q10" s="11" t="s">
        <v>195</v>
      </c>
      <c r="R10" s="5"/>
      <c r="S10" s="176"/>
      <c r="T10" s="63"/>
    </row>
    <row r="11" spans="1:20" x14ac:dyDescent="0.2">
      <c r="A11" s="310"/>
      <c r="B11" s="314"/>
      <c r="C11" s="11" t="s">
        <v>74</v>
      </c>
      <c r="D11" s="63"/>
      <c r="E11" s="176"/>
      <c r="F11" s="63"/>
      <c r="G11" s="11" t="s">
        <v>196</v>
      </c>
      <c r="H11" s="5"/>
      <c r="I11" s="63"/>
      <c r="J11" s="63"/>
      <c r="K11" s="310"/>
      <c r="L11" s="314"/>
      <c r="M11" s="11" t="s">
        <v>74</v>
      </c>
      <c r="N11" s="63"/>
      <c r="O11" s="176"/>
      <c r="P11" s="63"/>
      <c r="Q11" s="11" t="s">
        <v>196</v>
      </c>
      <c r="R11" s="5"/>
      <c r="S11" s="63"/>
      <c r="T11" s="63"/>
    </row>
    <row r="12" spans="1:20" x14ac:dyDescent="0.2">
      <c r="A12" s="310"/>
      <c r="B12" s="314"/>
      <c r="C12" s="11" t="s">
        <v>141</v>
      </c>
      <c r="D12" s="63">
        <v>0</v>
      </c>
      <c r="E12" s="176"/>
      <c r="F12" s="63"/>
      <c r="G12" s="11" t="s">
        <v>92</v>
      </c>
      <c r="H12" s="5"/>
      <c r="I12" s="63"/>
      <c r="J12" s="63"/>
      <c r="K12" s="310"/>
      <c r="L12" s="314"/>
      <c r="M12" s="11" t="s">
        <v>141</v>
      </c>
      <c r="N12" s="63"/>
      <c r="O12" s="176"/>
      <c r="P12" s="63"/>
      <c r="Q12" s="11" t="s">
        <v>92</v>
      </c>
      <c r="R12" s="5"/>
      <c r="S12" s="63"/>
      <c r="T12" s="63"/>
    </row>
    <row r="13" spans="1:20" x14ac:dyDescent="0.2">
      <c r="A13" s="310"/>
      <c r="B13" s="314"/>
      <c r="C13" s="11" t="s">
        <v>670</v>
      </c>
      <c r="D13" s="63">
        <v>29760731</v>
      </c>
      <c r="E13" s="63">
        <v>29760731</v>
      </c>
      <c r="F13" s="63">
        <v>18725028</v>
      </c>
      <c r="G13" s="11" t="s">
        <v>197</v>
      </c>
      <c r="H13" s="5"/>
      <c r="I13" s="63"/>
      <c r="J13" s="63"/>
      <c r="K13" s="310"/>
      <c r="L13" s="314"/>
      <c r="M13" s="11" t="s">
        <v>192</v>
      </c>
      <c r="N13" s="63"/>
      <c r="O13" s="63"/>
      <c r="P13" s="63"/>
      <c r="Q13" s="11" t="s">
        <v>197</v>
      </c>
      <c r="R13" s="5"/>
      <c r="S13" s="63"/>
      <c r="T13" s="63"/>
    </row>
    <row r="14" spans="1:20" x14ac:dyDescent="0.2">
      <c r="A14" s="310"/>
      <c r="B14" s="314"/>
      <c r="C14" s="68" t="s">
        <v>81</v>
      </c>
      <c r="D14" s="207">
        <v>0</v>
      </c>
      <c r="E14" s="207"/>
      <c r="F14" s="207"/>
      <c r="G14" s="29" t="s">
        <v>198</v>
      </c>
      <c r="H14" s="5"/>
      <c r="I14" s="63"/>
      <c r="J14" s="63"/>
      <c r="K14" s="310"/>
      <c r="L14" s="314"/>
      <c r="M14" s="68" t="s">
        <v>81</v>
      </c>
      <c r="N14" s="207">
        <v>0</v>
      </c>
      <c r="O14" s="207"/>
      <c r="P14" s="207"/>
      <c r="Q14" s="29" t="s">
        <v>198</v>
      </c>
      <c r="R14" s="5"/>
      <c r="S14" s="63"/>
      <c r="T14" s="63"/>
    </row>
    <row r="15" spans="1:20" x14ac:dyDescent="0.2">
      <c r="A15" s="310"/>
      <c r="B15" s="314"/>
      <c r="C15" s="72" t="s">
        <v>232</v>
      </c>
      <c r="D15" s="67">
        <f>SUM(D11:D14)</f>
        <v>29760731</v>
      </c>
      <c r="E15" s="67">
        <f>SUM(E11:E14)</f>
        <v>29760731</v>
      </c>
      <c r="F15" s="67">
        <f>SUM(F11:F14)</f>
        <v>18725028</v>
      </c>
      <c r="G15" s="11" t="s">
        <v>224</v>
      </c>
      <c r="H15" s="5">
        <v>5318</v>
      </c>
      <c r="I15" s="5">
        <v>6150</v>
      </c>
      <c r="J15" s="63">
        <v>6150</v>
      </c>
      <c r="K15" s="310"/>
      <c r="L15" s="314"/>
      <c r="M15" s="72" t="s">
        <v>232</v>
      </c>
      <c r="N15" s="67">
        <f>SUM(N11:N14)</f>
        <v>0</v>
      </c>
      <c r="O15" s="67">
        <f>SUM(O11:O14)</f>
        <v>0</v>
      </c>
      <c r="P15" s="67">
        <f>SUM(P11:P14)</f>
        <v>0</v>
      </c>
      <c r="Q15" s="11" t="s">
        <v>224</v>
      </c>
      <c r="R15" s="5"/>
      <c r="S15" s="5"/>
      <c r="T15" s="63"/>
    </row>
    <row r="16" spans="1:20" x14ac:dyDescent="0.2">
      <c r="A16" s="310"/>
      <c r="B16" s="80"/>
      <c r="C16" s="80"/>
      <c r="D16" s="63"/>
      <c r="E16" s="63"/>
      <c r="F16" s="63"/>
      <c r="G16" s="66" t="s">
        <v>227</v>
      </c>
      <c r="H16" s="67">
        <f>SUM(H10:H15)</f>
        <v>5318</v>
      </c>
      <c r="I16" s="67">
        <f>SUM(I10:I15)</f>
        <v>6150</v>
      </c>
      <c r="J16" s="67">
        <v>6150</v>
      </c>
      <c r="K16" s="310"/>
      <c r="L16" s="80"/>
      <c r="M16" s="80"/>
      <c r="N16" s="63"/>
      <c r="O16" s="63"/>
      <c r="P16" s="63"/>
      <c r="Q16" s="66" t="s">
        <v>227</v>
      </c>
      <c r="R16" s="67">
        <f>SUM(R10:R15)</f>
        <v>0</v>
      </c>
      <c r="S16" s="67">
        <f>SUM(S10:S15)</f>
        <v>0</v>
      </c>
      <c r="T16" s="67">
        <f>SUM(T10:T15)</f>
        <v>0</v>
      </c>
    </row>
    <row r="17" spans="1:20" x14ac:dyDescent="0.2">
      <c r="A17" s="310"/>
      <c r="B17" s="68"/>
      <c r="C17" s="68"/>
      <c r="D17" s="63"/>
      <c r="E17" s="63"/>
      <c r="F17" s="63"/>
      <c r="G17" s="11" t="s">
        <v>27</v>
      </c>
      <c r="H17" s="5"/>
      <c r="I17" s="67"/>
      <c r="J17" s="67"/>
      <c r="K17" s="310"/>
      <c r="L17" s="68"/>
      <c r="M17" s="68"/>
      <c r="N17" s="63"/>
      <c r="O17" s="63"/>
      <c r="P17" s="63"/>
      <c r="Q17" s="11" t="s">
        <v>27</v>
      </c>
      <c r="R17" s="5"/>
      <c r="S17" s="67"/>
      <c r="T17" s="67"/>
    </row>
    <row r="18" spans="1:20" x14ac:dyDescent="0.2">
      <c r="A18" s="310"/>
      <c r="B18" s="69" t="s">
        <v>257</v>
      </c>
      <c r="C18" s="69"/>
      <c r="D18" s="67">
        <f>D10+D15+D16+D17</f>
        <v>29816049</v>
      </c>
      <c r="E18" s="67">
        <f>E10+E15+E16+E17</f>
        <v>29821429</v>
      </c>
      <c r="F18" s="67">
        <f>F10+F15+F16+F17</f>
        <v>18785726</v>
      </c>
      <c r="G18" s="69" t="s">
        <v>259</v>
      </c>
      <c r="H18" s="67">
        <f>H16+H9+H17</f>
        <v>29816049</v>
      </c>
      <c r="I18" s="67">
        <f>I16+I9+I17</f>
        <v>29821429</v>
      </c>
      <c r="J18" s="67">
        <f>J16+J9+J17</f>
        <v>18801201</v>
      </c>
      <c r="K18" s="310"/>
      <c r="L18" s="69" t="s">
        <v>257</v>
      </c>
      <c r="M18" s="69"/>
      <c r="N18" s="67">
        <f>N10+N15+N16+N17</f>
        <v>0</v>
      </c>
      <c r="O18" s="67">
        <f>O10+O15+O16+O17</f>
        <v>0</v>
      </c>
      <c r="P18" s="67">
        <f>P10+P15+P16+P17</f>
        <v>0</v>
      </c>
      <c r="Q18" s="69" t="s">
        <v>259</v>
      </c>
      <c r="R18" s="67">
        <f>R16+R9+R17</f>
        <v>0</v>
      </c>
      <c r="S18" s="67">
        <f>S16+S9+S17</f>
        <v>0</v>
      </c>
      <c r="T18" s="67">
        <f>T16+T9+T17</f>
        <v>0</v>
      </c>
    </row>
    <row r="19" spans="1:20" x14ac:dyDescent="0.2">
      <c r="A19" s="310"/>
      <c r="B19" s="68"/>
      <c r="C19" s="68"/>
      <c r="D19" s="67"/>
      <c r="E19" s="67"/>
      <c r="F19" s="67"/>
      <c r="G19" s="13"/>
      <c r="H19" s="67"/>
      <c r="I19" s="67"/>
      <c r="J19" s="67"/>
      <c r="K19" s="310"/>
      <c r="L19" s="68"/>
      <c r="M19" s="68"/>
      <c r="N19" s="67"/>
      <c r="O19" s="67"/>
      <c r="P19" s="67"/>
      <c r="Q19" s="13"/>
      <c r="R19" s="67"/>
      <c r="S19" s="67"/>
      <c r="T19" s="67"/>
    </row>
    <row r="20" spans="1:20" x14ac:dyDescent="0.2">
      <c r="A20" s="310"/>
      <c r="B20" s="12"/>
      <c r="C20" s="66" t="s">
        <v>228</v>
      </c>
      <c r="D20" s="70"/>
      <c r="E20" s="70"/>
      <c r="F20" s="70"/>
      <c r="G20" s="66"/>
      <c r="H20" s="71"/>
      <c r="I20" s="71"/>
      <c r="J20" s="71"/>
      <c r="K20" s="310"/>
      <c r="L20" s="12"/>
      <c r="M20" s="66" t="s">
        <v>228</v>
      </c>
      <c r="N20" s="70"/>
      <c r="O20" s="70"/>
      <c r="P20" s="70"/>
      <c r="Q20" s="66"/>
      <c r="R20" s="71"/>
      <c r="S20" s="71"/>
      <c r="T20" s="71"/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K4:K20"/>
    <mergeCell ref="L4:L9"/>
    <mergeCell ref="L10:L15"/>
    <mergeCell ref="K1:T1"/>
    <mergeCell ref="K2:M3"/>
    <mergeCell ref="N2:P2"/>
    <mergeCell ref="Q2:Q3"/>
    <mergeCell ref="R2:T2"/>
    <mergeCell ref="A4:A20"/>
    <mergeCell ref="A1:J1"/>
    <mergeCell ref="A2:C3"/>
    <mergeCell ref="G2:G3"/>
    <mergeCell ref="D2:F2"/>
    <mergeCell ref="H2:J2"/>
    <mergeCell ref="B4:B9"/>
    <mergeCell ref="B10:B15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0" orientation="landscape" r:id="rId1"/>
  <headerFooter alignWithMargins="0">
    <oddHeader>&amp;L11. melléklet a ../2018.(....) önkormányzati rendelethez</oddHeader>
  </headerFooter>
  <colBreaks count="1" manualBreakCount="1">
    <brk id="10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0"/>
  <sheetViews>
    <sheetView view="pageLayout" zoomScaleNormal="100" workbookViewId="0">
      <selection activeCell="A3" sqref="A3:F3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5" t="s">
        <v>679</v>
      </c>
      <c r="B2" s="315"/>
      <c r="C2" s="315"/>
      <c r="D2" s="315"/>
      <c r="E2" s="315"/>
      <c r="F2" s="315"/>
    </row>
    <row r="3" spans="1:6" x14ac:dyDescent="0.2">
      <c r="A3" s="315" t="s">
        <v>218</v>
      </c>
      <c r="B3" s="315"/>
      <c r="C3" s="315"/>
      <c r="D3" s="315"/>
      <c r="E3" s="315"/>
      <c r="F3" s="315"/>
    </row>
    <row r="5" spans="1:6" x14ac:dyDescent="0.2">
      <c r="E5" s="272" t="s">
        <v>371</v>
      </c>
      <c r="F5" s="273"/>
    </row>
    <row r="6" spans="1:6" x14ac:dyDescent="0.2">
      <c r="A6" s="316" t="s">
        <v>372</v>
      </c>
      <c r="B6" s="310" t="s">
        <v>49</v>
      </c>
      <c r="C6" s="307" t="s">
        <v>373</v>
      </c>
      <c r="D6" s="307"/>
      <c r="E6" s="307"/>
      <c r="F6" s="307"/>
    </row>
    <row r="7" spans="1:6" x14ac:dyDescent="0.2">
      <c r="A7" s="316"/>
      <c r="B7" s="310"/>
      <c r="C7" s="317" t="s">
        <v>374</v>
      </c>
      <c r="D7" s="171">
        <v>2016</v>
      </c>
      <c r="E7" s="98">
        <v>2017</v>
      </c>
      <c r="F7" s="98">
        <v>2018</v>
      </c>
    </row>
    <row r="8" spans="1:6" x14ac:dyDescent="0.2">
      <c r="A8" s="316"/>
      <c r="B8" s="310"/>
      <c r="C8" s="306"/>
      <c r="D8" s="171" t="s">
        <v>375</v>
      </c>
      <c r="E8" s="307" t="s">
        <v>376</v>
      </c>
      <c r="F8" s="307"/>
    </row>
    <row r="9" spans="1:6" x14ac:dyDescent="0.2">
      <c r="A9" s="2" t="s">
        <v>377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5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4" t="s">
        <v>378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6"/>
      <c r="B14" s="186"/>
      <c r="C14" s="186"/>
      <c r="D14" s="186"/>
    </row>
    <row r="15" spans="1:6" x14ac:dyDescent="0.2">
      <c r="A15" s="187"/>
      <c r="B15" s="187"/>
      <c r="C15" s="187"/>
      <c r="D15" s="187"/>
    </row>
    <row r="16" spans="1:6" x14ac:dyDescent="0.2">
      <c r="A16" s="187"/>
      <c r="B16" s="187"/>
      <c r="C16" s="187"/>
      <c r="D16" s="187"/>
    </row>
    <row r="17" spans="1:6" x14ac:dyDescent="0.2">
      <c r="A17" s="187"/>
      <c r="B17" s="187"/>
      <c r="C17" s="187"/>
      <c r="D17" s="187"/>
    </row>
    <row r="18" spans="1:6" x14ac:dyDescent="0.2">
      <c r="A18" s="318" t="s">
        <v>379</v>
      </c>
      <c r="B18" s="318"/>
      <c r="C18" s="318"/>
      <c r="D18" s="318"/>
      <c r="E18" s="318"/>
    </row>
    <row r="19" spans="1:6" x14ac:dyDescent="0.2">
      <c r="A19" s="318" t="s">
        <v>380</v>
      </c>
      <c r="B19" s="318"/>
      <c r="C19" s="318"/>
      <c r="D19" s="318"/>
      <c r="E19" s="318"/>
    </row>
    <row r="20" spans="1:6" x14ac:dyDescent="0.2">
      <c r="A20" s="169"/>
      <c r="B20" s="169"/>
      <c r="C20" s="169"/>
      <c r="D20" s="169"/>
      <c r="E20" s="170" t="s">
        <v>371</v>
      </c>
    </row>
    <row r="21" spans="1:6" x14ac:dyDescent="0.2">
      <c r="A21" s="319" t="s">
        <v>372</v>
      </c>
      <c r="B21" s="322" t="s">
        <v>49</v>
      </c>
      <c r="C21" s="310" t="s">
        <v>204</v>
      </c>
      <c r="D21" s="310"/>
      <c r="E21" s="310"/>
    </row>
    <row r="22" spans="1:6" x14ac:dyDescent="0.2">
      <c r="A22" s="320"/>
      <c r="B22" s="322"/>
      <c r="C22" s="310"/>
      <c r="D22" s="310"/>
      <c r="E22" s="310"/>
    </row>
    <row r="23" spans="1:6" x14ac:dyDescent="0.2">
      <c r="A23" s="320"/>
      <c r="B23" s="322"/>
      <c r="C23" s="310"/>
      <c r="D23" s="310"/>
      <c r="E23" s="310"/>
    </row>
    <row r="24" spans="1:6" x14ac:dyDescent="0.2">
      <c r="A24" s="321"/>
      <c r="B24" s="322"/>
      <c r="C24" s="323" t="s">
        <v>235</v>
      </c>
      <c r="D24" s="324" t="s">
        <v>381</v>
      </c>
      <c r="E24" s="323"/>
    </row>
    <row r="25" spans="1:6" x14ac:dyDescent="0.2">
      <c r="A25" s="2" t="s">
        <v>377</v>
      </c>
      <c r="B25" s="322"/>
      <c r="C25" s="323"/>
      <c r="D25" s="188" t="s">
        <v>375</v>
      </c>
      <c r="E25" s="5"/>
    </row>
    <row r="26" spans="1:6" x14ac:dyDescent="0.2">
      <c r="A26" s="2"/>
      <c r="B26" s="189"/>
      <c r="C26" s="190"/>
      <c r="D26" s="63"/>
      <c r="E26" s="5"/>
      <c r="F26" s="187"/>
    </row>
    <row r="27" spans="1:6" x14ac:dyDescent="0.2">
      <c r="A27" s="12"/>
      <c r="B27" s="189"/>
      <c r="C27" s="63"/>
      <c r="D27" s="63"/>
      <c r="E27" s="5"/>
      <c r="F27" s="187"/>
    </row>
    <row r="28" spans="1:6" x14ac:dyDescent="0.2">
      <c r="A28" s="2"/>
      <c r="B28" s="15"/>
      <c r="C28" s="190"/>
      <c r="D28" s="63"/>
      <c r="E28" s="5"/>
      <c r="F28" s="187"/>
    </row>
    <row r="29" spans="1:6" x14ac:dyDescent="0.2">
      <c r="A29" s="11"/>
      <c r="B29" s="189"/>
      <c r="C29" s="63"/>
      <c r="D29" s="63"/>
      <c r="E29" s="5"/>
      <c r="F29" s="187"/>
    </row>
    <row r="30" spans="1:6" x14ac:dyDescent="0.2">
      <c r="A30" s="54" t="s">
        <v>378</v>
      </c>
      <c r="B30" s="4">
        <f>SUM(B26:B29)</f>
        <v>0</v>
      </c>
      <c r="C30" s="4">
        <f>SUM(C26:C29)</f>
        <v>0</v>
      </c>
      <c r="D30" s="4">
        <f>SUM(D26:D29)</f>
        <v>0</v>
      </c>
      <c r="E30" s="54"/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 melléklet a ../2018.(....)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>
    <pageSetUpPr fitToPage="1"/>
  </sheetPr>
  <dimension ref="A2:Q115"/>
  <sheetViews>
    <sheetView view="pageLayout" zoomScaleNormal="100" workbookViewId="0">
      <selection activeCell="O87" sqref="O87"/>
    </sheetView>
  </sheetViews>
  <sheetFormatPr defaultRowHeight="12.75" x14ac:dyDescent="0.2"/>
  <cols>
    <col min="1" max="1" width="6" style="20" customWidth="1"/>
    <col min="2" max="2" width="33.7109375" style="30" customWidth="1"/>
    <col min="4" max="4" width="10.7109375" style="3" bestFit="1" customWidth="1"/>
    <col min="5" max="5" width="9.7109375" style="3" bestFit="1" customWidth="1"/>
    <col min="6" max="7" width="10.140625" style="3" bestFit="1" customWidth="1"/>
    <col min="8" max="11" width="9.7109375" style="3" bestFit="1" customWidth="1"/>
    <col min="12" max="12" width="10.7109375" style="3" bestFit="1" customWidth="1"/>
    <col min="13" max="13" width="9.7109375" style="3" bestFit="1" customWidth="1"/>
    <col min="14" max="15" width="10.7109375" style="3" bestFit="1" customWidth="1"/>
    <col min="16" max="17" width="11.140625" style="3" bestFit="1" customWidth="1"/>
  </cols>
  <sheetData>
    <row r="2" spans="1:17" x14ac:dyDescent="0.2">
      <c r="A2" s="344" t="s">
        <v>280</v>
      </c>
      <c r="B2" s="344" t="s">
        <v>108</v>
      </c>
      <c r="C2" s="344" t="s">
        <v>163</v>
      </c>
      <c r="D2" s="343" t="s">
        <v>698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17" x14ac:dyDescent="0.2">
      <c r="A3" s="344"/>
      <c r="B3" s="344"/>
      <c r="C3" s="310"/>
      <c r="D3" s="31" t="s">
        <v>151</v>
      </c>
      <c r="E3" s="31" t="s">
        <v>152</v>
      </c>
      <c r="F3" s="31" t="s">
        <v>153</v>
      </c>
      <c r="G3" s="31" t="s">
        <v>154</v>
      </c>
      <c r="H3" s="31" t="s">
        <v>155</v>
      </c>
      <c r="I3" s="31" t="s">
        <v>156</v>
      </c>
      <c r="J3" s="31" t="s">
        <v>157</v>
      </c>
      <c r="K3" s="31" t="s">
        <v>158</v>
      </c>
      <c r="L3" s="31" t="s">
        <v>159</v>
      </c>
      <c r="M3" s="31" t="s">
        <v>160</v>
      </c>
      <c r="N3" s="31" t="s">
        <v>161</v>
      </c>
      <c r="O3" s="31" t="s">
        <v>162</v>
      </c>
      <c r="P3" s="32" t="s">
        <v>235</v>
      </c>
    </row>
    <row r="4" spans="1:17" x14ac:dyDescent="0.2">
      <c r="A4" s="339" t="s">
        <v>82</v>
      </c>
      <c r="B4" s="338" t="s">
        <v>83</v>
      </c>
      <c r="C4" s="6" t="s">
        <v>149</v>
      </c>
      <c r="D4" s="5">
        <f>14147575/12</f>
        <v>1178964.5833333333</v>
      </c>
      <c r="E4" s="5">
        <f t="shared" ref="E4:O4" si="0">14147575/12</f>
        <v>1178964.5833333333</v>
      </c>
      <c r="F4" s="5">
        <f t="shared" si="0"/>
        <v>1178964.5833333333</v>
      </c>
      <c r="G4" s="5">
        <f t="shared" si="0"/>
        <v>1178964.5833333333</v>
      </c>
      <c r="H4" s="5">
        <f t="shared" si="0"/>
        <v>1178964.5833333333</v>
      </c>
      <c r="I4" s="5">
        <f t="shared" si="0"/>
        <v>1178964.5833333333</v>
      </c>
      <c r="J4" s="5">
        <f t="shared" si="0"/>
        <v>1178964.5833333333</v>
      </c>
      <c r="K4" s="5">
        <f t="shared" si="0"/>
        <v>1178964.5833333333</v>
      </c>
      <c r="L4" s="5">
        <f t="shared" si="0"/>
        <v>1178964.5833333333</v>
      </c>
      <c r="M4" s="5">
        <f t="shared" si="0"/>
        <v>1178964.5833333333</v>
      </c>
      <c r="N4" s="5">
        <f t="shared" si="0"/>
        <v>1178964.5833333333</v>
      </c>
      <c r="O4" s="5">
        <f t="shared" si="0"/>
        <v>1178964.5833333333</v>
      </c>
      <c r="P4" s="5">
        <f>SUM(D4:O4)</f>
        <v>14147575.000000002</v>
      </c>
      <c r="Q4" s="3">
        <f>'2.Műk+F mérlegek'!B5</f>
        <v>14147575</v>
      </c>
    </row>
    <row r="5" spans="1:17" x14ac:dyDescent="0.2">
      <c r="A5" s="339"/>
      <c r="B5" s="338"/>
      <c r="C5" s="6" t="s">
        <v>150</v>
      </c>
      <c r="D5" s="5">
        <f>16277195/12</f>
        <v>1356432.9166666667</v>
      </c>
      <c r="E5" s="5">
        <f t="shared" ref="E5:O5" si="1">16277195/12</f>
        <v>1356432.9166666667</v>
      </c>
      <c r="F5" s="5">
        <f t="shared" si="1"/>
        <v>1356432.9166666667</v>
      </c>
      <c r="G5" s="5">
        <f t="shared" si="1"/>
        <v>1356432.9166666667</v>
      </c>
      <c r="H5" s="5">
        <f t="shared" si="1"/>
        <v>1356432.9166666667</v>
      </c>
      <c r="I5" s="5">
        <f t="shared" si="1"/>
        <v>1356432.9166666667</v>
      </c>
      <c r="J5" s="5">
        <f t="shared" si="1"/>
        <v>1356432.9166666667</v>
      </c>
      <c r="K5" s="5">
        <f t="shared" si="1"/>
        <v>1356432.9166666667</v>
      </c>
      <c r="L5" s="5">
        <f t="shared" si="1"/>
        <v>1356432.9166666667</v>
      </c>
      <c r="M5" s="5">
        <f t="shared" si="1"/>
        <v>1356432.9166666667</v>
      </c>
      <c r="N5" s="5">
        <f t="shared" si="1"/>
        <v>1356432.9166666667</v>
      </c>
      <c r="O5" s="5">
        <f t="shared" si="1"/>
        <v>1356432.9166666667</v>
      </c>
      <c r="P5" s="5">
        <f t="shared" ref="P5:P35" si="2">SUM(D5:O5)</f>
        <v>16277194.999999998</v>
      </c>
      <c r="Q5" s="3">
        <f>'2.Műk+F mérlegek'!C5</f>
        <v>16277195</v>
      </c>
    </row>
    <row r="6" spans="1:17" x14ac:dyDescent="0.2">
      <c r="A6" s="339" t="s">
        <v>39</v>
      </c>
      <c r="B6" s="338" t="s">
        <v>114</v>
      </c>
      <c r="C6" s="6" t="s">
        <v>149</v>
      </c>
      <c r="D6" s="5">
        <f>2300000/12</f>
        <v>191666.66666666666</v>
      </c>
      <c r="E6" s="5">
        <f t="shared" ref="E6:O6" si="3">2300000/12</f>
        <v>191666.66666666666</v>
      </c>
      <c r="F6" s="5">
        <f t="shared" si="3"/>
        <v>191666.66666666666</v>
      </c>
      <c r="G6" s="5">
        <f t="shared" si="3"/>
        <v>191666.66666666666</v>
      </c>
      <c r="H6" s="5">
        <f t="shared" si="3"/>
        <v>191666.66666666666</v>
      </c>
      <c r="I6" s="5">
        <f t="shared" si="3"/>
        <v>191666.66666666666</v>
      </c>
      <c r="J6" s="5">
        <f t="shared" si="3"/>
        <v>191666.66666666666</v>
      </c>
      <c r="K6" s="5">
        <f t="shared" si="3"/>
        <v>191666.66666666666</v>
      </c>
      <c r="L6" s="5">
        <f t="shared" si="3"/>
        <v>191666.66666666666</v>
      </c>
      <c r="M6" s="5">
        <f t="shared" si="3"/>
        <v>191666.66666666666</v>
      </c>
      <c r="N6" s="5">
        <f t="shared" si="3"/>
        <v>191666.66666666666</v>
      </c>
      <c r="O6" s="5">
        <f t="shared" si="3"/>
        <v>191666.66666666666</v>
      </c>
      <c r="P6" s="5">
        <f t="shared" si="2"/>
        <v>2300000</v>
      </c>
      <c r="Q6" s="3">
        <f>'3.Pü.mérleg'!B10</f>
        <v>2300000</v>
      </c>
    </row>
    <row r="7" spans="1:17" x14ac:dyDescent="0.2">
      <c r="A7" s="339"/>
      <c r="B7" s="338"/>
      <c r="C7" s="6" t="s">
        <v>150</v>
      </c>
      <c r="D7" s="5">
        <f>2947140/12</f>
        <v>245595</v>
      </c>
      <c r="E7" s="5">
        <f t="shared" ref="E7:O7" si="4">2947140/12</f>
        <v>245595</v>
      </c>
      <c r="F7" s="5">
        <f t="shared" si="4"/>
        <v>245595</v>
      </c>
      <c r="G7" s="5">
        <f t="shared" si="4"/>
        <v>245595</v>
      </c>
      <c r="H7" s="5">
        <f t="shared" si="4"/>
        <v>245595</v>
      </c>
      <c r="I7" s="5">
        <f t="shared" si="4"/>
        <v>245595</v>
      </c>
      <c r="J7" s="5">
        <f t="shared" si="4"/>
        <v>245595</v>
      </c>
      <c r="K7" s="5">
        <f t="shared" si="4"/>
        <v>245595</v>
      </c>
      <c r="L7" s="5">
        <f t="shared" si="4"/>
        <v>245595</v>
      </c>
      <c r="M7" s="5">
        <f t="shared" si="4"/>
        <v>245595</v>
      </c>
      <c r="N7" s="5">
        <f t="shared" si="4"/>
        <v>245595</v>
      </c>
      <c r="O7" s="5">
        <f t="shared" si="4"/>
        <v>245595</v>
      </c>
      <c r="P7" s="5">
        <f t="shared" si="2"/>
        <v>2947140</v>
      </c>
      <c r="Q7" s="3">
        <f>'3.Pü.mérleg'!C10</f>
        <v>2947140</v>
      </c>
    </row>
    <row r="8" spans="1:17" x14ac:dyDescent="0.2">
      <c r="A8" s="335" t="s">
        <v>84</v>
      </c>
      <c r="B8" s="334" t="s">
        <v>115</v>
      </c>
      <c r="C8" s="28" t="s">
        <v>149</v>
      </c>
      <c r="D8" s="26">
        <f>D4+D6</f>
        <v>1370631.25</v>
      </c>
      <c r="E8" s="26">
        <f t="shared" ref="E8:O8" si="5">E4+E6</f>
        <v>1370631.25</v>
      </c>
      <c r="F8" s="26">
        <f t="shared" si="5"/>
        <v>1370631.25</v>
      </c>
      <c r="G8" s="26">
        <f t="shared" si="5"/>
        <v>1370631.25</v>
      </c>
      <c r="H8" s="26">
        <f t="shared" si="5"/>
        <v>1370631.25</v>
      </c>
      <c r="I8" s="26">
        <f t="shared" si="5"/>
        <v>1370631.25</v>
      </c>
      <c r="J8" s="26">
        <f t="shared" si="5"/>
        <v>1370631.25</v>
      </c>
      <c r="K8" s="26">
        <f t="shared" si="5"/>
        <v>1370631.25</v>
      </c>
      <c r="L8" s="26">
        <f t="shared" si="5"/>
        <v>1370631.25</v>
      </c>
      <c r="M8" s="26">
        <f t="shared" si="5"/>
        <v>1370631.25</v>
      </c>
      <c r="N8" s="26">
        <f t="shared" si="5"/>
        <v>1370631.25</v>
      </c>
      <c r="O8" s="26">
        <f t="shared" si="5"/>
        <v>1370631.25</v>
      </c>
      <c r="P8" s="5">
        <f t="shared" si="2"/>
        <v>16447575</v>
      </c>
    </row>
    <row r="9" spans="1:17" x14ac:dyDescent="0.2">
      <c r="A9" s="335"/>
      <c r="B9" s="334"/>
      <c r="C9" s="28" t="s">
        <v>150</v>
      </c>
      <c r="D9" s="26">
        <f>D5+D7</f>
        <v>1602027.9166666667</v>
      </c>
      <c r="E9" s="26">
        <f t="shared" ref="E9:O9" si="6">E5+E7</f>
        <v>1602027.9166666667</v>
      </c>
      <c r="F9" s="26">
        <f t="shared" si="6"/>
        <v>1602027.9166666667</v>
      </c>
      <c r="G9" s="26">
        <f t="shared" si="6"/>
        <v>1602027.9166666667</v>
      </c>
      <c r="H9" s="26">
        <f t="shared" si="6"/>
        <v>1602027.9166666667</v>
      </c>
      <c r="I9" s="26">
        <f t="shared" si="6"/>
        <v>1602027.9166666667</v>
      </c>
      <c r="J9" s="26">
        <f t="shared" si="6"/>
        <v>1602027.9166666667</v>
      </c>
      <c r="K9" s="26">
        <f t="shared" si="6"/>
        <v>1602027.9166666667</v>
      </c>
      <c r="L9" s="26">
        <f t="shared" si="6"/>
        <v>1602027.9166666667</v>
      </c>
      <c r="M9" s="26">
        <f t="shared" si="6"/>
        <v>1602027.9166666667</v>
      </c>
      <c r="N9" s="26">
        <f t="shared" si="6"/>
        <v>1602027.9166666667</v>
      </c>
      <c r="O9" s="26">
        <f t="shared" si="6"/>
        <v>1602027.9166666667</v>
      </c>
      <c r="P9" s="5">
        <f t="shared" si="2"/>
        <v>19224335</v>
      </c>
    </row>
    <row r="10" spans="1:17" x14ac:dyDescent="0.2">
      <c r="A10" s="335" t="s">
        <v>116</v>
      </c>
      <c r="B10" s="334" t="s">
        <v>117</v>
      </c>
      <c r="C10" s="28" t="s">
        <v>149</v>
      </c>
      <c r="D10" s="26">
        <f>750000/12</f>
        <v>62500</v>
      </c>
      <c r="E10" s="26">
        <f t="shared" ref="E10:O10" si="7">750000/12</f>
        <v>62500</v>
      </c>
      <c r="F10" s="26">
        <f t="shared" si="7"/>
        <v>62500</v>
      </c>
      <c r="G10" s="26">
        <f t="shared" si="7"/>
        <v>62500</v>
      </c>
      <c r="H10" s="26">
        <f t="shared" si="7"/>
        <v>62500</v>
      </c>
      <c r="I10" s="26">
        <f t="shared" si="7"/>
        <v>62500</v>
      </c>
      <c r="J10" s="26">
        <f t="shared" si="7"/>
        <v>62500</v>
      </c>
      <c r="K10" s="26">
        <f t="shared" si="7"/>
        <v>62500</v>
      </c>
      <c r="L10" s="26">
        <f t="shared" si="7"/>
        <v>62500</v>
      </c>
      <c r="M10" s="26">
        <f t="shared" si="7"/>
        <v>62500</v>
      </c>
      <c r="N10" s="26">
        <f t="shared" si="7"/>
        <v>62500</v>
      </c>
      <c r="O10" s="26">
        <f t="shared" si="7"/>
        <v>62500</v>
      </c>
      <c r="P10" s="5">
        <f t="shared" si="2"/>
        <v>750000</v>
      </c>
      <c r="Q10" s="3">
        <f>'3.Pü.mérleg'!B12</f>
        <v>750000</v>
      </c>
    </row>
    <row r="11" spans="1:17" x14ac:dyDescent="0.2">
      <c r="A11" s="335"/>
      <c r="B11" s="334"/>
      <c r="C11" s="28" t="s">
        <v>150</v>
      </c>
      <c r="D11" s="26">
        <f>161000/12</f>
        <v>13416.666666666666</v>
      </c>
      <c r="E11" s="26">
        <f t="shared" ref="E11:O11" si="8">161000/12</f>
        <v>13416.666666666666</v>
      </c>
      <c r="F11" s="26">
        <f t="shared" si="8"/>
        <v>13416.666666666666</v>
      </c>
      <c r="G11" s="26">
        <f t="shared" si="8"/>
        <v>13416.666666666666</v>
      </c>
      <c r="H11" s="26">
        <f t="shared" si="8"/>
        <v>13416.666666666666</v>
      </c>
      <c r="I11" s="26">
        <f t="shared" si="8"/>
        <v>13416.666666666666</v>
      </c>
      <c r="J11" s="26">
        <f t="shared" si="8"/>
        <v>13416.666666666666</v>
      </c>
      <c r="K11" s="26">
        <f t="shared" si="8"/>
        <v>13416.666666666666</v>
      </c>
      <c r="L11" s="26">
        <f t="shared" si="8"/>
        <v>13416.666666666666</v>
      </c>
      <c r="M11" s="26">
        <f t="shared" si="8"/>
        <v>13416.666666666666</v>
      </c>
      <c r="N11" s="26">
        <f t="shared" si="8"/>
        <v>13416.666666666666</v>
      </c>
      <c r="O11" s="26">
        <f t="shared" si="8"/>
        <v>13416.666666666666</v>
      </c>
      <c r="P11" s="5">
        <f t="shared" si="2"/>
        <v>161000</v>
      </c>
      <c r="Q11" s="3">
        <f>'3.Pü.mérleg'!C12</f>
        <v>161000</v>
      </c>
    </row>
    <row r="12" spans="1:17" x14ac:dyDescent="0.2">
      <c r="A12" s="328" t="s">
        <v>391</v>
      </c>
      <c r="B12" s="330" t="s">
        <v>392</v>
      </c>
      <c r="C12" s="6" t="s">
        <v>149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5">
        <f>SUM(D12:O12)</f>
        <v>0</v>
      </c>
    </row>
    <row r="13" spans="1:17" x14ac:dyDescent="0.2">
      <c r="A13" s="329"/>
      <c r="B13" s="331"/>
      <c r="C13" s="6" t="s">
        <v>150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5">
        <f>SUM(D13:O13)</f>
        <v>0</v>
      </c>
    </row>
    <row r="14" spans="1:17" x14ac:dyDescent="0.2">
      <c r="A14" s="339" t="s">
        <v>36</v>
      </c>
      <c r="B14" s="338" t="s">
        <v>40</v>
      </c>
      <c r="C14" s="6" t="s">
        <v>149</v>
      </c>
      <c r="D14" s="5">
        <f>1100000/12</f>
        <v>91666.666666666672</v>
      </c>
      <c r="E14" s="5">
        <f t="shared" ref="E14:O15" si="9">1100000/12</f>
        <v>91666.666666666672</v>
      </c>
      <c r="F14" s="5">
        <f t="shared" si="9"/>
        <v>91666.666666666672</v>
      </c>
      <c r="G14" s="5">
        <f t="shared" si="9"/>
        <v>91666.666666666672</v>
      </c>
      <c r="H14" s="5">
        <f t="shared" si="9"/>
        <v>91666.666666666672</v>
      </c>
      <c r="I14" s="5">
        <f t="shared" si="9"/>
        <v>91666.666666666672</v>
      </c>
      <c r="J14" s="5">
        <f t="shared" si="9"/>
        <v>91666.666666666672</v>
      </c>
      <c r="K14" s="5">
        <f t="shared" si="9"/>
        <v>91666.666666666672</v>
      </c>
      <c r="L14" s="5">
        <f t="shared" si="9"/>
        <v>91666.666666666672</v>
      </c>
      <c r="M14" s="5">
        <f t="shared" si="9"/>
        <v>91666.666666666672</v>
      </c>
      <c r="N14" s="5">
        <f t="shared" si="9"/>
        <v>91666.666666666672</v>
      </c>
      <c r="O14" s="5">
        <f t="shared" si="9"/>
        <v>91666.666666666672</v>
      </c>
      <c r="P14" s="5">
        <f t="shared" si="2"/>
        <v>1099999.9999999998</v>
      </c>
      <c r="Q14" s="3">
        <f>'2.Műk+F mérlegek'!B10</f>
        <v>1100000</v>
      </c>
    </row>
    <row r="15" spans="1:17" x14ac:dyDescent="0.2">
      <c r="A15" s="339"/>
      <c r="B15" s="338"/>
      <c r="C15" s="6" t="s">
        <v>150</v>
      </c>
      <c r="D15" s="5">
        <f>1100000/12</f>
        <v>91666.666666666672</v>
      </c>
      <c r="E15" s="5">
        <f t="shared" si="9"/>
        <v>91666.666666666672</v>
      </c>
      <c r="F15" s="5">
        <f t="shared" si="9"/>
        <v>91666.666666666672</v>
      </c>
      <c r="G15" s="5">
        <f t="shared" si="9"/>
        <v>91666.666666666672</v>
      </c>
      <c r="H15" s="5">
        <f t="shared" si="9"/>
        <v>91666.666666666672</v>
      </c>
      <c r="I15" s="5">
        <f t="shared" si="9"/>
        <v>91666.666666666672</v>
      </c>
      <c r="J15" s="5">
        <f t="shared" si="9"/>
        <v>91666.666666666672</v>
      </c>
      <c r="K15" s="5">
        <f t="shared" si="9"/>
        <v>91666.666666666672</v>
      </c>
      <c r="L15" s="5">
        <f t="shared" si="9"/>
        <v>91666.666666666672</v>
      </c>
      <c r="M15" s="5">
        <f t="shared" si="9"/>
        <v>91666.666666666672</v>
      </c>
      <c r="N15" s="5">
        <f t="shared" si="9"/>
        <v>91666.666666666672</v>
      </c>
      <c r="O15" s="5">
        <f t="shared" si="9"/>
        <v>91666.666666666672</v>
      </c>
      <c r="P15" s="5">
        <f t="shared" si="2"/>
        <v>1099999.9999999998</v>
      </c>
      <c r="Q15" s="3">
        <f>'3.Pü.mérleg'!C15</f>
        <v>1100000</v>
      </c>
    </row>
    <row r="16" spans="1:17" x14ac:dyDescent="0.2">
      <c r="A16" s="339" t="s">
        <v>37</v>
      </c>
      <c r="B16" s="338" t="s">
        <v>41</v>
      </c>
      <c r="C16" s="6" t="s">
        <v>149</v>
      </c>
      <c r="D16" s="5"/>
      <c r="E16" s="5"/>
      <c r="F16" s="5">
        <f>1300000/2</f>
        <v>650000</v>
      </c>
      <c r="G16" s="5"/>
      <c r="H16" s="5"/>
      <c r="I16" s="5"/>
      <c r="J16" s="5"/>
      <c r="K16" s="5"/>
      <c r="L16" s="5">
        <f t="shared" ref="L16:L17" si="10">1300000/2</f>
        <v>650000</v>
      </c>
      <c r="M16" s="5"/>
      <c r="N16" s="5"/>
      <c r="O16" s="5"/>
      <c r="P16" s="5">
        <f t="shared" si="2"/>
        <v>1300000</v>
      </c>
      <c r="Q16" s="3">
        <f>'2.Műk+F mérlegek'!B11</f>
        <v>1300000</v>
      </c>
    </row>
    <row r="17" spans="1:17" x14ac:dyDescent="0.2">
      <c r="A17" s="339"/>
      <c r="B17" s="338"/>
      <c r="C17" s="6" t="s">
        <v>150</v>
      </c>
      <c r="D17" s="5"/>
      <c r="E17" s="5"/>
      <c r="F17" s="5">
        <f>1300000/2</f>
        <v>650000</v>
      </c>
      <c r="G17" s="5"/>
      <c r="H17" s="5"/>
      <c r="I17" s="5"/>
      <c r="J17" s="5"/>
      <c r="K17" s="5"/>
      <c r="L17" s="5">
        <f t="shared" si="10"/>
        <v>650000</v>
      </c>
      <c r="M17" s="5"/>
      <c r="N17" s="5"/>
      <c r="O17" s="5"/>
      <c r="P17" s="5">
        <f t="shared" si="2"/>
        <v>1300000</v>
      </c>
      <c r="Q17" s="3">
        <f>'2.Műk+F mérlegek'!C11</f>
        <v>1300000</v>
      </c>
    </row>
    <row r="18" spans="1:17" x14ac:dyDescent="0.2">
      <c r="A18" s="339" t="s">
        <v>35</v>
      </c>
      <c r="B18" s="338" t="s">
        <v>118</v>
      </c>
      <c r="C18" s="6" t="s">
        <v>149</v>
      </c>
      <c r="D18" s="5"/>
      <c r="E18" s="5"/>
      <c r="F18" s="5">
        <f>270000/2</f>
        <v>135000</v>
      </c>
      <c r="G18" s="5"/>
      <c r="H18" s="5"/>
      <c r="I18" s="5"/>
      <c r="J18" s="5"/>
      <c r="K18" s="5"/>
      <c r="L18" s="5">
        <f t="shared" ref="L18:L19" si="11">270000/2</f>
        <v>135000</v>
      </c>
      <c r="M18" s="5"/>
      <c r="N18" s="5"/>
      <c r="O18" s="5"/>
      <c r="P18" s="5">
        <f t="shared" si="2"/>
        <v>270000</v>
      </c>
      <c r="Q18" s="3">
        <f>'3.Pü.mérleg'!B17</f>
        <v>270000</v>
      </c>
    </row>
    <row r="19" spans="1:17" x14ac:dyDescent="0.2">
      <c r="A19" s="339"/>
      <c r="B19" s="338"/>
      <c r="C19" s="6" t="s">
        <v>150</v>
      </c>
      <c r="D19" s="5"/>
      <c r="E19" s="5"/>
      <c r="F19" s="5">
        <f>270000/2</f>
        <v>135000</v>
      </c>
      <c r="G19" s="5"/>
      <c r="H19" s="5"/>
      <c r="I19" s="5"/>
      <c r="J19" s="5"/>
      <c r="K19" s="5"/>
      <c r="L19" s="5">
        <f t="shared" si="11"/>
        <v>135000</v>
      </c>
      <c r="M19" s="5"/>
      <c r="N19" s="5"/>
      <c r="O19" s="5"/>
      <c r="P19" s="5">
        <f t="shared" si="2"/>
        <v>270000</v>
      </c>
      <c r="Q19" s="3">
        <f>'3.Pü.mérleg'!C17</f>
        <v>270000</v>
      </c>
    </row>
    <row r="20" spans="1:17" x14ac:dyDescent="0.2">
      <c r="A20" s="339" t="s">
        <v>38</v>
      </c>
      <c r="B20" s="338" t="s">
        <v>119</v>
      </c>
      <c r="C20" s="6" t="s">
        <v>149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2"/>
        <v>0</v>
      </c>
    </row>
    <row r="21" spans="1:17" x14ac:dyDescent="0.2">
      <c r="A21" s="339"/>
      <c r="B21" s="338"/>
      <c r="C21" s="6" t="s">
        <v>150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2"/>
        <v>0</v>
      </c>
    </row>
    <row r="22" spans="1:17" x14ac:dyDescent="0.2">
      <c r="A22" s="339" t="s">
        <v>86</v>
      </c>
      <c r="B22" s="338" t="s">
        <v>87</v>
      </c>
      <c r="C22" s="6" t="s">
        <v>149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2"/>
        <v>0</v>
      </c>
      <c r="Q22" s="3">
        <f>'3.Pü.mérleg'!B16</f>
        <v>1300000</v>
      </c>
    </row>
    <row r="23" spans="1:17" x14ac:dyDescent="0.2">
      <c r="A23" s="339"/>
      <c r="B23" s="338"/>
      <c r="C23" s="6" t="s">
        <v>150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2"/>
        <v>0</v>
      </c>
      <c r="Q23" s="3">
        <f>'3.Pü.mérleg'!C16</f>
        <v>1300000</v>
      </c>
    </row>
    <row r="24" spans="1:17" x14ac:dyDescent="0.2">
      <c r="A24" s="339" t="s">
        <v>120</v>
      </c>
      <c r="B24" s="338" t="s">
        <v>121</v>
      </c>
      <c r="C24" s="6" t="s">
        <v>149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600000</v>
      </c>
      <c r="P24" s="5">
        <f t="shared" si="2"/>
        <v>600000</v>
      </c>
      <c r="Q24" s="3">
        <f>'2.Műk+F mérlegek'!B13</f>
        <v>600000</v>
      </c>
    </row>
    <row r="25" spans="1:17" x14ac:dyDescent="0.2">
      <c r="A25" s="339"/>
      <c r="B25" s="338"/>
      <c r="C25" s="6" t="s">
        <v>150</v>
      </c>
      <c r="D25" s="5"/>
      <c r="E25" s="5"/>
      <c r="F25" s="5"/>
      <c r="G25" s="5"/>
      <c r="H25" s="5"/>
      <c r="I25" s="5"/>
      <c r="J25" s="5">
        <v>0</v>
      </c>
      <c r="K25" s="5"/>
      <c r="L25" s="5"/>
      <c r="M25" s="5"/>
      <c r="N25" s="5"/>
      <c r="O25" s="5">
        <v>600000</v>
      </c>
      <c r="P25" s="5">
        <f t="shared" si="2"/>
        <v>600000</v>
      </c>
      <c r="Q25" s="3">
        <f>'2.Műk+F mérlegek'!C13</f>
        <v>600000</v>
      </c>
    </row>
    <row r="26" spans="1:17" x14ac:dyDescent="0.2">
      <c r="A26" s="335" t="s">
        <v>88</v>
      </c>
      <c r="B26" s="334" t="s">
        <v>89</v>
      </c>
      <c r="C26" s="24" t="s">
        <v>149</v>
      </c>
      <c r="D26" s="25">
        <f>D12+D14+D16+D18+D20+D22+D24</f>
        <v>91666.666666666672</v>
      </c>
      <c r="E26" s="25">
        <f>E12+E14+E16+E18+E20+E22+E24</f>
        <v>91666.666666666672</v>
      </c>
      <c r="F26" s="25">
        <f t="shared" ref="F26:O26" si="12">F12+F14+F16+F18+F20+F22+F24</f>
        <v>876666.66666666663</v>
      </c>
      <c r="G26" s="25">
        <f t="shared" si="12"/>
        <v>91666.666666666672</v>
      </c>
      <c r="H26" s="25">
        <f t="shared" si="12"/>
        <v>91666.666666666672</v>
      </c>
      <c r="I26" s="25">
        <f t="shared" si="12"/>
        <v>91666.666666666672</v>
      </c>
      <c r="J26" s="25">
        <f t="shared" si="12"/>
        <v>91666.666666666672</v>
      </c>
      <c r="K26" s="25">
        <f t="shared" si="12"/>
        <v>91666.666666666672</v>
      </c>
      <c r="L26" s="25">
        <f t="shared" si="12"/>
        <v>876666.66666666663</v>
      </c>
      <c r="M26" s="25">
        <f t="shared" si="12"/>
        <v>91666.666666666672</v>
      </c>
      <c r="N26" s="25">
        <f t="shared" si="12"/>
        <v>91666.666666666672</v>
      </c>
      <c r="O26" s="25">
        <f t="shared" si="12"/>
        <v>691666.66666666663</v>
      </c>
      <c r="P26" s="5">
        <f t="shared" si="2"/>
        <v>3270000</v>
      </c>
    </row>
    <row r="27" spans="1:17" x14ac:dyDescent="0.2">
      <c r="A27" s="335"/>
      <c r="B27" s="334"/>
      <c r="C27" s="24" t="s">
        <v>150</v>
      </c>
      <c r="D27" s="25">
        <f>D13+D15+D17+D19+D21+D23+D25</f>
        <v>91666.666666666672</v>
      </c>
      <c r="E27" s="25">
        <f t="shared" ref="E27:O27" si="13">E13+E15+E17+E19+E21+E23+E25</f>
        <v>91666.666666666672</v>
      </c>
      <c r="F27" s="25">
        <f t="shared" si="13"/>
        <v>876666.66666666663</v>
      </c>
      <c r="G27" s="25">
        <f t="shared" si="13"/>
        <v>91666.666666666672</v>
      </c>
      <c r="H27" s="25">
        <f t="shared" si="13"/>
        <v>91666.666666666672</v>
      </c>
      <c r="I27" s="25">
        <f t="shared" si="13"/>
        <v>91666.666666666672</v>
      </c>
      <c r="J27" s="25">
        <f t="shared" si="13"/>
        <v>91666.666666666672</v>
      </c>
      <c r="K27" s="25">
        <f t="shared" si="13"/>
        <v>91666.666666666672</v>
      </c>
      <c r="L27" s="25">
        <f t="shared" si="13"/>
        <v>876666.66666666663</v>
      </c>
      <c r="M27" s="25">
        <f t="shared" si="13"/>
        <v>91666.666666666672</v>
      </c>
      <c r="N27" s="25">
        <f t="shared" si="13"/>
        <v>91666.666666666672</v>
      </c>
      <c r="O27" s="25">
        <f t="shared" si="13"/>
        <v>691666.66666666663</v>
      </c>
      <c r="P27" s="5">
        <f t="shared" si="2"/>
        <v>3270000</v>
      </c>
    </row>
    <row r="28" spans="1:17" x14ac:dyDescent="0.2">
      <c r="A28" s="335" t="s">
        <v>90</v>
      </c>
      <c r="B28" s="334" t="s">
        <v>91</v>
      </c>
      <c r="C28" s="24" t="s">
        <v>149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5">
        <f t="shared" si="2"/>
        <v>0</v>
      </c>
      <c r="Q28" s="3">
        <f>'3.Pü.mérleg'!B19</f>
        <v>0</v>
      </c>
    </row>
    <row r="29" spans="1:17" x14ac:dyDescent="0.2">
      <c r="A29" s="335"/>
      <c r="B29" s="334"/>
      <c r="C29" s="24" t="s">
        <v>150</v>
      </c>
      <c r="D29" s="25">
        <f>95000/12</f>
        <v>7916.666666666667</v>
      </c>
      <c r="E29" s="25">
        <f t="shared" ref="E29:O29" si="14">95000/12</f>
        <v>7916.666666666667</v>
      </c>
      <c r="F29" s="25">
        <f t="shared" si="14"/>
        <v>7916.666666666667</v>
      </c>
      <c r="G29" s="25">
        <f t="shared" si="14"/>
        <v>7916.666666666667</v>
      </c>
      <c r="H29" s="25">
        <f t="shared" si="14"/>
        <v>7916.666666666667</v>
      </c>
      <c r="I29" s="25">
        <f t="shared" si="14"/>
        <v>7916.666666666667</v>
      </c>
      <c r="J29" s="25">
        <f t="shared" si="14"/>
        <v>7916.666666666667</v>
      </c>
      <c r="K29" s="25">
        <f t="shared" si="14"/>
        <v>7916.666666666667</v>
      </c>
      <c r="L29" s="25">
        <f t="shared" si="14"/>
        <v>7916.666666666667</v>
      </c>
      <c r="M29" s="25">
        <f t="shared" si="14"/>
        <v>7916.666666666667</v>
      </c>
      <c r="N29" s="25">
        <f t="shared" si="14"/>
        <v>7916.666666666667</v>
      </c>
      <c r="O29" s="25">
        <f t="shared" si="14"/>
        <v>7916.666666666667</v>
      </c>
      <c r="P29" s="5">
        <f t="shared" si="2"/>
        <v>95000.000000000015</v>
      </c>
      <c r="Q29" s="3">
        <f>'3.Pü.mérleg'!C19</f>
        <v>95000</v>
      </c>
    </row>
    <row r="30" spans="1:17" x14ac:dyDescent="0.2">
      <c r="A30" s="335" t="s">
        <v>93</v>
      </c>
      <c r="B30" s="334" t="s">
        <v>92</v>
      </c>
      <c r="C30" s="24" t="s">
        <v>149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5">
        <f t="shared" si="2"/>
        <v>0</v>
      </c>
      <c r="Q30" s="3">
        <f>'2.Műk+F mérlegek'!B24</f>
        <v>0</v>
      </c>
    </row>
    <row r="31" spans="1:17" x14ac:dyDescent="0.2">
      <c r="A31" s="335"/>
      <c r="B31" s="334"/>
      <c r="C31" s="24" t="s">
        <v>150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">
        <f t="shared" si="2"/>
        <v>0</v>
      </c>
    </row>
    <row r="32" spans="1:17" x14ac:dyDescent="0.2">
      <c r="A32" s="335" t="s">
        <v>122</v>
      </c>
      <c r="B32" s="334" t="s">
        <v>123</v>
      </c>
      <c r="C32" s="24" t="s">
        <v>149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">
        <f t="shared" si="2"/>
        <v>0</v>
      </c>
      <c r="Q32" s="3">
        <f>'2.Műk+F mérlegek'!B15</f>
        <v>0</v>
      </c>
    </row>
    <row r="33" spans="1:17" x14ac:dyDescent="0.2">
      <c r="A33" s="335"/>
      <c r="B33" s="334"/>
      <c r="C33" s="24" t="s">
        <v>150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5">
        <f t="shared" si="2"/>
        <v>0</v>
      </c>
      <c r="Q33" s="3">
        <f>'2.Műk+F mérlegek'!C15</f>
        <v>0</v>
      </c>
    </row>
    <row r="34" spans="1:17" x14ac:dyDescent="0.2">
      <c r="A34" s="335" t="s">
        <v>94</v>
      </c>
      <c r="B34" s="334" t="s">
        <v>95</v>
      </c>
      <c r="C34" s="24" t="s">
        <v>149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5">
        <f t="shared" si="2"/>
        <v>0</v>
      </c>
    </row>
    <row r="35" spans="1:17" x14ac:dyDescent="0.2">
      <c r="A35" s="335"/>
      <c r="B35" s="334"/>
      <c r="C35" s="24" t="s">
        <v>150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">
        <f t="shared" si="2"/>
        <v>0</v>
      </c>
    </row>
    <row r="36" spans="1:17" x14ac:dyDescent="0.2">
      <c r="A36" s="326" t="s">
        <v>124</v>
      </c>
      <c r="B36" s="325" t="s">
        <v>125</v>
      </c>
      <c r="C36" s="87" t="s">
        <v>149</v>
      </c>
      <c r="D36" s="74">
        <f>D34+D32+D30+D28+D26+D10+D8</f>
        <v>1524797.9166666667</v>
      </c>
      <c r="E36" s="74">
        <f t="shared" ref="E36:P37" si="15">E34+E32+E30+E28+E26+E10+E8</f>
        <v>1524797.9166666667</v>
      </c>
      <c r="F36" s="74">
        <f t="shared" si="15"/>
        <v>2309797.9166666665</v>
      </c>
      <c r="G36" s="74">
        <f t="shared" si="15"/>
        <v>1524797.9166666667</v>
      </c>
      <c r="H36" s="74">
        <f t="shared" si="15"/>
        <v>1524797.9166666667</v>
      </c>
      <c r="I36" s="74">
        <f t="shared" si="15"/>
        <v>1524797.9166666667</v>
      </c>
      <c r="J36" s="74">
        <f t="shared" si="15"/>
        <v>1524797.9166666667</v>
      </c>
      <c r="K36" s="74">
        <f t="shared" si="15"/>
        <v>1524797.9166666667</v>
      </c>
      <c r="L36" s="74">
        <f t="shared" si="15"/>
        <v>2309797.9166666665</v>
      </c>
      <c r="M36" s="74">
        <f t="shared" si="15"/>
        <v>1524797.9166666667</v>
      </c>
      <c r="N36" s="74">
        <f t="shared" si="15"/>
        <v>1524797.9166666667</v>
      </c>
      <c r="O36" s="74">
        <f t="shared" si="15"/>
        <v>2124797.9166666665</v>
      </c>
      <c r="P36" s="74">
        <f t="shared" si="15"/>
        <v>20467575</v>
      </c>
    </row>
    <row r="37" spans="1:17" x14ac:dyDescent="0.2">
      <c r="A37" s="326"/>
      <c r="B37" s="325"/>
      <c r="C37" s="87" t="s">
        <v>150</v>
      </c>
      <c r="D37" s="74">
        <f>D35+D33+D31+D29+D27+D11+D9</f>
        <v>1715027.9166666667</v>
      </c>
      <c r="E37" s="74">
        <f t="shared" ref="E37:O37" si="16">E35+E33+E31+E29+E27+E11+E9</f>
        <v>1715027.9166666667</v>
      </c>
      <c r="F37" s="74">
        <f t="shared" si="16"/>
        <v>2500027.9166666665</v>
      </c>
      <c r="G37" s="74">
        <f t="shared" si="16"/>
        <v>1715027.9166666667</v>
      </c>
      <c r="H37" s="74">
        <f t="shared" si="16"/>
        <v>1715027.9166666667</v>
      </c>
      <c r="I37" s="74">
        <f t="shared" si="16"/>
        <v>1715027.9166666667</v>
      </c>
      <c r="J37" s="74">
        <f t="shared" si="16"/>
        <v>1715027.9166666667</v>
      </c>
      <c r="K37" s="74">
        <f t="shared" si="16"/>
        <v>1715027.9166666667</v>
      </c>
      <c r="L37" s="74">
        <f t="shared" si="16"/>
        <v>2500027.9166666665</v>
      </c>
      <c r="M37" s="74">
        <f t="shared" si="16"/>
        <v>1715027.9166666667</v>
      </c>
      <c r="N37" s="74">
        <f t="shared" si="16"/>
        <v>1715027.9166666667</v>
      </c>
      <c r="O37" s="74">
        <f t="shared" si="16"/>
        <v>2315027.9166666665</v>
      </c>
      <c r="P37" s="74">
        <f t="shared" si="15"/>
        <v>22750335</v>
      </c>
    </row>
    <row r="38" spans="1:17" x14ac:dyDescent="0.2">
      <c r="A38" s="339" t="s">
        <v>126</v>
      </c>
      <c r="B38" s="338" t="s">
        <v>127</v>
      </c>
      <c r="C38" s="6" t="s">
        <v>149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>SUM(D38:O38)</f>
        <v>0</v>
      </c>
    </row>
    <row r="39" spans="1:17" x14ac:dyDescent="0.2">
      <c r="A39" s="339"/>
      <c r="B39" s="338"/>
      <c r="C39" s="6" t="s">
        <v>150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ref="P39:P51" si="17">SUM(D39:O39)</f>
        <v>0</v>
      </c>
    </row>
    <row r="40" spans="1:17" x14ac:dyDescent="0.2">
      <c r="A40" s="339" t="s">
        <v>128</v>
      </c>
      <c r="B40" s="338" t="s">
        <v>129</v>
      </c>
      <c r="C40" s="6" t="s">
        <v>149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17"/>
        <v>0</v>
      </c>
    </row>
    <row r="41" spans="1:17" x14ac:dyDescent="0.2">
      <c r="A41" s="339"/>
      <c r="B41" s="338"/>
      <c r="C41" s="6" t="s">
        <v>150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17"/>
        <v>0</v>
      </c>
    </row>
    <row r="42" spans="1:17" ht="17.45" customHeight="1" x14ac:dyDescent="0.2">
      <c r="A42" s="339" t="s">
        <v>130</v>
      </c>
      <c r="B42" s="338" t="s">
        <v>131</v>
      </c>
      <c r="C42" s="6" t="s">
        <v>149</v>
      </c>
      <c r="D42" s="5">
        <v>16275694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 t="shared" si="17"/>
        <v>16275694</v>
      </c>
      <c r="Q42" s="3">
        <f>'3.Pü.mérleg'!B25</f>
        <v>16275694</v>
      </c>
    </row>
    <row r="43" spans="1:17" x14ac:dyDescent="0.2">
      <c r="A43" s="339"/>
      <c r="B43" s="338"/>
      <c r="C43" s="6" t="s">
        <v>150</v>
      </c>
      <c r="D43" s="5">
        <v>16655257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f t="shared" si="17"/>
        <v>16655257</v>
      </c>
      <c r="Q43" s="3">
        <f>'3.Pü.mérleg'!C25</f>
        <v>16655257</v>
      </c>
    </row>
    <row r="44" spans="1:17" x14ac:dyDescent="0.2">
      <c r="A44" s="339" t="s">
        <v>424</v>
      </c>
      <c r="B44" s="338" t="s">
        <v>425</v>
      </c>
      <c r="C44" s="6" t="s">
        <v>149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 t="shared" si="17"/>
        <v>0</v>
      </c>
    </row>
    <row r="45" spans="1:17" x14ac:dyDescent="0.2">
      <c r="A45" s="339"/>
      <c r="B45" s="338"/>
      <c r="C45" s="6" t="s">
        <v>150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f t="shared" si="17"/>
        <v>0</v>
      </c>
    </row>
    <row r="46" spans="1:17" x14ac:dyDescent="0.2">
      <c r="A46" s="339" t="s">
        <v>26</v>
      </c>
      <c r="B46" s="338" t="s">
        <v>132</v>
      </c>
      <c r="C46" s="6" t="s">
        <v>149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 t="shared" si="17"/>
        <v>0</v>
      </c>
    </row>
    <row r="47" spans="1:17" x14ac:dyDescent="0.2">
      <c r="A47" s="339"/>
      <c r="B47" s="338"/>
      <c r="C47" s="6" t="s">
        <v>150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si="17"/>
        <v>0</v>
      </c>
    </row>
    <row r="48" spans="1:17" x14ac:dyDescent="0.2">
      <c r="A48" s="335" t="s">
        <v>96</v>
      </c>
      <c r="B48" s="334" t="s">
        <v>97</v>
      </c>
      <c r="C48" s="24" t="s">
        <v>149</v>
      </c>
      <c r="D48" s="25">
        <f>D38+D40+D42+D44+D46</f>
        <v>16275694</v>
      </c>
      <c r="E48" s="25">
        <f t="shared" ref="E48:O48" si="18">SUM(E38:E47)</f>
        <v>0</v>
      </c>
      <c r="F48" s="25">
        <f t="shared" si="18"/>
        <v>0</v>
      </c>
      <c r="G48" s="25">
        <f t="shared" si="18"/>
        <v>0</v>
      </c>
      <c r="H48" s="25">
        <f t="shared" si="18"/>
        <v>0</v>
      </c>
      <c r="I48" s="25">
        <f t="shared" si="18"/>
        <v>0</v>
      </c>
      <c r="J48" s="25">
        <f t="shared" si="18"/>
        <v>0</v>
      </c>
      <c r="K48" s="25">
        <f t="shared" si="18"/>
        <v>0</v>
      </c>
      <c r="L48" s="25">
        <f t="shared" si="18"/>
        <v>0</v>
      </c>
      <c r="M48" s="25">
        <f t="shared" si="18"/>
        <v>0</v>
      </c>
      <c r="N48" s="25">
        <f t="shared" si="18"/>
        <v>0</v>
      </c>
      <c r="O48" s="25">
        <f t="shared" si="18"/>
        <v>0</v>
      </c>
      <c r="P48" s="5">
        <f>SUM(D48:O48)</f>
        <v>16275694</v>
      </c>
    </row>
    <row r="49" spans="1:17" x14ac:dyDescent="0.2">
      <c r="A49" s="335"/>
      <c r="B49" s="334"/>
      <c r="C49" s="24" t="s">
        <v>150</v>
      </c>
      <c r="D49" s="25">
        <f>D39+D41+D43+D45+D47</f>
        <v>16655257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5">
        <f t="shared" si="17"/>
        <v>16655257</v>
      </c>
    </row>
    <row r="50" spans="1:17" x14ac:dyDescent="0.2">
      <c r="A50" s="335" t="s">
        <v>133</v>
      </c>
      <c r="B50" s="334" t="s">
        <v>134</v>
      </c>
      <c r="C50" s="24" t="s">
        <v>149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5">
        <f t="shared" si="17"/>
        <v>0</v>
      </c>
    </row>
    <row r="51" spans="1:17" x14ac:dyDescent="0.2">
      <c r="A51" s="335"/>
      <c r="B51" s="334"/>
      <c r="C51" s="24" t="s">
        <v>150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5">
        <f t="shared" si="17"/>
        <v>0</v>
      </c>
    </row>
    <row r="52" spans="1:17" x14ac:dyDescent="0.2">
      <c r="A52" s="326" t="s">
        <v>98</v>
      </c>
      <c r="B52" s="325" t="s">
        <v>99</v>
      </c>
      <c r="C52" s="87" t="s">
        <v>149</v>
      </c>
      <c r="D52" s="74">
        <f>D50+D48</f>
        <v>16275694</v>
      </c>
      <c r="E52" s="74">
        <f t="shared" ref="E52:O52" si="19">E50+E48</f>
        <v>0</v>
      </c>
      <c r="F52" s="74">
        <f t="shared" si="19"/>
        <v>0</v>
      </c>
      <c r="G52" s="74">
        <f t="shared" si="19"/>
        <v>0</v>
      </c>
      <c r="H52" s="74">
        <f t="shared" si="19"/>
        <v>0</v>
      </c>
      <c r="I52" s="74">
        <f t="shared" si="19"/>
        <v>0</v>
      </c>
      <c r="J52" s="74">
        <f t="shared" si="19"/>
        <v>0</v>
      </c>
      <c r="K52" s="74">
        <f t="shared" si="19"/>
        <v>0</v>
      </c>
      <c r="L52" s="74">
        <f t="shared" si="19"/>
        <v>0</v>
      </c>
      <c r="M52" s="74">
        <f t="shared" si="19"/>
        <v>0</v>
      </c>
      <c r="N52" s="74">
        <f t="shared" si="19"/>
        <v>0</v>
      </c>
      <c r="O52" s="74">
        <f t="shared" si="19"/>
        <v>0</v>
      </c>
      <c r="P52" s="74">
        <f>SUM(D52:O52)</f>
        <v>16275694</v>
      </c>
    </row>
    <row r="53" spans="1:17" x14ac:dyDescent="0.2">
      <c r="A53" s="326"/>
      <c r="B53" s="325"/>
      <c r="C53" s="87" t="s">
        <v>150</v>
      </c>
      <c r="D53" s="74">
        <f>D51+D49</f>
        <v>16655257</v>
      </c>
      <c r="E53" s="74">
        <f t="shared" ref="E53:O53" si="20">E51+E49</f>
        <v>0</v>
      </c>
      <c r="F53" s="74">
        <f t="shared" si="20"/>
        <v>0</v>
      </c>
      <c r="G53" s="74">
        <f t="shared" si="20"/>
        <v>0</v>
      </c>
      <c r="H53" s="74">
        <f t="shared" si="20"/>
        <v>0</v>
      </c>
      <c r="I53" s="74">
        <f t="shared" si="20"/>
        <v>0</v>
      </c>
      <c r="J53" s="74">
        <f t="shared" si="20"/>
        <v>0</v>
      </c>
      <c r="K53" s="74">
        <f t="shared" si="20"/>
        <v>0</v>
      </c>
      <c r="L53" s="74">
        <f t="shared" si="20"/>
        <v>0</v>
      </c>
      <c r="M53" s="74">
        <f t="shared" si="20"/>
        <v>0</v>
      </c>
      <c r="N53" s="74">
        <f t="shared" si="20"/>
        <v>0</v>
      </c>
      <c r="O53" s="74">
        <f t="shared" si="20"/>
        <v>0</v>
      </c>
      <c r="P53" s="74">
        <f>SUM(D53:O53)</f>
        <v>16655257</v>
      </c>
    </row>
    <row r="54" spans="1:17" x14ac:dyDescent="0.2">
      <c r="A54" s="337" t="s">
        <v>34</v>
      </c>
      <c r="B54" s="336" t="s">
        <v>135</v>
      </c>
      <c r="C54" s="93" t="s">
        <v>149</v>
      </c>
      <c r="D54" s="96">
        <f>D36+D52</f>
        <v>17800491.916666668</v>
      </c>
      <c r="E54" s="96">
        <f t="shared" ref="E54:O54" si="21">E36+E52</f>
        <v>1524797.9166666667</v>
      </c>
      <c r="F54" s="96">
        <f t="shared" si="21"/>
        <v>2309797.9166666665</v>
      </c>
      <c r="G54" s="96">
        <f t="shared" si="21"/>
        <v>1524797.9166666667</v>
      </c>
      <c r="H54" s="96">
        <f t="shared" si="21"/>
        <v>1524797.9166666667</v>
      </c>
      <c r="I54" s="96">
        <f t="shared" si="21"/>
        <v>1524797.9166666667</v>
      </c>
      <c r="J54" s="96">
        <f t="shared" si="21"/>
        <v>1524797.9166666667</v>
      </c>
      <c r="K54" s="96">
        <f t="shared" si="21"/>
        <v>1524797.9166666667</v>
      </c>
      <c r="L54" s="96">
        <f t="shared" si="21"/>
        <v>2309797.9166666665</v>
      </c>
      <c r="M54" s="96">
        <f t="shared" si="21"/>
        <v>1524797.9166666667</v>
      </c>
      <c r="N54" s="96">
        <f t="shared" si="21"/>
        <v>1524797.9166666667</v>
      </c>
      <c r="O54" s="96">
        <f t="shared" si="21"/>
        <v>2124797.9166666665</v>
      </c>
      <c r="P54" s="96">
        <f>SUM(D54:O54)</f>
        <v>36743269.000000007</v>
      </c>
    </row>
    <row r="55" spans="1:17" x14ac:dyDescent="0.2">
      <c r="A55" s="337"/>
      <c r="B55" s="336"/>
      <c r="C55" s="93" t="s">
        <v>150</v>
      </c>
      <c r="D55" s="96">
        <f>D37+D53</f>
        <v>18370284.916666668</v>
      </c>
      <c r="E55" s="96">
        <f t="shared" ref="E55:O55" si="22">E37+E53</f>
        <v>1715027.9166666667</v>
      </c>
      <c r="F55" s="96">
        <f t="shared" si="22"/>
        <v>2500027.9166666665</v>
      </c>
      <c r="G55" s="96">
        <f t="shared" si="22"/>
        <v>1715027.9166666667</v>
      </c>
      <c r="H55" s="96">
        <f t="shared" si="22"/>
        <v>1715027.9166666667</v>
      </c>
      <c r="I55" s="96">
        <f t="shared" si="22"/>
        <v>1715027.9166666667</v>
      </c>
      <c r="J55" s="96">
        <f t="shared" si="22"/>
        <v>1715027.9166666667</v>
      </c>
      <c r="K55" s="96">
        <f t="shared" si="22"/>
        <v>1715027.9166666667</v>
      </c>
      <c r="L55" s="96">
        <f t="shared" si="22"/>
        <v>2500027.9166666665</v>
      </c>
      <c r="M55" s="96">
        <f t="shared" si="22"/>
        <v>1715027.9166666667</v>
      </c>
      <c r="N55" s="96">
        <f t="shared" si="22"/>
        <v>1715027.9166666667</v>
      </c>
      <c r="O55" s="96">
        <f t="shared" si="22"/>
        <v>2315027.9166666665</v>
      </c>
      <c r="P55" s="96">
        <f>SUM(D55:O55)</f>
        <v>39405592</v>
      </c>
    </row>
    <row r="56" spans="1:17" x14ac:dyDescent="0.2">
      <c r="A56" s="33"/>
      <c r="B56" s="34"/>
      <c r="C56" s="3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x14ac:dyDescent="0.2">
      <c r="A57" s="342" t="s">
        <v>51</v>
      </c>
      <c r="B57" s="338" t="s">
        <v>52</v>
      </c>
      <c r="C57" s="6" t="s">
        <v>149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>
        <f>SUM(D57:O57)</f>
        <v>0</v>
      </c>
    </row>
    <row r="58" spans="1:17" x14ac:dyDescent="0.2">
      <c r="A58" s="342"/>
      <c r="B58" s="338"/>
      <c r="C58" s="6" t="s">
        <v>150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f t="shared" ref="P58:P86" si="23">SUM(D58:O58)</f>
        <v>0</v>
      </c>
    </row>
    <row r="59" spans="1:17" x14ac:dyDescent="0.2">
      <c r="A59" s="342" t="s">
        <v>53</v>
      </c>
      <c r="B59" s="338" t="s">
        <v>54</v>
      </c>
      <c r="C59" s="6" t="s">
        <v>149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>
        <f t="shared" si="23"/>
        <v>0</v>
      </c>
    </row>
    <row r="60" spans="1:17" x14ac:dyDescent="0.2">
      <c r="A60" s="342"/>
      <c r="B60" s="338"/>
      <c r="C60" s="6" t="s">
        <v>150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f t="shared" si="23"/>
        <v>0</v>
      </c>
    </row>
    <row r="61" spans="1:17" x14ac:dyDescent="0.2">
      <c r="A61" s="332" t="s">
        <v>55</v>
      </c>
      <c r="B61" s="334" t="s">
        <v>136</v>
      </c>
      <c r="C61" s="24" t="s">
        <v>149</v>
      </c>
      <c r="D61" s="25">
        <f>4596120/12</f>
        <v>383010</v>
      </c>
      <c r="E61" s="25">
        <f t="shared" ref="E61:O61" si="24">4596120/12</f>
        <v>383010</v>
      </c>
      <c r="F61" s="25">
        <f t="shared" si="24"/>
        <v>383010</v>
      </c>
      <c r="G61" s="25">
        <f t="shared" si="24"/>
        <v>383010</v>
      </c>
      <c r="H61" s="25">
        <f t="shared" si="24"/>
        <v>383010</v>
      </c>
      <c r="I61" s="25">
        <f t="shared" si="24"/>
        <v>383010</v>
      </c>
      <c r="J61" s="25">
        <f t="shared" si="24"/>
        <v>383010</v>
      </c>
      <c r="K61" s="25">
        <f t="shared" si="24"/>
        <v>383010</v>
      </c>
      <c r="L61" s="25">
        <f t="shared" si="24"/>
        <v>383010</v>
      </c>
      <c r="M61" s="25">
        <f t="shared" si="24"/>
        <v>383010</v>
      </c>
      <c r="N61" s="25">
        <f t="shared" si="24"/>
        <v>383010</v>
      </c>
      <c r="O61" s="25">
        <f t="shared" si="24"/>
        <v>383010</v>
      </c>
      <c r="P61" s="5">
        <f t="shared" si="23"/>
        <v>4596120</v>
      </c>
      <c r="Q61" s="3">
        <f>'3.Pü.mérleg'!H9</f>
        <v>4596120</v>
      </c>
    </row>
    <row r="62" spans="1:17" x14ac:dyDescent="0.2">
      <c r="A62" s="332"/>
      <c r="B62" s="334"/>
      <c r="C62" s="24" t="s">
        <v>150</v>
      </c>
      <c r="D62" s="25">
        <f>5531936/12</f>
        <v>460994.66666666669</v>
      </c>
      <c r="E62" s="25">
        <f t="shared" ref="E62:O62" si="25">5531936/12</f>
        <v>460994.66666666669</v>
      </c>
      <c r="F62" s="25">
        <f t="shared" si="25"/>
        <v>460994.66666666669</v>
      </c>
      <c r="G62" s="25">
        <f t="shared" si="25"/>
        <v>460994.66666666669</v>
      </c>
      <c r="H62" s="25">
        <f t="shared" si="25"/>
        <v>460994.66666666669</v>
      </c>
      <c r="I62" s="25">
        <f t="shared" si="25"/>
        <v>460994.66666666669</v>
      </c>
      <c r="J62" s="25">
        <f t="shared" si="25"/>
        <v>460994.66666666669</v>
      </c>
      <c r="K62" s="25">
        <f t="shared" si="25"/>
        <v>460994.66666666669</v>
      </c>
      <c r="L62" s="25">
        <f t="shared" si="25"/>
        <v>460994.66666666669</v>
      </c>
      <c r="M62" s="25">
        <f t="shared" si="25"/>
        <v>460994.66666666669</v>
      </c>
      <c r="N62" s="25">
        <f t="shared" si="25"/>
        <v>460994.66666666669</v>
      </c>
      <c r="O62" s="25">
        <f t="shared" si="25"/>
        <v>460994.66666666669</v>
      </c>
      <c r="P62" s="5">
        <f t="shared" si="23"/>
        <v>5531936</v>
      </c>
      <c r="Q62" s="3">
        <f>'3.Pü.mérleg'!I9</f>
        <v>5531936</v>
      </c>
    </row>
    <row r="63" spans="1:17" x14ac:dyDescent="0.2">
      <c r="A63" s="332" t="s">
        <v>246</v>
      </c>
      <c r="B63" s="334" t="s">
        <v>137</v>
      </c>
      <c r="C63" s="24" t="s">
        <v>149</v>
      </c>
      <c r="D63" s="25">
        <f>845240/12</f>
        <v>70436.666666666672</v>
      </c>
      <c r="E63" s="25">
        <f t="shared" ref="E63:O64" si="26">845240/12</f>
        <v>70436.666666666672</v>
      </c>
      <c r="F63" s="25">
        <f t="shared" si="26"/>
        <v>70436.666666666672</v>
      </c>
      <c r="G63" s="25">
        <f t="shared" si="26"/>
        <v>70436.666666666672</v>
      </c>
      <c r="H63" s="25">
        <f t="shared" si="26"/>
        <v>70436.666666666672</v>
      </c>
      <c r="I63" s="25">
        <f t="shared" si="26"/>
        <v>70436.666666666672</v>
      </c>
      <c r="J63" s="25">
        <f t="shared" si="26"/>
        <v>70436.666666666672</v>
      </c>
      <c r="K63" s="25">
        <f t="shared" si="26"/>
        <v>70436.666666666672</v>
      </c>
      <c r="L63" s="25">
        <f t="shared" si="26"/>
        <v>70436.666666666672</v>
      </c>
      <c r="M63" s="25">
        <f t="shared" si="26"/>
        <v>70436.666666666672</v>
      </c>
      <c r="N63" s="25">
        <f t="shared" si="26"/>
        <v>70436.666666666672</v>
      </c>
      <c r="O63" s="25">
        <f t="shared" si="26"/>
        <v>70436.666666666672</v>
      </c>
      <c r="P63" s="5">
        <f t="shared" si="23"/>
        <v>845239.99999999988</v>
      </c>
      <c r="Q63" s="3">
        <f>'3.Pü.mérleg'!H10</f>
        <v>845240</v>
      </c>
    </row>
    <row r="64" spans="1:17" x14ac:dyDescent="0.2">
      <c r="A64" s="332"/>
      <c r="B64" s="334"/>
      <c r="C64" s="24" t="s">
        <v>150</v>
      </c>
      <c r="D64" s="25">
        <f>845240/12</f>
        <v>70436.666666666672</v>
      </c>
      <c r="E64" s="25">
        <f t="shared" si="26"/>
        <v>70436.666666666672</v>
      </c>
      <c r="F64" s="25">
        <f t="shared" si="26"/>
        <v>70436.666666666672</v>
      </c>
      <c r="G64" s="25">
        <f t="shared" si="26"/>
        <v>70436.666666666672</v>
      </c>
      <c r="H64" s="25">
        <f t="shared" si="26"/>
        <v>70436.666666666672</v>
      </c>
      <c r="I64" s="25">
        <f t="shared" si="26"/>
        <v>70436.666666666672</v>
      </c>
      <c r="J64" s="25">
        <f t="shared" si="26"/>
        <v>70436.666666666672</v>
      </c>
      <c r="K64" s="25">
        <f t="shared" si="26"/>
        <v>70436.666666666672</v>
      </c>
      <c r="L64" s="25">
        <f t="shared" si="26"/>
        <v>70436.666666666672</v>
      </c>
      <c r="M64" s="25">
        <f t="shared" si="26"/>
        <v>70436.666666666672</v>
      </c>
      <c r="N64" s="25">
        <f t="shared" si="26"/>
        <v>70436.666666666672</v>
      </c>
      <c r="O64" s="25">
        <f t="shared" si="26"/>
        <v>70436.666666666672</v>
      </c>
      <c r="P64" s="5">
        <f t="shared" si="23"/>
        <v>845239.99999999988</v>
      </c>
      <c r="Q64" s="3">
        <f>'3.Pü.mérleg'!I10</f>
        <v>845240</v>
      </c>
    </row>
    <row r="65" spans="1:17" x14ac:dyDescent="0.2">
      <c r="A65" s="342" t="s">
        <v>57</v>
      </c>
      <c r="B65" s="338" t="s">
        <v>58</v>
      </c>
      <c r="C65" s="6" t="s">
        <v>149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23"/>
        <v>0</v>
      </c>
    </row>
    <row r="66" spans="1:17" x14ac:dyDescent="0.2">
      <c r="A66" s="342"/>
      <c r="B66" s="338"/>
      <c r="C66" s="6" t="s">
        <v>150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23"/>
        <v>0</v>
      </c>
    </row>
    <row r="67" spans="1:17" x14ac:dyDescent="0.2">
      <c r="A67" s="342" t="s">
        <v>59</v>
      </c>
      <c r="B67" s="338" t="s">
        <v>138</v>
      </c>
      <c r="C67" s="6" t="s">
        <v>149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f t="shared" si="23"/>
        <v>0</v>
      </c>
    </row>
    <row r="68" spans="1:17" x14ac:dyDescent="0.2">
      <c r="A68" s="342"/>
      <c r="B68" s="338"/>
      <c r="C68" s="6" t="s">
        <v>150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f t="shared" si="23"/>
        <v>0</v>
      </c>
    </row>
    <row r="69" spans="1:17" x14ac:dyDescent="0.2">
      <c r="A69" s="342" t="s">
        <v>61</v>
      </c>
      <c r="B69" s="338" t="s">
        <v>62</v>
      </c>
      <c r="C69" s="6" t="s">
        <v>149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f t="shared" si="23"/>
        <v>0</v>
      </c>
    </row>
    <row r="70" spans="1:17" x14ac:dyDescent="0.2">
      <c r="A70" s="342"/>
      <c r="B70" s="338"/>
      <c r="C70" s="6" t="s">
        <v>150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f t="shared" si="23"/>
        <v>0</v>
      </c>
    </row>
    <row r="71" spans="1:17" x14ac:dyDescent="0.2">
      <c r="A71" s="342" t="s">
        <v>63</v>
      </c>
      <c r="B71" s="338" t="s">
        <v>139</v>
      </c>
      <c r="C71" s="6" t="s">
        <v>149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23"/>
        <v>0</v>
      </c>
    </row>
    <row r="72" spans="1:17" x14ac:dyDescent="0.2">
      <c r="A72" s="342"/>
      <c r="B72" s="338"/>
      <c r="C72" s="6" t="s">
        <v>150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23"/>
        <v>0</v>
      </c>
    </row>
    <row r="73" spans="1:17" x14ac:dyDescent="0.2">
      <c r="A73" s="342" t="s">
        <v>65</v>
      </c>
      <c r="B73" s="338" t="s">
        <v>66</v>
      </c>
      <c r="C73" s="6" t="s">
        <v>149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23"/>
        <v>0</v>
      </c>
    </row>
    <row r="74" spans="1:17" x14ac:dyDescent="0.2">
      <c r="A74" s="342"/>
      <c r="B74" s="338"/>
      <c r="C74" s="6" t="s">
        <v>150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23"/>
        <v>0</v>
      </c>
    </row>
    <row r="75" spans="1:17" x14ac:dyDescent="0.2">
      <c r="A75" s="332" t="s">
        <v>67</v>
      </c>
      <c r="B75" s="334" t="s">
        <v>140</v>
      </c>
      <c r="C75" s="24" t="s">
        <v>149</v>
      </c>
      <c r="D75" s="25">
        <f>11046728/12</f>
        <v>920560.66666666663</v>
      </c>
      <c r="E75" s="25">
        <f t="shared" ref="E75:O75" si="27">11046728/12</f>
        <v>920560.66666666663</v>
      </c>
      <c r="F75" s="25">
        <f t="shared" si="27"/>
        <v>920560.66666666663</v>
      </c>
      <c r="G75" s="25">
        <f t="shared" si="27"/>
        <v>920560.66666666663</v>
      </c>
      <c r="H75" s="25">
        <f t="shared" si="27"/>
        <v>920560.66666666663</v>
      </c>
      <c r="I75" s="25">
        <f t="shared" si="27"/>
        <v>920560.66666666663</v>
      </c>
      <c r="J75" s="25">
        <f t="shared" si="27"/>
        <v>920560.66666666663</v>
      </c>
      <c r="K75" s="25">
        <f t="shared" si="27"/>
        <v>920560.66666666663</v>
      </c>
      <c r="L75" s="25">
        <f t="shared" si="27"/>
        <v>920560.66666666663</v>
      </c>
      <c r="M75" s="25">
        <f t="shared" si="27"/>
        <v>920560.66666666663</v>
      </c>
      <c r="N75" s="25">
        <f t="shared" si="27"/>
        <v>920560.66666666663</v>
      </c>
      <c r="O75" s="25">
        <f t="shared" si="27"/>
        <v>920560.66666666663</v>
      </c>
      <c r="P75" s="5">
        <f t="shared" si="23"/>
        <v>11046728</v>
      </c>
      <c r="Q75" s="3">
        <f>'3.Pü.mérleg'!H11</f>
        <v>11046728</v>
      </c>
    </row>
    <row r="76" spans="1:17" x14ac:dyDescent="0.2">
      <c r="A76" s="332"/>
      <c r="B76" s="334"/>
      <c r="C76" s="24" t="s">
        <v>150</v>
      </c>
      <c r="D76" s="25">
        <f>16906695/12</f>
        <v>1408891.25</v>
      </c>
      <c r="E76" s="25">
        <f t="shared" ref="E76:O76" si="28">16906695/12</f>
        <v>1408891.25</v>
      </c>
      <c r="F76" s="25">
        <f t="shared" si="28"/>
        <v>1408891.25</v>
      </c>
      <c r="G76" s="25">
        <f t="shared" si="28"/>
        <v>1408891.25</v>
      </c>
      <c r="H76" s="25">
        <f t="shared" si="28"/>
        <v>1408891.25</v>
      </c>
      <c r="I76" s="25">
        <f t="shared" si="28"/>
        <v>1408891.25</v>
      </c>
      <c r="J76" s="25">
        <f t="shared" si="28"/>
        <v>1408891.25</v>
      </c>
      <c r="K76" s="25">
        <f t="shared" si="28"/>
        <v>1408891.25</v>
      </c>
      <c r="L76" s="25">
        <f t="shared" si="28"/>
        <v>1408891.25</v>
      </c>
      <c r="M76" s="25">
        <f t="shared" si="28"/>
        <v>1408891.25</v>
      </c>
      <c r="N76" s="25">
        <f t="shared" si="28"/>
        <v>1408891.25</v>
      </c>
      <c r="O76" s="25">
        <f t="shared" si="28"/>
        <v>1408891.25</v>
      </c>
      <c r="P76" s="5">
        <f t="shared" si="23"/>
        <v>16906695</v>
      </c>
      <c r="Q76" s="3">
        <f>'3.Pü.mérleg'!I11</f>
        <v>16906695</v>
      </c>
    </row>
    <row r="77" spans="1:17" x14ac:dyDescent="0.2">
      <c r="A77" s="332" t="s">
        <v>69</v>
      </c>
      <c r="B77" s="333" t="s">
        <v>70</v>
      </c>
      <c r="C77" s="24" t="s">
        <v>149</v>
      </c>
      <c r="D77" s="25">
        <f>1435000/12</f>
        <v>119583.33333333333</v>
      </c>
      <c r="E77" s="25">
        <f t="shared" ref="E77:O77" si="29">1435000/12</f>
        <v>119583.33333333333</v>
      </c>
      <c r="F77" s="25">
        <f t="shared" si="29"/>
        <v>119583.33333333333</v>
      </c>
      <c r="G77" s="25">
        <f t="shared" si="29"/>
        <v>119583.33333333333</v>
      </c>
      <c r="H77" s="25">
        <f t="shared" si="29"/>
        <v>119583.33333333333</v>
      </c>
      <c r="I77" s="25">
        <f t="shared" si="29"/>
        <v>119583.33333333333</v>
      </c>
      <c r="J77" s="25">
        <f t="shared" si="29"/>
        <v>119583.33333333333</v>
      </c>
      <c r="K77" s="25">
        <f t="shared" si="29"/>
        <v>119583.33333333333</v>
      </c>
      <c r="L77" s="25">
        <f t="shared" si="29"/>
        <v>119583.33333333333</v>
      </c>
      <c r="M77" s="25">
        <f t="shared" si="29"/>
        <v>119583.33333333333</v>
      </c>
      <c r="N77" s="25">
        <f t="shared" si="29"/>
        <v>119583.33333333333</v>
      </c>
      <c r="O77" s="25">
        <f t="shared" si="29"/>
        <v>119583.33333333333</v>
      </c>
      <c r="P77" s="5">
        <f t="shared" si="23"/>
        <v>1434999.9999999998</v>
      </c>
      <c r="Q77" s="3">
        <f>'3.Pü.mérleg'!H12</f>
        <v>1435000</v>
      </c>
    </row>
    <row r="78" spans="1:17" x14ac:dyDescent="0.2">
      <c r="A78" s="332"/>
      <c r="B78" s="333"/>
      <c r="C78" s="24" t="s">
        <v>150</v>
      </c>
      <c r="D78" s="25">
        <f>1979000/12</f>
        <v>164916.66666666666</v>
      </c>
      <c r="E78" s="25">
        <f t="shared" ref="E78:O78" si="30">1979000/12</f>
        <v>164916.66666666666</v>
      </c>
      <c r="F78" s="25">
        <f t="shared" si="30"/>
        <v>164916.66666666666</v>
      </c>
      <c r="G78" s="25">
        <f t="shared" si="30"/>
        <v>164916.66666666666</v>
      </c>
      <c r="H78" s="25">
        <f t="shared" si="30"/>
        <v>164916.66666666666</v>
      </c>
      <c r="I78" s="25">
        <f t="shared" si="30"/>
        <v>164916.66666666666</v>
      </c>
      <c r="J78" s="25">
        <f t="shared" si="30"/>
        <v>164916.66666666666</v>
      </c>
      <c r="K78" s="25">
        <f t="shared" si="30"/>
        <v>164916.66666666666</v>
      </c>
      <c r="L78" s="25">
        <f t="shared" si="30"/>
        <v>164916.66666666666</v>
      </c>
      <c r="M78" s="25">
        <f t="shared" si="30"/>
        <v>164916.66666666666</v>
      </c>
      <c r="N78" s="25">
        <f t="shared" si="30"/>
        <v>164916.66666666666</v>
      </c>
      <c r="O78" s="25">
        <f t="shared" si="30"/>
        <v>164916.66666666666</v>
      </c>
      <c r="P78" s="5">
        <f t="shared" si="23"/>
        <v>1979000.0000000002</v>
      </c>
      <c r="Q78" s="3">
        <f>'3.Pü.mérleg'!I12</f>
        <v>1979000</v>
      </c>
    </row>
    <row r="79" spans="1:17" x14ac:dyDescent="0.2">
      <c r="A79" s="332" t="s">
        <v>71</v>
      </c>
      <c r="B79" s="333" t="s">
        <v>72</v>
      </c>
      <c r="C79" s="24" t="s">
        <v>149</v>
      </c>
      <c r="D79" s="25">
        <f>12990241/12</f>
        <v>1082520.0833333333</v>
      </c>
      <c r="E79" s="25">
        <f t="shared" ref="E79:O79" si="31">12990241/12</f>
        <v>1082520.0833333333</v>
      </c>
      <c r="F79" s="25">
        <f t="shared" si="31"/>
        <v>1082520.0833333333</v>
      </c>
      <c r="G79" s="25">
        <f t="shared" si="31"/>
        <v>1082520.0833333333</v>
      </c>
      <c r="H79" s="25">
        <f t="shared" si="31"/>
        <v>1082520.0833333333</v>
      </c>
      <c r="I79" s="25">
        <f t="shared" si="31"/>
        <v>1082520.0833333333</v>
      </c>
      <c r="J79" s="25">
        <f t="shared" si="31"/>
        <v>1082520.0833333333</v>
      </c>
      <c r="K79" s="25">
        <f t="shared" si="31"/>
        <v>1082520.0833333333</v>
      </c>
      <c r="L79" s="25">
        <f t="shared" si="31"/>
        <v>1082520.0833333333</v>
      </c>
      <c r="M79" s="25">
        <f t="shared" si="31"/>
        <v>1082520.0833333333</v>
      </c>
      <c r="N79" s="25">
        <f t="shared" si="31"/>
        <v>1082520.0833333333</v>
      </c>
      <c r="O79" s="25">
        <f t="shared" si="31"/>
        <v>1082520.0833333333</v>
      </c>
      <c r="P79" s="5">
        <f t="shared" si="23"/>
        <v>12990241.000000002</v>
      </c>
      <c r="Q79" s="3">
        <f>'3.Pü.mérleg'!H13</f>
        <v>12990241</v>
      </c>
    </row>
    <row r="80" spans="1:17" x14ac:dyDescent="0.2">
      <c r="A80" s="332"/>
      <c r="B80" s="333"/>
      <c r="C80" s="24" t="s">
        <v>150</v>
      </c>
      <c r="D80" s="25">
        <f>6657195/12</f>
        <v>554766.25</v>
      </c>
      <c r="E80" s="25">
        <f t="shared" ref="E80:O80" si="32">6657195/12</f>
        <v>554766.25</v>
      </c>
      <c r="F80" s="25">
        <f t="shared" si="32"/>
        <v>554766.25</v>
      </c>
      <c r="G80" s="25">
        <f t="shared" si="32"/>
        <v>554766.25</v>
      </c>
      <c r="H80" s="25">
        <f t="shared" si="32"/>
        <v>554766.25</v>
      </c>
      <c r="I80" s="25">
        <f t="shared" si="32"/>
        <v>554766.25</v>
      </c>
      <c r="J80" s="25">
        <f t="shared" si="32"/>
        <v>554766.25</v>
      </c>
      <c r="K80" s="25">
        <f t="shared" si="32"/>
        <v>554766.25</v>
      </c>
      <c r="L80" s="25">
        <f t="shared" si="32"/>
        <v>554766.25</v>
      </c>
      <c r="M80" s="25">
        <f t="shared" si="32"/>
        <v>554766.25</v>
      </c>
      <c r="N80" s="25">
        <f t="shared" si="32"/>
        <v>554766.25</v>
      </c>
      <c r="O80" s="25">
        <f t="shared" si="32"/>
        <v>554766.25</v>
      </c>
      <c r="P80" s="5">
        <f t="shared" si="23"/>
        <v>6657195</v>
      </c>
      <c r="Q80" s="3">
        <f>'3.Pü.mérleg'!I13</f>
        <v>6657195</v>
      </c>
    </row>
    <row r="81" spans="1:17" x14ac:dyDescent="0.2">
      <c r="A81" s="332" t="s">
        <v>73</v>
      </c>
      <c r="B81" s="334" t="s">
        <v>74</v>
      </c>
      <c r="C81" s="24" t="s">
        <v>149</v>
      </c>
      <c r="D81" s="25">
        <f>0</f>
        <v>0</v>
      </c>
      <c r="E81" s="25">
        <f>0</f>
        <v>0</v>
      </c>
      <c r="F81" s="25">
        <f>0</f>
        <v>0</v>
      </c>
      <c r="G81" s="25">
        <f>0</f>
        <v>0</v>
      </c>
      <c r="H81" s="25">
        <f>0</f>
        <v>0</v>
      </c>
      <c r="I81" s="25">
        <f>0</f>
        <v>0</v>
      </c>
      <c r="J81" s="25">
        <f>0</f>
        <v>0</v>
      </c>
      <c r="K81" s="25">
        <f>0</f>
        <v>0</v>
      </c>
      <c r="L81" s="25">
        <f>0</f>
        <v>0</v>
      </c>
      <c r="M81" s="25">
        <f>0</f>
        <v>0</v>
      </c>
      <c r="N81" s="25">
        <f>0</f>
        <v>0</v>
      </c>
      <c r="O81" s="25">
        <v>637800</v>
      </c>
      <c r="P81" s="5">
        <f t="shared" si="23"/>
        <v>637800</v>
      </c>
      <c r="Q81" s="3">
        <f>'3.Pü.mérleg'!H15</f>
        <v>637800</v>
      </c>
    </row>
    <row r="82" spans="1:17" x14ac:dyDescent="0.2">
      <c r="A82" s="332"/>
      <c r="B82" s="334"/>
      <c r="C82" s="24" t="s">
        <v>150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>
        <v>1727483</v>
      </c>
      <c r="P82" s="5">
        <f t="shared" si="23"/>
        <v>1727483</v>
      </c>
      <c r="Q82" s="3">
        <f>'3.Pü.mérleg'!I15</f>
        <v>1727483</v>
      </c>
    </row>
    <row r="83" spans="1:17" x14ac:dyDescent="0.2">
      <c r="A83" s="332" t="s">
        <v>75</v>
      </c>
      <c r="B83" s="333" t="s">
        <v>141</v>
      </c>
      <c r="C83" s="24" t="s">
        <v>149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>
        <v>4979540</v>
      </c>
      <c r="O83" s="25"/>
      <c r="P83" s="5">
        <f t="shared" si="23"/>
        <v>4979540</v>
      </c>
      <c r="Q83" s="3">
        <f>'2.Műk+F mérlegek'!H24</f>
        <v>4979540</v>
      </c>
    </row>
    <row r="84" spans="1:17" x14ac:dyDescent="0.2">
      <c r="A84" s="332"/>
      <c r="B84" s="333"/>
      <c r="C84" s="24" t="s">
        <v>150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>
        <v>4979540</v>
      </c>
      <c r="O84" s="25"/>
      <c r="P84" s="5">
        <f t="shared" si="23"/>
        <v>4979540</v>
      </c>
      <c r="Q84" s="3">
        <f>'2.Műk+F mérlegek'!I24</f>
        <v>4979540</v>
      </c>
    </row>
    <row r="85" spans="1:17" x14ac:dyDescent="0.2">
      <c r="A85" s="332" t="s">
        <v>76</v>
      </c>
      <c r="B85" s="333" t="s">
        <v>77</v>
      </c>
      <c r="C85" s="24" t="s">
        <v>149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>
        <v>212600</v>
      </c>
      <c r="P85" s="5">
        <f t="shared" si="23"/>
        <v>212600</v>
      </c>
      <c r="Q85" s="3">
        <f>'3.Pü.mérleg'!H17</f>
        <v>212600</v>
      </c>
    </row>
    <row r="86" spans="1:17" x14ac:dyDescent="0.2">
      <c r="A86" s="332"/>
      <c r="B86" s="333"/>
      <c r="C86" s="24" t="s">
        <v>150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>
        <v>212600</v>
      </c>
      <c r="P86" s="5">
        <f t="shared" si="23"/>
        <v>212600</v>
      </c>
      <c r="Q86" s="3">
        <f>'3.Pü.mérleg'!I17</f>
        <v>212600</v>
      </c>
    </row>
    <row r="87" spans="1:17" x14ac:dyDescent="0.2">
      <c r="A87" s="340" t="s">
        <v>142</v>
      </c>
      <c r="B87" s="325" t="s">
        <v>143</v>
      </c>
      <c r="C87" s="87" t="s">
        <v>149</v>
      </c>
      <c r="D87" s="74">
        <f>D61+D63+D75+D77+D79+D81+D83+D85</f>
        <v>2576110.75</v>
      </c>
      <c r="E87" s="74">
        <f t="shared" ref="E87:O87" si="33">E61+E63+E75+E77+E79+E81+E83+E85</f>
        <v>2576110.75</v>
      </c>
      <c r="F87" s="74">
        <f t="shared" si="33"/>
        <v>2576110.75</v>
      </c>
      <c r="G87" s="74">
        <f t="shared" si="33"/>
        <v>2576110.75</v>
      </c>
      <c r="H87" s="74">
        <f t="shared" si="33"/>
        <v>2576110.75</v>
      </c>
      <c r="I87" s="74">
        <f t="shared" si="33"/>
        <v>2576110.75</v>
      </c>
      <c r="J87" s="74">
        <f t="shared" si="33"/>
        <v>2576110.75</v>
      </c>
      <c r="K87" s="74">
        <f t="shared" si="33"/>
        <v>2576110.75</v>
      </c>
      <c r="L87" s="74">
        <f t="shared" si="33"/>
        <v>2576110.75</v>
      </c>
      <c r="M87" s="74">
        <f t="shared" si="33"/>
        <v>2576110.75</v>
      </c>
      <c r="N87" s="74">
        <f t="shared" si="33"/>
        <v>7555650.75</v>
      </c>
      <c r="O87" s="74">
        <f t="shared" si="33"/>
        <v>3426510.75</v>
      </c>
      <c r="P87" s="74">
        <f>SUM(D87:O87)</f>
        <v>36743269</v>
      </c>
    </row>
    <row r="88" spans="1:17" x14ac:dyDescent="0.2">
      <c r="A88" s="340"/>
      <c r="B88" s="325"/>
      <c r="C88" s="87" t="s">
        <v>150</v>
      </c>
      <c r="D88" s="74">
        <f>D62+D64+D76+D78+D80+D82+D84+D86</f>
        <v>2660005.5</v>
      </c>
      <c r="E88" s="74">
        <f t="shared" ref="E88:O88" si="34">E62+E64+E76+E78+E80+E82+E84+E86</f>
        <v>2660005.5</v>
      </c>
      <c r="F88" s="74">
        <f t="shared" si="34"/>
        <v>2660005.5</v>
      </c>
      <c r="G88" s="74">
        <f t="shared" si="34"/>
        <v>2660005.5</v>
      </c>
      <c r="H88" s="74">
        <f t="shared" si="34"/>
        <v>2660005.5</v>
      </c>
      <c r="I88" s="74">
        <f t="shared" si="34"/>
        <v>2660005.5</v>
      </c>
      <c r="J88" s="74">
        <f t="shared" si="34"/>
        <v>2660005.5</v>
      </c>
      <c r="K88" s="74">
        <f t="shared" si="34"/>
        <v>2660005.5</v>
      </c>
      <c r="L88" s="74">
        <f t="shared" si="34"/>
        <v>2660005.5</v>
      </c>
      <c r="M88" s="74">
        <f t="shared" si="34"/>
        <v>2660005.5</v>
      </c>
      <c r="N88" s="74">
        <f t="shared" si="34"/>
        <v>7639545.5</v>
      </c>
      <c r="O88" s="74">
        <f t="shared" si="34"/>
        <v>4600088.5</v>
      </c>
      <c r="P88" s="74">
        <f>SUM(D88:O88)</f>
        <v>38839689</v>
      </c>
    </row>
    <row r="89" spans="1:17" x14ac:dyDescent="0.2">
      <c r="A89" s="339" t="s">
        <v>144</v>
      </c>
      <c r="B89" s="338" t="s">
        <v>145</v>
      </c>
      <c r="C89" s="6" t="s">
        <v>149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f>SUM(D89:O89)</f>
        <v>0</v>
      </c>
    </row>
    <row r="90" spans="1:17" x14ac:dyDescent="0.2">
      <c r="A90" s="339"/>
      <c r="B90" s="338"/>
      <c r="C90" s="6" t="s">
        <v>150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f t="shared" ref="P90:P98" si="35">SUM(D90:O90)</f>
        <v>0</v>
      </c>
    </row>
    <row r="91" spans="1:17" x14ac:dyDescent="0.2">
      <c r="A91" s="339" t="s">
        <v>146</v>
      </c>
      <c r="B91" s="338" t="s">
        <v>147</v>
      </c>
      <c r="C91" s="6" t="s">
        <v>149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f t="shared" si="35"/>
        <v>0</v>
      </c>
    </row>
    <row r="92" spans="1:17" x14ac:dyDescent="0.2">
      <c r="A92" s="339"/>
      <c r="B92" s="338"/>
      <c r="C92" s="6" t="s">
        <v>150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f t="shared" si="35"/>
        <v>0</v>
      </c>
    </row>
    <row r="93" spans="1:17" x14ac:dyDescent="0.2">
      <c r="A93" s="328" t="s">
        <v>409</v>
      </c>
      <c r="B93" s="330" t="s">
        <v>411</v>
      </c>
      <c r="C93" s="6" t="s">
        <v>149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f>SUM(D93:O93)</f>
        <v>0</v>
      </c>
      <c r="Q93" s="3">
        <f>'3.Pü.mérleg'!H18</f>
        <v>0</v>
      </c>
    </row>
    <row r="94" spans="1:17" x14ac:dyDescent="0.2">
      <c r="A94" s="329"/>
      <c r="B94" s="331"/>
      <c r="C94" s="6" t="s">
        <v>150</v>
      </c>
      <c r="D94" s="5">
        <v>565903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f>SUM(D94:O94)</f>
        <v>565903</v>
      </c>
      <c r="Q94" s="3">
        <f>'3.Pü.mérleg'!I18</f>
        <v>565903</v>
      </c>
    </row>
    <row r="95" spans="1:17" x14ac:dyDescent="0.2">
      <c r="A95" s="339" t="s">
        <v>31</v>
      </c>
      <c r="B95" s="338" t="s">
        <v>148</v>
      </c>
      <c r="C95" s="6" t="s">
        <v>149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 t="shared" si="35"/>
        <v>0</v>
      </c>
    </row>
    <row r="96" spans="1:17" x14ac:dyDescent="0.2">
      <c r="A96" s="339"/>
      <c r="B96" s="338"/>
      <c r="C96" s="6" t="s">
        <v>150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si="35"/>
        <v>0</v>
      </c>
    </row>
    <row r="97" spans="1:17" s="27" customFormat="1" x14ac:dyDescent="0.2">
      <c r="A97" s="335" t="s">
        <v>78</v>
      </c>
      <c r="B97" s="334" t="s">
        <v>79</v>
      </c>
      <c r="C97" s="24" t="s">
        <v>149</v>
      </c>
      <c r="D97" s="25">
        <f>D89+D91+D93+D95</f>
        <v>0</v>
      </c>
      <c r="E97" s="25">
        <f t="shared" ref="E97:O97" si="36">E89+E91+E93+E95</f>
        <v>0</v>
      </c>
      <c r="F97" s="25">
        <f t="shared" si="36"/>
        <v>0</v>
      </c>
      <c r="G97" s="25">
        <f t="shared" si="36"/>
        <v>0</v>
      </c>
      <c r="H97" s="25">
        <f t="shared" si="36"/>
        <v>0</v>
      </c>
      <c r="I97" s="25">
        <f t="shared" si="36"/>
        <v>0</v>
      </c>
      <c r="J97" s="25">
        <f t="shared" si="36"/>
        <v>0</v>
      </c>
      <c r="K97" s="25">
        <f t="shared" si="36"/>
        <v>0</v>
      </c>
      <c r="L97" s="25">
        <f t="shared" si="36"/>
        <v>0</v>
      </c>
      <c r="M97" s="25">
        <f t="shared" si="36"/>
        <v>0</v>
      </c>
      <c r="N97" s="25">
        <f t="shared" si="36"/>
        <v>0</v>
      </c>
      <c r="O97" s="25">
        <f t="shared" si="36"/>
        <v>0</v>
      </c>
      <c r="P97" s="25">
        <f t="shared" si="35"/>
        <v>0</v>
      </c>
      <c r="Q97" s="36"/>
    </row>
    <row r="98" spans="1:17" s="27" customFormat="1" x14ac:dyDescent="0.2">
      <c r="A98" s="335"/>
      <c r="B98" s="334"/>
      <c r="C98" s="24" t="s">
        <v>150</v>
      </c>
      <c r="D98" s="25">
        <f>D90+D92+D94+D96</f>
        <v>565903</v>
      </c>
      <c r="E98" s="25">
        <f t="shared" ref="E98:O98" si="37">E90+E92+E94+E96</f>
        <v>0</v>
      </c>
      <c r="F98" s="25">
        <f t="shared" si="37"/>
        <v>0</v>
      </c>
      <c r="G98" s="25">
        <f t="shared" si="37"/>
        <v>0</v>
      </c>
      <c r="H98" s="25">
        <f t="shared" si="37"/>
        <v>0</v>
      </c>
      <c r="I98" s="25">
        <f t="shared" si="37"/>
        <v>0</v>
      </c>
      <c r="J98" s="25">
        <f t="shared" si="37"/>
        <v>0</v>
      </c>
      <c r="K98" s="25">
        <f t="shared" si="37"/>
        <v>0</v>
      </c>
      <c r="L98" s="25">
        <f t="shared" si="37"/>
        <v>0</v>
      </c>
      <c r="M98" s="25">
        <f t="shared" si="37"/>
        <v>0</v>
      </c>
      <c r="N98" s="25">
        <f t="shared" si="37"/>
        <v>0</v>
      </c>
      <c r="O98" s="25">
        <f t="shared" si="37"/>
        <v>0</v>
      </c>
      <c r="P98" s="25">
        <f t="shared" si="35"/>
        <v>565903</v>
      </c>
      <c r="Q98" s="36"/>
    </row>
    <row r="99" spans="1:17" x14ac:dyDescent="0.2">
      <c r="A99" s="326" t="s">
        <v>80</v>
      </c>
      <c r="B99" s="325" t="s">
        <v>81</v>
      </c>
      <c r="C99" s="87" t="s">
        <v>149</v>
      </c>
      <c r="D99" s="74">
        <f>D97</f>
        <v>0</v>
      </c>
      <c r="E99" s="74">
        <f t="shared" ref="E99:O99" si="38">E97</f>
        <v>0</v>
      </c>
      <c r="F99" s="74">
        <f t="shared" si="38"/>
        <v>0</v>
      </c>
      <c r="G99" s="74">
        <f t="shared" si="38"/>
        <v>0</v>
      </c>
      <c r="H99" s="74">
        <f t="shared" si="38"/>
        <v>0</v>
      </c>
      <c r="I99" s="74">
        <f t="shared" si="38"/>
        <v>0</v>
      </c>
      <c r="J99" s="74">
        <f t="shared" si="38"/>
        <v>0</v>
      </c>
      <c r="K99" s="74">
        <f t="shared" si="38"/>
        <v>0</v>
      </c>
      <c r="L99" s="74">
        <f t="shared" si="38"/>
        <v>0</v>
      </c>
      <c r="M99" s="74">
        <f t="shared" si="38"/>
        <v>0</v>
      </c>
      <c r="N99" s="74">
        <f t="shared" si="38"/>
        <v>0</v>
      </c>
      <c r="O99" s="74">
        <f t="shared" si="38"/>
        <v>0</v>
      </c>
      <c r="P99" s="74">
        <f>SUM(D99:O99)</f>
        <v>0</v>
      </c>
    </row>
    <row r="100" spans="1:17" x14ac:dyDescent="0.2">
      <c r="A100" s="326"/>
      <c r="B100" s="325"/>
      <c r="C100" s="87" t="s">
        <v>150</v>
      </c>
      <c r="D100" s="74">
        <f>D98</f>
        <v>565903</v>
      </c>
      <c r="E100" s="74">
        <f t="shared" ref="E100:O100" si="39">E98</f>
        <v>0</v>
      </c>
      <c r="F100" s="74">
        <f t="shared" si="39"/>
        <v>0</v>
      </c>
      <c r="G100" s="74">
        <f t="shared" si="39"/>
        <v>0</v>
      </c>
      <c r="H100" s="74">
        <f t="shared" si="39"/>
        <v>0</v>
      </c>
      <c r="I100" s="74">
        <f t="shared" si="39"/>
        <v>0</v>
      </c>
      <c r="J100" s="74">
        <f t="shared" si="39"/>
        <v>0</v>
      </c>
      <c r="K100" s="74">
        <f t="shared" si="39"/>
        <v>0</v>
      </c>
      <c r="L100" s="74">
        <f t="shared" si="39"/>
        <v>0</v>
      </c>
      <c r="M100" s="74">
        <f t="shared" si="39"/>
        <v>0</v>
      </c>
      <c r="N100" s="74">
        <f t="shared" si="39"/>
        <v>0</v>
      </c>
      <c r="O100" s="74">
        <f t="shared" si="39"/>
        <v>0</v>
      </c>
      <c r="P100" s="74">
        <f>SUM(D100:O100)</f>
        <v>565903</v>
      </c>
    </row>
    <row r="101" spans="1:17" x14ac:dyDescent="0.2">
      <c r="A101" s="337" t="s">
        <v>164</v>
      </c>
      <c r="B101" s="336" t="s">
        <v>165</v>
      </c>
      <c r="C101" s="93" t="s">
        <v>149</v>
      </c>
      <c r="D101" s="96">
        <f>D99+D87</f>
        <v>2576110.75</v>
      </c>
      <c r="E101" s="96">
        <f t="shared" ref="E101:O101" si="40">E99+E87</f>
        <v>2576110.75</v>
      </c>
      <c r="F101" s="96">
        <f t="shared" si="40"/>
        <v>2576110.75</v>
      </c>
      <c r="G101" s="96">
        <f t="shared" si="40"/>
        <v>2576110.75</v>
      </c>
      <c r="H101" s="96">
        <f t="shared" si="40"/>
        <v>2576110.75</v>
      </c>
      <c r="I101" s="96">
        <f t="shared" si="40"/>
        <v>2576110.75</v>
      </c>
      <c r="J101" s="96">
        <f t="shared" si="40"/>
        <v>2576110.75</v>
      </c>
      <c r="K101" s="96">
        <f t="shared" si="40"/>
        <v>2576110.75</v>
      </c>
      <c r="L101" s="96">
        <f t="shared" si="40"/>
        <v>2576110.75</v>
      </c>
      <c r="M101" s="96">
        <f t="shared" si="40"/>
        <v>2576110.75</v>
      </c>
      <c r="N101" s="96">
        <f t="shared" si="40"/>
        <v>7555650.75</v>
      </c>
      <c r="O101" s="96">
        <f t="shared" si="40"/>
        <v>3426510.75</v>
      </c>
      <c r="P101" s="96">
        <f>SUM(D101:O101)</f>
        <v>36743269</v>
      </c>
    </row>
    <row r="102" spans="1:17" x14ac:dyDescent="0.2">
      <c r="A102" s="337"/>
      <c r="B102" s="336"/>
      <c r="C102" s="93" t="s">
        <v>150</v>
      </c>
      <c r="D102" s="96">
        <f>D100+D88</f>
        <v>3225908.5</v>
      </c>
      <c r="E102" s="96">
        <f t="shared" ref="E102:O102" si="41">E100+E88</f>
        <v>2660005.5</v>
      </c>
      <c r="F102" s="96">
        <f t="shared" si="41"/>
        <v>2660005.5</v>
      </c>
      <c r="G102" s="96">
        <f t="shared" si="41"/>
        <v>2660005.5</v>
      </c>
      <c r="H102" s="96">
        <f t="shared" si="41"/>
        <v>2660005.5</v>
      </c>
      <c r="I102" s="96">
        <f t="shared" si="41"/>
        <v>2660005.5</v>
      </c>
      <c r="J102" s="96">
        <f t="shared" si="41"/>
        <v>2660005.5</v>
      </c>
      <c r="K102" s="96">
        <f t="shared" si="41"/>
        <v>2660005.5</v>
      </c>
      <c r="L102" s="96">
        <f t="shared" si="41"/>
        <v>2660005.5</v>
      </c>
      <c r="M102" s="96">
        <f t="shared" si="41"/>
        <v>2660005.5</v>
      </c>
      <c r="N102" s="96">
        <f t="shared" si="41"/>
        <v>7639545.5</v>
      </c>
      <c r="O102" s="96">
        <f t="shared" si="41"/>
        <v>4600088.5</v>
      </c>
      <c r="P102" s="96">
        <f>SUM(D102:O102)</f>
        <v>39405592</v>
      </c>
    </row>
    <row r="105" spans="1:17" x14ac:dyDescent="0.2">
      <c r="B105" s="267" t="s">
        <v>166</v>
      </c>
      <c r="C105" s="267"/>
    </row>
    <row r="106" spans="1:17" x14ac:dyDescent="0.2">
      <c r="B106" s="327" t="s">
        <v>167</v>
      </c>
      <c r="C106" s="327"/>
      <c r="D106" s="5">
        <v>0</v>
      </c>
      <c r="E106" s="5">
        <f>14876696/11</f>
        <v>1352426.9090909092</v>
      </c>
      <c r="F106" s="5">
        <f t="shared" ref="F106:O106" si="42">14876696/11</f>
        <v>1352426.9090909092</v>
      </c>
      <c r="G106" s="5">
        <f t="shared" si="42"/>
        <v>1352426.9090909092</v>
      </c>
      <c r="H106" s="5">
        <f t="shared" si="42"/>
        <v>1352426.9090909092</v>
      </c>
      <c r="I106" s="5">
        <f t="shared" si="42"/>
        <v>1352426.9090909092</v>
      </c>
      <c r="J106" s="5">
        <f t="shared" si="42"/>
        <v>1352426.9090909092</v>
      </c>
      <c r="K106" s="5">
        <f t="shared" si="42"/>
        <v>1352426.9090909092</v>
      </c>
      <c r="L106" s="5">
        <f t="shared" si="42"/>
        <v>1352426.9090909092</v>
      </c>
      <c r="M106" s="5">
        <f t="shared" si="42"/>
        <v>1352426.9090909092</v>
      </c>
      <c r="N106" s="5">
        <f t="shared" si="42"/>
        <v>1352426.9090909092</v>
      </c>
      <c r="O106" s="5">
        <f t="shared" si="42"/>
        <v>1352426.9090909092</v>
      </c>
      <c r="P106" s="5">
        <f>SUM(D106:O106)</f>
        <v>14876696.000000004</v>
      </c>
      <c r="Q106" s="3">
        <f>'3.Pü.mérleg'!B25</f>
        <v>16275694</v>
      </c>
    </row>
    <row r="107" spans="1:17" x14ac:dyDescent="0.2">
      <c r="B107" s="327" t="s">
        <v>168</v>
      </c>
      <c r="C107" s="327"/>
      <c r="D107" s="5">
        <f>18219564/12</f>
        <v>1518297</v>
      </c>
      <c r="E107" s="5">
        <f t="shared" ref="E107:O107" si="43">18219564/12</f>
        <v>1518297</v>
      </c>
      <c r="F107" s="5">
        <f t="shared" si="43"/>
        <v>1518297</v>
      </c>
      <c r="G107" s="5">
        <f t="shared" si="43"/>
        <v>1518297</v>
      </c>
      <c r="H107" s="5">
        <f t="shared" si="43"/>
        <v>1518297</v>
      </c>
      <c r="I107" s="5">
        <f t="shared" si="43"/>
        <v>1518297</v>
      </c>
      <c r="J107" s="5">
        <f t="shared" si="43"/>
        <v>1518297</v>
      </c>
      <c r="K107" s="5">
        <f t="shared" si="43"/>
        <v>1518297</v>
      </c>
      <c r="L107" s="5">
        <f t="shared" si="43"/>
        <v>1518297</v>
      </c>
      <c r="M107" s="5">
        <f t="shared" si="43"/>
        <v>1518297</v>
      </c>
      <c r="N107" s="5">
        <f t="shared" si="43"/>
        <v>1518297</v>
      </c>
      <c r="O107" s="5">
        <f t="shared" si="43"/>
        <v>1518297</v>
      </c>
      <c r="P107" s="5">
        <f>SUM(D107:O107)</f>
        <v>18219564</v>
      </c>
      <c r="Q107" s="3">
        <f>'2.Műk+F mérlegek'!B16</f>
        <v>19717575</v>
      </c>
    </row>
    <row r="108" spans="1:17" x14ac:dyDescent="0.2">
      <c r="B108" s="327" t="s">
        <v>169</v>
      </c>
      <c r="C108" s="327"/>
      <c r="D108" s="5">
        <f>29890843/12</f>
        <v>2490903.5833333335</v>
      </c>
      <c r="E108" s="5">
        <f t="shared" ref="E108:O108" si="44">29890843/12</f>
        <v>2490903.5833333335</v>
      </c>
      <c r="F108" s="5">
        <f t="shared" si="44"/>
        <v>2490903.5833333335</v>
      </c>
      <c r="G108" s="5">
        <f t="shared" si="44"/>
        <v>2490903.5833333335</v>
      </c>
      <c r="H108" s="5">
        <f t="shared" si="44"/>
        <v>2490903.5833333335</v>
      </c>
      <c r="I108" s="5">
        <f t="shared" si="44"/>
        <v>2490903.5833333335</v>
      </c>
      <c r="J108" s="5">
        <f t="shared" si="44"/>
        <v>2490903.5833333335</v>
      </c>
      <c r="K108" s="5">
        <f t="shared" si="44"/>
        <v>2490903.5833333335</v>
      </c>
      <c r="L108" s="5">
        <f t="shared" si="44"/>
        <v>2490903.5833333335</v>
      </c>
      <c r="M108" s="5">
        <f t="shared" si="44"/>
        <v>2490903.5833333335</v>
      </c>
      <c r="N108" s="5">
        <f t="shared" si="44"/>
        <v>2490903.5833333335</v>
      </c>
      <c r="O108" s="5">
        <f t="shared" si="44"/>
        <v>2490903.5833333335</v>
      </c>
      <c r="P108" s="5">
        <f>SUM(D108:O108)</f>
        <v>29890842.999999996</v>
      </c>
      <c r="Q108" s="3">
        <f>'2.Műk+F mérlegek'!H16</f>
        <v>30913329</v>
      </c>
    </row>
    <row r="109" spans="1:17" x14ac:dyDescent="0.2">
      <c r="B109" s="327" t="s">
        <v>170</v>
      </c>
      <c r="C109" s="327"/>
      <c r="D109" s="5">
        <f>D106+D107-D108</f>
        <v>-972606.58333333349</v>
      </c>
      <c r="E109" s="5">
        <f>E106+E107-E108</f>
        <v>379820.32575757569</v>
      </c>
      <c r="F109" s="5">
        <f t="shared" ref="F109:O109" si="45">F106+F107-F108</f>
        <v>379820.32575757569</v>
      </c>
      <c r="G109" s="5">
        <f t="shared" si="45"/>
        <v>379820.32575757569</v>
      </c>
      <c r="H109" s="5">
        <f t="shared" si="45"/>
        <v>379820.32575757569</v>
      </c>
      <c r="I109" s="5">
        <f t="shared" si="45"/>
        <v>379820.32575757569</v>
      </c>
      <c r="J109" s="5">
        <f>J106+J107-J108</f>
        <v>379820.32575757569</v>
      </c>
      <c r="K109" s="5">
        <f t="shared" si="45"/>
        <v>379820.32575757569</v>
      </c>
      <c r="L109" s="5">
        <f t="shared" si="45"/>
        <v>379820.32575757569</v>
      </c>
      <c r="M109" s="5">
        <f t="shared" si="45"/>
        <v>379820.32575757569</v>
      </c>
      <c r="N109" s="5">
        <f t="shared" si="45"/>
        <v>379820.32575757569</v>
      </c>
      <c r="O109" s="5">
        <f t="shared" si="45"/>
        <v>379820.32575757569</v>
      </c>
      <c r="P109" s="37">
        <v>0</v>
      </c>
    </row>
    <row r="111" spans="1:17" x14ac:dyDescent="0.2">
      <c r="B111" s="341" t="s">
        <v>418</v>
      </c>
      <c r="C111" s="267"/>
    </row>
    <row r="112" spans="1:17" x14ac:dyDescent="0.2">
      <c r="B112" s="327" t="s">
        <v>167</v>
      </c>
      <c r="C112" s="327"/>
      <c r="D112" s="5">
        <v>0</v>
      </c>
      <c r="E112" s="5">
        <f>16205052/11</f>
        <v>1473186.5454545454</v>
      </c>
      <c r="F112" s="5">
        <f t="shared" ref="F112:O112" si="46">16205052/11</f>
        <v>1473186.5454545454</v>
      </c>
      <c r="G112" s="5">
        <f t="shared" si="46"/>
        <v>1473186.5454545454</v>
      </c>
      <c r="H112" s="5">
        <f t="shared" si="46"/>
        <v>1473186.5454545454</v>
      </c>
      <c r="I112" s="5">
        <f t="shared" si="46"/>
        <v>1473186.5454545454</v>
      </c>
      <c r="J112" s="5">
        <f t="shared" si="46"/>
        <v>1473186.5454545454</v>
      </c>
      <c r="K112" s="5">
        <f t="shared" si="46"/>
        <v>1473186.5454545454</v>
      </c>
      <c r="L112" s="5">
        <f t="shared" si="46"/>
        <v>1473186.5454545454</v>
      </c>
      <c r="M112" s="5">
        <f t="shared" si="46"/>
        <v>1473186.5454545454</v>
      </c>
      <c r="N112" s="5">
        <f t="shared" si="46"/>
        <v>1473186.5454545454</v>
      </c>
      <c r="O112" s="5">
        <f t="shared" si="46"/>
        <v>1473186.5454545454</v>
      </c>
      <c r="P112" s="5">
        <f>SUM(D112:O112)</f>
        <v>16205051.999999996</v>
      </c>
      <c r="Q112" s="3">
        <f>'3.Pü.mérleg'!C25</f>
        <v>16655257</v>
      </c>
    </row>
    <row r="113" spans="2:17" x14ac:dyDescent="0.2">
      <c r="B113" s="327" t="s">
        <v>168</v>
      </c>
      <c r="C113" s="327"/>
      <c r="D113" s="5">
        <f>D55</f>
        <v>18370284.916666668</v>
      </c>
      <c r="E113" s="5">
        <f t="shared" ref="E113:O113" si="47">E55</f>
        <v>1715027.9166666667</v>
      </c>
      <c r="F113" s="5">
        <f t="shared" si="47"/>
        <v>2500027.9166666665</v>
      </c>
      <c r="G113" s="5">
        <f t="shared" si="47"/>
        <v>1715027.9166666667</v>
      </c>
      <c r="H113" s="5">
        <f t="shared" si="47"/>
        <v>1715027.9166666667</v>
      </c>
      <c r="I113" s="5">
        <f t="shared" si="47"/>
        <v>1715027.9166666667</v>
      </c>
      <c r="J113" s="5">
        <f t="shared" si="47"/>
        <v>1715027.9166666667</v>
      </c>
      <c r="K113" s="5">
        <f t="shared" si="47"/>
        <v>1715027.9166666667</v>
      </c>
      <c r="L113" s="5">
        <f t="shared" si="47"/>
        <v>2500027.9166666665</v>
      </c>
      <c r="M113" s="5">
        <f t="shared" si="47"/>
        <v>1715027.9166666667</v>
      </c>
      <c r="N113" s="5">
        <f t="shared" si="47"/>
        <v>1715027.9166666667</v>
      </c>
      <c r="O113" s="5">
        <f t="shared" si="47"/>
        <v>2315027.9166666665</v>
      </c>
      <c r="P113" s="5">
        <f>SUM(D113:O113)</f>
        <v>39405592</v>
      </c>
      <c r="Q113" s="3">
        <f>'2.Műk+F mérlegek'!C16</f>
        <v>22589335</v>
      </c>
    </row>
    <row r="114" spans="2:17" x14ac:dyDescent="0.2">
      <c r="B114" s="327" t="s">
        <v>169</v>
      </c>
      <c r="C114" s="327"/>
      <c r="D114" s="5">
        <f>34557972/12</f>
        <v>2879831</v>
      </c>
      <c r="E114" s="5">
        <f t="shared" ref="E114:O114" si="48">34557972/12</f>
        <v>2879831</v>
      </c>
      <c r="F114" s="5">
        <f t="shared" si="48"/>
        <v>2879831</v>
      </c>
      <c r="G114" s="5">
        <f t="shared" si="48"/>
        <v>2879831</v>
      </c>
      <c r="H114" s="5">
        <f t="shared" si="48"/>
        <v>2879831</v>
      </c>
      <c r="I114" s="5">
        <f t="shared" si="48"/>
        <v>2879831</v>
      </c>
      <c r="J114" s="5">
        <f t="shared" si="48"/>
        <v>2879831</v>
      </c>
      <c r="K114" s="5">
        <f t="shared" si="48"/>
        <v>2879831</v>
      </c>
      <c r="L114" s="5">
        <f t="shared" si="48"/>
        <v>2879831</v>
      </c>
      <c r="M114" s="5">
        <f t="shared" si="48"/>
        <v>2879831</v>
      </c>
      <c r="N114" s="5">
        <f t="shared" si="48"/>
        <v>2879831</v>
      </c>
      <c r="O114" s="5">
        <f t="shared" si="48"/>
        <v>2879831</v>
      </c>
      <c r="P114" s="5">
        <f>SUM(D114:O114)</f>
        <v>34557972</v>
      </c>
      <c r="Q114" s="3">
        <f>'2.Műk+F mérlegek'!I16</f>
        <v>31920066</v>
      </c>
    </row>
    <row r="115" spans="2:17" x14ac:dyDescent="0.2">
      <c r="B115" s="327" t="s">
        <v>170</v>
      </c>
      <c r="C115" s="327"/>
      <c r="D115" s="5">
        <f t="shared" ref="D115:O115" si="49">D112+D113-D114</f>
        <v>15490453.916666668</v>
      </c>
      <c r="E115" s="5">
        <f t="shared" si="49"/>
        <v>308383.46212121192</v>
      </c>
      <c r="F115" s="5">
        <f t="shared" si="49"/>
        <v>1093383.4621212119</v>
      </c>
      <c r="G115" s="5">
        <f t="shared" si="49"/>
        <v>308383.46212121192</v>
      </c>
      <c r="H115" s="5">
        <f t="shared" si="49"/>
        <v>308383.46212121192</v>
      </c>
      <c r="I115" s="5">
        <f t="shared" si="49"/>
        <v>308383.46212121192</v>
      </c>
      <c r="J115" s="5">
        <f t="shared" si="49"/>
        <v>308383.46212121192</v>
      </c>
      <c r="K115" s="5">
        <f t="shared" si="49"/>
        <v>308383.46212121192</v>
      </c>
      <c r="L115" s="5">
        <f t="shared" si="49"/>
        <v>1093383.4621212119</v>
      </c>
      <c r="M115" s="5">
        <f t="shared" si="49"/>
        <v>308383.46212121192</v>
      </c>
      <c r="N115" s="5">
        <f t="shared" si="49"/>
        <v>308383.46212121192</v>
      </c>
      <c r="O115" s="5">
        <f t="shared" si="49"/>
        <v>908383.46212121192</v>
      </c>
      <c r="P115" s="37">
        <v>0</v>
      </c>
    </row>
  </sheetData>
  <mergeCells count="112">
    <mergeCell ref="A6:A7"/>
    <mergeCell ref="B4:B5"/>
    <mergeCell ref="A44:A45"/>
    <mergeCell ref="B44:B45"/>
    <mergeCell ref="A4:A5"/>
    <mergeCell ref="B18:B19"/>
    <mergeCell ref="A75:A76"/>
    <mergeCell ref="B65:B66"/>
    <mergeCell ref="A65:A66"/>
    <mergeCell ref="B69:B70"/>
    <mergeCell ref="A69:A70"/>
    <mergeCell ref="B59:B60"/>
    <mergeCell ref="A59:A60"/>
    <mergeCell ref="B63:B64"/>
    <mergeCell ref="A63:A64"/>
    <mergeCell ref="B61:B62"/>
    <mergeCell ref="A61:A62"/>
    <mergeCell ref="B54:B55"/>
    <mergeCell ref="A71:A72"/>
    <mergeCell ref="D2:P2"/>
    <mergeCell ref="A2:A3"/>
    <mergeCell ref="B2:B3"/>
    <mergeCell ref="C2:C3"/>
    <mergeCell ref="B46:B47"/>
    <mergeCell ref="B50:B51"/>
    <mergeCell ref="A50:A51"/>
    <mergeCell ref="B24:B25"/>
    <mergeCell ref="A24:A25"/>
    <mergeCell ref="B32:B33"/>
    <mergeCell ref="B42:B43"/>
    <mergeCell ref="A42:A43"/>
    <mergeCell ref="B40:B41"/>
    <mergeCell ref="A40:A41"/>
    <mergeCell ref="B38:B39"/>
    <mergeCell ref="B34:B35"/>
    <mergeCell ref="A22:A23"/>
    <mergeCell ref="A34:A35"/>
    <mergeCell ref="B8:B9"/>
    <mergeCell ref="A8:A9"/>
    <mergeCell ref="B16:B17"/>
    <mergeCell ref="A16:A17"/>
    <mergeCell ref="B14:B15"/>
    <mergeCell ref="B6:B7"/>
    <mergeCell ref="B112:C112"/>
    <mergeCell ref="B113:C113"/>
    <mergeCell ref="B73:B74"/>
    <mergeCell ref="A73:A74"/>
    <mergeCell ref="B67:B68"/>
    <mergeCell ref="A67:A68"/>
    <mergeCell ref="A38:A39"/>
    <mergeCell ref="B36:B37"/>
    <mergeCell ref="A36:A37"/>
    <mergeCell ref="A54:A55"/>
    <mergeCell ref="B52:B53"/>
    <mergeCell ref="A52:A53"/>
    <mergeCell ref="B48:B49"/>
    <mergeCell ref="A48:A49"/>
    <mergeCell ref="A46:A47"/>
    <mergeCell ref="B106:C106"/>
    <mergeCell ref="B107:C107"/>
    <mergeCell ref="B57:B58"/>
    <mergeCell ref="A57:A58"/>
    <mergeCell ref="B75:B76"/>
    <mergeCell ref="A91:A92"/>
    <mergeCell ref="B95:B96"/>
    <mergeCell ref="A95:A96"/>
    <mergeCell ref="A85:A86"/>
    <mergeCell ref="B111:C111"/>
    <mergeCell ref="B10:B11"/>
    <mergeCell ref="A10:A11"/>
    <mergeCell ref="B20:B21"/>
    <mergeCell ref="A20:A21"/>
    <mergeCell ref="A28:A29"/>
    <mergeCell ref="B26:B27"/>
    <mergeCell ref="A26:A27"/>
    <mergeCell ref="A14:A15"/>
    <mergeCell ref="A12:A13"/>
    <mergeCell ref="B12:B13"/>
    <mergeCell ref="A18:A19"/>
    <mergeCell ref="B22:B23"/>
    <mergeCell ref="B28:B29"/>
    <mergeCell ref="A32:A33"/>
    <mergeCell ref="B30:B31"/>
    <mergeCell ref="A30:A31"/>
    <mergeCell ref="B91:B92"/>
    <mergeCell ref="B77:B78"/>
    <mergeCell ref="A77:A78"/>
    <mergeCell ref="B71:B72"/>
    <mergeCell ref="B99:B100"/>
    <mergeCell ref="A99:A100"/>
    <mergeCell ref="B114:C114"/>
    <mergeCell ref="B115:C115"/>
    <mergeCell ref="A93:A94"/>
    <mergeCell ref="B93:B94"/>
    <mergeCell ref="A81:A82"/>
    <mergeCell ref="B79:B80"/>
    <mergeCell ref="A79:A80"/>
    <mergeCell ref="B97:B98"/>
    <mergeCell ref="A97:A98"/>
    <mergeCell ref="B83:B84"/>
    <mergeCell ref="A83:A84"/>
    <mergeCell ref="B108:C108"/>
    <mergeCell ref="B109:C109"/>
    <mergeCell ref="B105:C105"/>
    <mergeCell ref="B101:B102"/>
    <mergeCell ref="A101:A102"/>
    <mergeCell ref="B85:B86"/>
    <mergeCell ref="B89:B90"/>
    <mergeCell ref="A89:A90"/>
    <mergeCell ref="B87:B88"/>
    <mergeCell ref="A87:A88"/>
    <mergeCell ref="B81:B82"/>
  </mergeCells>
  <phoneticPr fontId="21" type="noConversion"/>
  <pageMargins left="0.23622047244094491" right="0.19685039370078741" top="0.74803149606299213" bottom="0.74803149606299213" header="0.31496062992125984" footer="0.31496062992125984"/>
  <pageSetup paperSize="9" scale="76" fitToHeight="0" orientation="landscape" r:id="rId1"/>
  <headerFooter>
    <oddHeader xml:space="preserve">&amp;L13. melléklet a ../2018.(...) önkormányzati rendelethez&amp;CSzellő Község Önkormányzat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86"/>
  <sheetViews>
    <sheetView tabSelected="1" view="pageBreakPreview" zoomScaleNormal="100" zoomScaleSheetLayoutView="100" workbookViewId="0">
      <pane ySplit="3" topLeftCell="A4" activePane="bottomLeft" state="frozen"/>
      <selection pane="bottomLeft" activeCell="K70" sqref="K70"/>
    </sheetView>
  </sheetViews>
  <sheetFormatPr defaultRowHeight="18" x14ac:dyDescent="0.25"/>
  <cols>
    <col min="1" max="1" width="8.28515625" style="241" customWidth="1"/>
    <col min="2" max="2" width="41" style="241" customWidth="1"/>
    <col min="3" max="3" width="21.7109375" style="241" customWidth="1"/>
    <col min="4" max="4" width="23.5703125" style="241" customWidth="1"/>
    <col min="5" max="5" width="23.85546875" style="241" customWidth="1"/>
    <col min="6" max="6" width="16.85546875" style="241" customWidth="1"/>
    <col min="7" max="7" width="16.28515625" style="241" customWidth="1"/>
    <col min="8" max="8" width="18.7109375" style="241" customWidth="1"/>
    <col min="9" max="256" width="8.85546875" style="241"/>
    <col min="257" max="257" width="8.28515625" style="241" customWidth="1"/>
    <col min="258" max="258" width="41" style="241" customWidth="1"/>
    <col min="259" max="264" width="32.7109375" style="241" customWidth="1"/>
    <col min="265" max="512" width="8.85546875" style="241"/>
    <col min="513" max="513" width="8.28515625" style="241" customWidth="1"/>
    <col min="514" max="514" width="41" style="241" customWidth="1"/>
    <col min="515" max="520" width="32.7109375" style="241" customWidth="1"/>
    <col min="521" max="768" width="8.85546875" style="241"/>
    <col min="769" max="769" width="8.28515625" style="241" customWidth="1"/>
    <col min="770" max="770" width="41" style="241" customWidth="1"/>
    <col min="771" max="776" width="32.7109375" style="241" customWidth="1"/>
    <col min="777" max="1024" width="8.85546875" style="241"/>
    <col min="1025" max="1025" width="8.28515625" style="241" customWidth="1"/>
    <col min="1026" max="1026" width="41" style="241" customWidth="1"/>
    <col min="1027" max="1032" width="32.7109375" style="241" customWidth="1"/>
    <col min="1033" max="1280" width="8.85546875" style="241"/>
    <col min="1281" max="1281" width="8.28515625" style="241" customWidth="1"/>
    <col min="1282" max="1282" width="41" style="241" customWidth="1"/>
    <col min="1283" max="1288" width="32.7109375" style="241" customWidth="1"/>
    <col min="1289" max="1536" width="8.85546875" style="241"/>
    <col min="1537" max="1537" width="8.28515625" style="241" customWidth="1"/>
    <col min="1538" max="1538" width="41" style="241" customWidth="1"/>
    <col min="1539" max="1544" width="32.7109375" style="241" customWidth="1"/>
    <col min="1545" max="1792" width="8.85546875" style="241"/>
    <col min="1793" max="1793" width="8.28515625" style="241" customWidth="1"/>
    <col min="1794" max="1794" width="41" style="241" customWidth="1"/>
    <col min="1795" max="1800" width="32.7109375" style="241" customWidth="1"/>
    <col min="1801" max="2048" width="8.85546875" style="241"/>
    <col min="2049" max="2049" width="8.28515625" style="241" customWidth="1"/>
    <col min="2050" max="2050" width="41" style="241" customWidth="1"/>
    <col min="2051" max="2056" width="32.7109375" style="241" customWidth="1"/>
    <col min="2057" max="2304" width="8.85546875" style="241"/>
    <col min="2305" max="2305" width="8.28515625" style="241" customWidth="1"/>
    <col min="2306" max="2306" width="41" style="241" customWidth="1"/>
    <col min="2307" max="2312" width="32.7109375" style="241" customWidth="1"/>
    <col min="2313" max="2560" width="8.85546875" style="241"/>
    <col min="2561" max="2561" width="8.28515625" style="241" customWidth="1"/>
    <col min="2562" max="2562" width="41" style="241" customWidth="1"/>
    <col min="2563" max="2568" width="32.7109375" style="241" customWidth="1"/>
    <col min="2569" max="2816" width="8.85546875" style="241"/>
    <col min="2817" max="2817" width="8.28515625" style="241" customWidth="1"/>
    <col min="2818" max="2818" width="41" style="241" customWidth="1"/>
    <col min="2819" max="2824" width="32.7109375" style="241" customWidth="1"/>
    <col min="2825" max="3072" width="8.85546875" style="241"/>
    <col min="3073" max="3073" width="8.28515625" style="241" customWidth="1"/>
    <col min="3074" max="3074" width="41" style="241" customWidth="1"/>
    <col min="3075" max="3080" width="32.7109375" style="241" customWidth="1"/>
    <col min="3081" max="3328" width="8.85546875" style="241"/>
    <col min="3329" max="3329" width="8.28515625" style="241" customWidth="1"/>
    <col min="3330" max="3330" width="41" style="241" customWidth="1"/>
    <col min="3331" max="3336" width="32.7109375" style="241" customWidth="1"/>
    <col min="3337" max="3584" width="8.85546875" style="241"/>
    <col min="3585" max="3585" width="8.28515625" style="241" customWidth="1"/>
    <col min="3586" max="3586" width="41" style="241" customWidth="1"/>
    <col min="3587" max="3592" width="32.7109375" style="241" customWidth="1"/>
    <col min="3593" max="3840" width="8.85546875" style="241"/>
    <col min="3841" max="3841" width="8.28515625" style="241" customWidth="1"/>
    <col min="3842" max="3842" width="41" style="241" customWidth="1"/>
    <col min="3843" max="3848" width="32.7109375" style="241" customWidth="1"/>
    <col min="3849" max="4096" width="8.85546875" style="241"/>
    <col min="4097" max="4097" width="8.28515625" style="241" customWidth="1"/>
    <col min="4098" max="4098" width="41" style="241" customWidth="1"/>
    <col min="4099" max="4104" width="32.7109375" style="241" customWidth="1"/>
    <col min="4105" max="4352" width="8.85546875" style="241"/>
    <col min="4353" max="4353" width="8.28515625" style="241" customWidth="1"/>
    <col min="4354" max="4354" width="41" style="241" customWidth="1"/>
    <col min="4355" max="4360" width="32.7109375" style="241" customWidth="1"/>
    <col min="4361" max="4608" width="8.85546875" style="241"/>
    <col min="4609" max="4609" width="8.28515625" style="241" customWidth="1"/>
    <col min="4610" max="4610" width="41" style="241" customWidth="1"/>
    <col min="4611" max="4616" width="32.7109375" style="241" customWidth="1"/>
    <col min="4617" max="4864" width="8.85546875" style="241"/>
    <col min="4865" max="4865" width="8.28515625" style="241" customWidth="1"/>
    <col min="4866" max="4866" width="41" style="241" customWidth="1"/>
    <col min="4867" max="4872" width="32.7109375" style="241" customWidth="1"/>
    <col min="4873" max="5120" width="8.85546875" style="241"/>
    <col min="5121" max="5121" width="8.28515625" style="241" customWidth="1"/>
    <col min="5122" max="5122" width="41" style="241" customWidth="1"/>
    <col min="5123" max="5128" width="32.7109375" style="241" customWidth="1"/>
    <col min="5129" max="5376" width="8.85546875" style="241"/>
    <col min="5377" max="5377" width="8.28515625" style="241" customWidth="1"/>
    <col min="5378" max="5378" width="41" style="241" customWidth="1"/>
    <col min="5379" max="5384" width="32.7109375" style="241" customWidth="1"/>
    <col min="5385" max="5632" width="8.85546875" style="241"/>
    <col min="5633" max="5633" width="8.28515625" style="241" customWidth="1"/>
    <col min="5634" max="5634" width="41" style="241" customWidth="1"/>
    <col min="5635" max="5640" width="32.7109375" style="241" customWidth="1"/>
    <col min="5641" max="5888" width="8.85546875" style="241"/>
    <col min="5889" max="5889" width="8.28515625" style="241" customWidth="1"/>
    <col min="5890" max="5890" width="41" style="241" customWidth="1"/>
    <col min="5891" max="5896" width="32.7109375" style="241" customWidth="1"/>
    <col min="5897" max="6144" width="8.85546875" style="241"/>
    <col min="6145" max="6145" width="8.28515625" style="241" customWidth="1"/>
    <col min="6146" max="6146" width="41" style="241" customWidth="1"/>
    <col min="6147" max="6152" width="32.7109375" style="241" customWidth="1"/>
    <col min="6153" max="6400" width="8.85546875" style="241"/>
    <col min="6401" max="6401" width="8.28515625" style="241" customWidth="1"/>
    <col min="6402" max="6402" width="41" style="241" customWidth="1"/>
    <col min="6403" max="6408" width="32.7109375" style="241" customWidth="1"/>
    <col min="6409" max="6656" width="8.85546875" style="241"/>
    <col min="6657" max="6657" width="8.28515625" style="241" customWidth="1"/>
    <col min="6658" max="6658" width="41" style="241" customWidth="1"/>
    <col min="6659" max="6664" width="32.7109375" style="241" customWidth="1"/>
    <col min="6665" max="6912" width="8.85546875" style="241"/>
    <col min="6913" max="6913" width="8.28515625" style="241" customWidth="1"/>
    <col min="6914" max="6914" width="41" style="241" customWidth="1"/>
    <col min="6915" max="6920" width="32.7109375" style="241" customWidth="1"/>
    <col min="6921" max="7168" width="8.85546875" style="241"/>
    <col min="7169" max="7169" width="8.28515625" style="241" customWidth="1"/>
    <col min="7170" max="7170" width="41" style="241" customWidth="1"/>
    <col min="7171" max="7176" width="32.7109375" style="241" customWidth="1"/>
    <col min="7177" max="7424" width="8.85546875" style="241"/>
    <col min="7425" max="7425" width="8.28515625" style="241" customWidth="1"/>
    <col min="7426" max="7426" width="41" style="241" customWidth="1"/>
    <col min="7427" max="7432" width="32.7109375" style="241" customWidth="1"/>
    <col min="7433" max="7680" width="8.85546875" style="241"/>
    <col min="7681" max="7681" width="8.28515625" style="241" customWidth="1"/>
    <col min="7682" max="7682" width="41" style="241" customWidth="1"/>
    <col min="7683" max="7688" width="32.7109375" style="241" customWidth="1"/>
    <col min="7689" max="7936" width="8.85546875" style="241"/>
    <col min="7937" max="7937" width="8.28515625" style="241" customWidth="1"/>
    <col min="7938" max="7938" width="41" style="241" customWidth="1"/>
    <col min="7939" max="7944" width="32.7109375" style="241" customWidth="1"/>
    <col min="7945" max="8192" width="8.85546875" style="241"/>
    <col min="8193" max="8193" width="8.28515625" style="241" customWidth="1"/>
    <col min="8194" max="8194" width="41" style="241" customWidth="1"/>
    <col min="8195" max="8200" width="32.7109375" style="241" customWidth="1"/>
    <col min="8201" max="8448" width="8.85546875" style="241"/>
    <col min="8449" max="8449" width="8.28515625" style="241" customWidth="1"/>
    <col min="8450" max="8450" width="41" style="241" customWidth="1"/>
    <col min="8451" max="8456" width="32.7109375" style="241" customWidth="1"/>
    <col min="8457" max="8704" width="8.85546875" style="241"/>
    <col min="8705" max="8705" width="8.28515625" style="241" customWidth="1"/>
    <col min="8706" max="8706" width="41" style="241" customWidth="1"/>
    <col min="8707" max="8712" width="32.7109375" style="241" customWidth="1"/>
    <col min="8713" max="8960" width="8.85546875" style="241"/>
    <col min="8961" max="8961" width="8.28515625" style="241" customWidth="1"/>
    <col min="8962" max="8962" width="41" style="241" customWidth="1"/>
    <col min="8963" max="8968" width="32.7109375" style="241" customWidth="1"/>
    <col min="8969" max="9216" width="8.85546875" style="241"/>
    <col min="9217" max="9217" width="8.28515625" style="241" customWidth="1"/>
    <col min="9218" max="9218" width="41" style="241" customWidth="1"/>
    <col min="9219" max="9224" width="32.7109375" style="241" customWidth="1"/>
    <col min="9225" max="9472" width="8.85546875" style="241"/>
    <col min="9473" max="9473" width="8.28515625" style="241" customWidth="1"/>
    <col min="9474" max="9474" width="41" style="241" customWidth="1"/>
    <col min="9475" max="9480" width="32.7109375" style="241" customWidth="1"/>
    <col min="9481" max="9728" width="8.85546875" style="241"/>
    <col min="9729" max="9729" width="8.28515625" style="241" customWidth="1"/>
    <col min="9730" max="9730" width="41" style="241" customWidth="1"/>
    <col min="9731" max="9736" width="32.7109375" style="241" customWidth="1"/>
    <col min="9737" max="9984" width="8.85546875" style="241"/>
    <col min="9985" max="9985" width="8.28515625" style="241" customWidth="1"/>
    <col min="9986" max="9986" width="41" style="241" customWidth="1"/>
    <col min="9987" max="9992" width="32.7109375" style="241" customWidth="1"/>
    <col min="9993" max="10240" width="8.85546875" style="241"/>
    <col min="10241" max="10241" width="8.28515625" style="241" customWidth="1"/>
    <col min="10242" max="10242" width="41" style="241" customWidth="1"/>
    <col min="10243" max="10248" width="32.7109375" style="241" customWidth="1"/>
    <col min="10249" max="10496" width="8.85546875" style="241"/>
    <col min="10497" max="10497" width="8.28515625" style="241" customWidth="1"/>
    <col min="10498" max="10498" width="41" style="241" customWidth="1"/>
    <col min="10499" max="10504" width="32.7109375" style="241" customWidth="1"/>
    <col min="10505" max="10752" width="8.85546875" style="241"/>
    <col min="10753" max="10753" width="8.28515625" style="241" customWidth="1"/>
    <col min="10754" max="10754" width="41" style="241" customWidth="1"/>
    <col min="10755" max="10760" width="32.7109375" style="241" customWidth="1"/>
    <col min="10761" max="11008" width="8.85546875" style="241"/>
    <col min="11009" max="11009" width="8.28515625" style="241" customWidth="1"/>
    <col min="11010" max="11010" width="41" style="241" customWidth="1"/>
    <col min="11011" max="11016" width="32.7109375" style="241" customWidth="1"/>
    <col min="11017" max="11264" width="8.85546875" style="241"/>
    <col min="11265" max="11265" width="8.28515625" style="241" customWidth="1"/>
    <col min="11266" max="11266" width="41" style="241" customWidth="1"/>
    <col min="11267" max="11272" width="32.7109375" style="241" customWidth="1"/>
    <col min="11273" max="11520" width="8.85546875" style="241"/>
    <col min="11521" max="11521" width="8.28515625" style="241" customWidth="1"/>
    <col min="11522" max="11522" width="41" style="241" customWidth="1"/>
    <col min="11523" max="11528" width="32.7109375" style="241" customWidth="1"/>
    <col min="11529" max="11776" width="8.85546875" style="241"/>
    <col min="11777" max="11777" width="8.28515625" style="241" customWidth="1"/>
    <col min="11778" max="11778" width="41" style="241" customWidth="1"/>
    <col min="11779" max="11784" width="32.7109375" style="241" customWidth="1"/>
    <col min="11785" max="12032" width="8.85546875" style="241"/>
    <col min="12033" max="12033" width="8.28515625" style="241" customWidth="1"/>
    <col min="12034" max="12034" width="41" style="241" customWidth="1"/>
    <col min="12035" max="12040" width="32.7109375" style="241" customWidth="1"/>
    <col min="12041" max="12288" width="8.85546875" style="241"/>
    <col min="12289" max="12289" width="8.28515625" style="241" customWidth="1"/>
    <col min="12290" max="12290" width="41" style="241" customWidth="1"/>
    <col min="12291" max="12296" width="32.7109375" style="241" customWidth="1"/>
    <col min="12297" max="12544" width="8.85546875" style="241"/>
    <col min="12545" max="12545" width="8.28515625" style="241" customWidth="1"/>
    <col min="12546" max="12546" width="41" style="241" customWidth="1"/>
    <col min="12547" max="12552" width="32.7109375" style="241" customWidth="1"/>
    <col min="12553" max="12800" width="8.85546875" style="241"/>
    <col min="12801" max="12801" width="8.28515625" style="241" customWidth="1"/>
    <col min="12802" max="12802" width="41" style="241" customWidth="1"/>
    <col min="12803" max="12808" width="32.7109375" style="241" customWidth="1"/>
    <col min="12809" max="13056" width="8.85546875" style="241"/>
    <col min="13057" max="13057" width="8.28515625" style="241" customWidth="1"/>
    <col min="13058" max="13058" width="41" style="241" customWidth="1"/>
    <col min="13059" max="13064" width="32.7109375" style="241" customWidth="1"/>
    <col min="13065" max="13312" width="8.85546875" style="241"/>
    <col min="13313" max="13313" width="8.28515625" style="241" customWidth="1"/>
    <col min="13314" max="13314" width="41" style="241" customWidth="1"/>
    <col min="13315" max="13320" width="32.7109375" style="241" customWidth="1"/>
    <col min="13321" max="13568" width="8.85546875" style="241"/>
    <col min="13569" max="13569" width="8.28515625" style="241" customWidth="1"/>
    <col min="13570" max="13570" width="41" style="241" customWidth="1"/>
    <col min="13571" max="13576" width="32.7109375" style="241" customWidth="1"/>
    <col min="13577" max="13824" width="8.85546875" style="241"/>
    <col min="13825" max="13825" width="8.28515625" style="241" customWidth="1"/>
    <col min="13826" max="13826" width="41" style="241" customWidth="1"/>
    <col min="13827" max="13832" width="32.7109375" style="241" customWidth="1"/>
    <col min="13833" max="14080" width="8.85546875" style="241"/>
    <col min="14081" max="14081" width="8.28515625" style="241" customWidth="1"/>
    <col min="14082" max="14082" width="41" style="241" customWidth="1"/>
    <col min="14083" max="14088" width="32.7109375" style="241" customWidth="1"/>
    <col min="14089" max="14336" width="8.85546875" style="241"/>
    <col min="14337" max="14337" width="8.28515625" style="241" customWidth="1"/>
    <col min="14338" max="14338" width="41" style="241" customWidth="1"/>
    <col min="14339" max="14344" width="32.7109375" style="241" customWidth="1"/>
    <col min="14345" max="14592" width="8.85546875" style="241"/>
    <col min="14593" max="14593" width="8.28515625" style="241" customWidth="1"/>
    <col min="14594" max="14594" width="41" style="241" customWidth="1"/>
    <col min="14595" max="14600" width="32.7109375" style="241" customWidth="1"/>
    <col min="14601" max="14848" width="8.85546875" style="241"/>
    <col min="14849" max="14849" width="8.28515625" style="241" customWidth="1"/>
    <col min="14850" max="14850" width="41" style="241" customWidth="1"/>
    <col min="14851" max="14856" width="32.7109375" style="241" customWidth="1"/>
    <col min="14857" max="15104" width="8.85546875" style="241"/>
    <col min="15105" max="15105" width="8.28515625" style="241" customWidth="1"/>
    <col min="15106" max="15106" width="41" style="241" customWidth="1"/>
    <col min="15107" max="15112" width="32.7109375" style="241" customWidth="1"/>
    <col min="15113" max="15360" width="8.85546875" style="241"/>
    <col min="15361" max="15361" width="8.28515625" style="241" customWidth="1"/>
    <col min="15362" max="15362" width="41" style="241" customWidth="1"/>
    <col min="15363" max="15368" width="32.7109375" style="241" customWidth="1"/>
    <col min="15369" max="15616" width="8.85546875" style="241"/>
    <col min="15617" max="15617" width="8.28515625" style="241" customWidth="1"/>
    <col min="15618" max="15618" width="41" style="241" customWidth="1"/>
    <col min="15619" max="15624" width="32.7109375" style="241" customWidth="1"/>
    <col min="15625" max="15872" width="8.85546875" style="241"/>
    <col min="15873" max="15873" width="8.28515625" style="241" customWidth="1"/>
    <col min="15874" max="15874" width="41" style="241" customWidth="1"/>
    <col min="15875" max="15880" width="32.7109375" style="241" customWidth="1"/>
    <col min="15881" max="16128" width="8.85546875" style="241"/>
    <col min="16129" max="16129" width="8.28515625" style="241" customWidth="1"/>
    <col min="16130" max="16130" width="41" style="241" customWidth="1"/>
    <col min="16131" max="16136" width="32.7109375" style="241" customWidth="1"/>
    <col min="16137" max="16384" width="8.85546875" style="241"/>
  </cols>
  <sheetData>
    <row r="1" spans="1:8" ht="28.15" customHeight="1" x14ac:dyDescent="0.25">
      <c r="A1" s="345" t="s">
        <v>701</v>
      </c>
      <c r="B1" s="346"/>
      <c r="C1" s="346"/>
      <c r="D1" s="346"/>
      <c r="E1" s="346"/>
      <c r="F1" s="346"/>
      <c r="G1" s="346"/>
      <c r="H1" s="346"/>
    </row>
    <row r="2" spans="1:8" ht="72" x14ac:dyDescent="0.25">
      <c r="A2" s="240" t="s">
        <v>558</v>
      </c>
      <c r="B2" s="240" t="s">
        <v>108</v>
      </c>
      <c r="C2" s="240" t="s">
        <v>557</v>
      </c>
      <c r="D2" s="240" t="s">
        <v>556</v>
      </c>
      <c r="E2" s="240" t="s">
        <v>555</v>
      </c>
      <c r="F2" s="240" t="s">
        <v>554</v>
      </c>
      <c r="G2" s="240" t="s">
        <v>553</v>
      </c>
      <c r="H2" s="240" t="s">
        <v>552</v>
      </c>
    </row>
    <row r="3" spans="1:8" x14ac:dyDescent="0.25">
      <c r="A3" s="240">
        <v>1</v>
      </c>
      <c r="B3" s="240">
        <v>2</v>
      </c>
      <c r="C3" s="240">
        <v>3</v>
      </c>
      <c r="D3" s="240">
        <v>4</v>
      </c>
      <c r="E3" s="240">
        <v>5</v>
      </c>
      <c r="F3" s="240">
        <v>6</v>
      </c>
      <c r="G3" s="240">
        <v>7</v>
      </c>
      <c r="H3" s="240">
        <v>8</v>
      </c>
    </row>
    <row r="4" spans="1:8" x14ac:dyDescent="0.25">
      <c r="A4" s="242" t="s">
        <v>620</v>
      </c>
      <c r="B4" s="243" t="s">
        <v>621</v>
      </c>
      <c r="C4" s="244"/>
      <c r="D4" s="244"/>
      <c r="E4" s="244"/>
      <c r="F4" s="244"/>
      <c r="G4" s="244"/>
      <c r="H4" s="244"/>
    </row>
    <row r="5" spans="1:8" x14ac:dyDescent="0.25">
      <c r="A5" s="242" t="s">
        <v>551</v>
      </c>
      <c r="B5" s="243" t="s">
        <v>550</v>
      </c>
      <c r="C5" s="244">
        <v>776012</v>
      </c>
      <c r="D5" s="244">
        <v>0</v>
      </c>
      <c r="E5" s="244">
        <v>-259844</v>
      </c>
      <c r="F5" s="244"/>
      <c r="G5" s="244"/>
      <c r="H5" s="244">
        <v>516168</v>
      </c>
    </row>
    <row r="6" spans="1:8" ht="36" x14ac:dyDescent="0.25">
      <c r="A6" s="245" t="s">
        <v>549</v>
      </c>
      <c r="B6" s="246" t="s">
        <v>548</v>
      </c>
      <c r="C6" s="247">
        <f>C4+C5</f>
        <v>776012</v>
      </c>
      <c r="D6" s="247">
        <f t="shared" ref="D6:H6" si="0">D4+D5</f>
        <v>0</v>
      </c>
      <c r="E6" s="247">
        <f t="shared" si="0"/>
        <v>-259844</v>
      </c>
      <c r="F6" s="247">
        <f t="shared" si="0"/>
        <v>0</v>
      </c>
      <c r="G6" s="247">
        <f t="shared" si="0"/>
        <v>0</v>
      </c>
      <c r="H6" s="247">
        <f t="shared" si="0"/>
        <v>516168</v>
      </c>
    </row>
    <row r="7" spans="1:8" ht="54" x14ac:dyDescent="0.25">
      <c r="A7" s="242" t="s">
        <v>547</v>
      </c>
      <c r="B7" s="243" t="s">
        <v>546</v>
      </c>
      <c r="C7" s="244">
        <v>178501011</v>
      </c>
      <c r="D7" s="244">
        <v>0</v>
      </c>
      <c r="E7" s="244">
        <v>-5067520</v>
      </c>
      <c r="F7" s="244">
        <v>0</v>
      </c>
      <c r="G7" s="244">
        <v>0</v>
      </c>
      <c r="H7" s="244">
        <v>173433491</v>
      </c>
    </row>
    <row r="8" spans="1:8" ht="36" x14ac:dyDescent="0.25">
      <c r="A8" s="242" t="s">
        <v>545</v>
      </c>
      <c r="B8" s="243" t="s">
        <v>544</v>
      </c>
      <c r="C8" s="244">
        <v>1448775</v>
      </c>
      <c r="D8" s="244">
        <v>0</v>
      </c>
      <c r="E8" s="244">
        <v>-775493</v>
      </c>
      <c r="F8" s="244">
        <v>0</v>
      </c>
      <c r="G8" s="244">
        <v>0</v>
      </c>
      <c r="H8" s="244">
        <v>673282</v>
      </c>
    </row>
    <row r="9" spans="1:8" x14ac:dyDescent="0.25">
      <c r="A9" s="242" t="s">
        <v>543</v>
      </c>
      <c r="B9" s="243" t="s">
        <v>542</v>
      </c>
      <c r="C9" s="244">
        <v>0</v>
      </c>
      <c r="D9" s="244">
        <v>0</v>
      </c>
      <c r="E9" s="244">
        <v>0</v>
      </c>
      <c r="F9" s="244">
        <v>0</v>
      </c>
      <c r="G9" s="244">
        <v>0</v>
      </c>
      <c r="H9" s="244">
        <v>0</v>
      </c>
    </row>
    <row r="10" spans="1:8" ht="36" x14ac:dyDescent="0.25">
      <c r="A10" s="245" t="s">
        <v>541</v>
      </c>
      <c r="B10" s="246" t="s">
        <v>540</v>
      </c>
      <c r="C10" s="247">
        <f>C7+C8+C9</f>
        <v>179949786</v>
      </c>
      <c r="D10" s="247">
        <f t="shared" ref="D10:H10" si="1">D7+D8+D9</f>
        <v>0</v>
      </c>
      <c r="E10" s="247">
        <f t="shared" si="1"/>
        <v>-5843013</v>
      </c>
      <c r="F10" s="247">
        <f t="shared" si="1"/>
        <v>0</v>
      </c>
      <c r="G10" s="247">
        <f t="shared" si="1"/>
        <v>0</v>
      </c>
      <c r="H10" s="247">
        <f t="shared" si="1"/>
        <v>174106773</v>
      </c>
    </row>
    <row r="11" spans="1:8" ht="36" x14ac:dyDescent="0.25">
      <c r="A11" s="242" t="s">
        <v>622</v>
      </c>
      <c r="B11" s="243" t="s">
        <v>623</v>
      </c>
      <c r="C11" s="244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</row>
    <row r="12" spans="1:8" ht="36" x14ac:dyDescent="0.25">
      <c r="A12" s="242" t="s">
        <v>624</v>
      </c>
      <c r="B12" s="243" t="s">
        <v>625</v>
      </c>
      <c r="C12" s="244">
        <v>0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</row>
    <row r="13" spans="1:8" ht="54" x14ac:dyDescent="0.25">
      <c r="A13" s="245" t="s">
        <v>626</v>
      </c>
      <c r="B13" s="246" t="s">
        <v>627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</row>
    <row r="14" spans="1:8" ht="72" x14ac:dyDescent="0.25">
      <c r="A14" s="245" t="s">
        <v>539</v>
      </c>
      <c r="B14" s="246" t="s">
        <v>538</v>
      </c>
      <c r="C14" s="247">
        <v>180725798</v>
      </c>
      <c r="D14" s="247">
        <f t="shared" ref="D14:G14" si="2">D10+D13</f>
        <v>0</v>
      </c>
      <c r="E14" s="247">
        <v>-6102857</v>
      </c>
      <c r="F14" s="247">
        <f t="shared" si="2"/>
        <v>0</v>
      </c>
      <c r="G14" s="247">
        <f t="shared" si="2"/>
        <v>0</v>
      </c>
      <c r="H14" s="247">
        <v>174622941</v>
      </c>
    </row>
    <row r="15" spans="1:8" ht="72" x14ac:dyDescent="0.25">
      <c r="A15" s="242" t="s">
        <v>628</v>
      </c>
      <c r="B15" s="243" t="s">
        <v>629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</row>
    <row r="16" spans="1:8" ht="36" x14ac:dyDescent="0.25">
      <c r="A16" s="242" t="s">
        <v>630</v>
      </c>
      <c r="B16" s="243" t="s">
        <v>631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</row>
    <row r="17" spans="1:8" ht="36" x14ac:dyDescent="0.25">
      <c r="A17" s="245" t="s">
        <v>632</v>
      </c>
      <c r="B17" s="246" t="s">
        <v>633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</row>
    <row r="18" spans="1:8" ht="72" x14ac:dyDescent="0.25">
      <c r="A18" s="245" t="s">
        <v>634</v>
      </c>
      <c r="B18" s="246" t="s">
        <v>635</v>
      </c>
      <c r="C18" s="247">
        <v>0</v>
      </c>
      <c r="D18" s="247">
        <v>0</v>
      </c>
      <c r="E18" s="247"/>
      <c r="F18" s="247">
        <v>0</v>
      </c>
      <c r="G18" s="247">
        <v>0</v>
      </c>
      <c r="H18" s="247"/>
    </row>
    <row r="19" spans="1:8" x14ac:dyDescent="0.25">
      <c r="A19" s="242" t="s">
        <v>537</v>
      </c>
      <c r="B19" s="243" t="s">
        <v>536</v>
      </c>
      <c r="C19" s="244">
        <v>0</v>
      </c>
      <c r="D19" s="244">
        <v>0</v>
      </c>
      <c r="E19" s="244"/>
      <c r="F19" s="244">
        <v>0</v>
      </c>
      <c r="G19" s="244">
        <v>0</v>
      </c>
      <c r="H19" s="244">
        <v>0</v>
      </c>
    </row>
    <row r="20" spans="1:8" ht="54" x14ac:dyDescent="0.25">
      <c r="A20" s="245" t="s">
        <v>535</v>
      </c>
      <c r="B20" s="246" t="s">
        <v>534</v>
      </c>
      <c r="C20" s="247">
        <f>C19</f>
        <v>0</v>
      </c>
      <c r="D20" s="247">
        <f t="shared" ref="D20:H20" si="3">D19</f>
        <v>0</v>
      </c>
      <c r="E20" s="247">
        <f t="shared" si="3"/>
        <v>0</v>
      </c>
      <c r="F20" s="247">
        <f t="shared" si="3"/>
        <v>0</v>
      </c>
      <c r="G20" s="247">
        <f t="shared" si="3"/>
        <v>0</v>
      </c>
      <c r="H20" s="247">
        <f t="shared" si="3"/>
        <v>0</v>
      </c>
    </row>
    <row r="21" spans="1:8" ht="36" x14ac:dyDescent="0.25">
      <c r="A21" s="242" t="s">
        <v>533</v>
      </c>
      <c r="B21" s="243" t="s">
        <v>532</v>
      </c>
      <c r="C21" s="244">
        <v>16365073</v>
      </c>
      <c r="D21" s="244">
        <v>110273</v>
      </c>
      <c r="E21" s="244">
        <v>0</v>
      </c>
      <c r="F21" s="244">
        <v>0</v>
      </c>
      <c r="G21" s="244">
        <v>0</v>
      </c>
      <c r="H21" s="244">
        <v>16475346</v>
      </c>
    </row>
    <row r="22" spans="1:8" ht="36" x14ac:dyDescent="0.25">
      <c r="A22" s="245" t="s">
        <v>531</v>
      </c>
      <c r="B22" s="246" t="s">
        <v>530</v>
      </c>
      <c r="C22" s="247">
        <f>C21</f>
        <v>16365073</v>
      </c>
      <c r="D22" s="247">
        <f t="shared" ref="D22:H22" si="4">D21</f>
        <v>110273</v>
      </c>
      <c r="E22" s="247">
        <f t="shared" si="4"/>
        <v>0</v>
      </c>
      <c r="F22" s="247">
        <f t="shared" si="4"/>
        <v>0</v>
      </c>
      <c r="G22" s="247">
        <f t="shared" si="4"/>
        <v>0</v>
      </c>
      <c r="H22" s="247">
        <f t="shared" si="4"/>
        <v>16475346</v>
      </c>
    </row>
    <row r="23" spans="1:8" ht="36" x14ac:dyDescent="0.25">
      <c r="A23" s="245" t="s">
        <v>529</v>
      </c>
      <c r="B23" s="246" t="s">
        <v>528</v>
      </c>
      <c r="C23" s="247">
        <f>C20+C22</f>
        <v>16365073</v>
      </c>
      <c r="D23" s="247">
        <f t="shared" ref="D23:H23" si="5">D20+D22</f>
        <v>110273</v>
      </c>
      <c r="E23" s="247">
        <f t="shared" si="5"/>
        <v>0</v>
      </c>
      <c r="F23" s="247">
        <f t="shared" si="5"/>
        <v>0</v>
      </c>
      <c r="G23" s="247">
        <f t="shared" si="5"/>
        <v>0</v>
      </c>
      <c r="H23" s="247">
        <f t="shared" si="5"/>
        <v>16475346</v>
      </c>
    </row>
    <row r="24" spans="1:8" ht="90" x14ac:dyDescent="0.25">
      <c r="A24" s="242" t="s">
        <v>527</v>
      </c>
      <c r="B24" s="243" t="s">
        <v>526</v>
      </c>
      <c r="C24" s="244">
        <v>0</v>
      </c>
      <c r="D24" s="244">
        <v>-19252342</v>
      </c>
      <c r="E24" s="244">
        <v>19252342</v>
      </c>
      <c r="F24" s="244">
        <v>0</v>
      </c>
      <c r="G24" s="244">
        <v>0</v>
      </c>
      <c r="H24" s="244">
        <v>0</v>
      </c>
    </row>
    <row r="25" spans="1:8" ht="90" x14ac:dyDescent="0.25">
      <c r="A25" s="242" t="s">
        <v>525</v>
      </c>
      <c r="B25" s="243" t="s">
        <v>524</v>
      </c>
      <c r="C25" s="244">
        <v>0</v>
      </c>
      <c r="D25" s="244">
        <v>-161000</v>
      </c>
      <c r="E25" s="244">
        <v>161000</v>
      </c>
      <c r="F25" s="244">
        <v>0</v>
      </c>
      <c r="G25" s="244">
        <v>0</v>
      </c>
      <c r="H25" s="244">
        <v>0</v>
      </c>
    </row>
    <row r="26" spans="1:8" ht="72" x14ac:dyDescent="0.25">
      <c r="A26" s="242" t="s">
        <v>523</v>
      </c>
      <c r="B26" s="243" t="s">
        <v>522</v>
      </c>
      <c r="C26" s="244">
        <v>240576</v>
      </c>
      <c r="D26" s="244">
        <v>-3836804</v>
      </c>
      <c r="E26" s="244">
        <v>3836804</v>
      </c>
      <c r="F26" s="244">
        <v>0</v>
      </c>
      <c r="G26" s="244">
        <v>0</v>
      </c>
      <c r="H26" s="244">
        <v>240576</v>
      </c>
    </row>
    <row r="27" spans="1:8" ht="54" x14ac:dyDescent="0.25">
      <c r="A27" s="242" t="s">
        <v>521</v>
      </c>
      <c r="B27" s="243" t="s">
        <v>520</v>
      </c>
      <c r="C27" s="244">
        <v>110406</v>
      </c>
      <c r="D27" s="244">
        <v>-846125</v>
      </c>
      <c r="E27" s="244">
        <v>846125</v>
      </c>
      <c r="F27" s="244">
        <v>0</v>
      </c>
      <c r="G27" s="244">
        <v>0</v>
      </c>
      <c r="H27" s="244">
        <v>110406</v>
      </c>
    </row>
    <row r="28" spans="1:8" ht="72" x14ac:dyDescent="0.25">
      <c r="A28" s="242" t="s">
        <v>519</v>
      </c>
      <c r="B28" s="243" t="s">
        <v>518</v>
      </c>
      <c r="C28" s="244">
        <v>126086</v>
      </c>
      <c r="D28" s="244">
        <v>-2278889</v>
      </c>
      <c r="E28" s="244">
        <v>2278899</v>
      </c>
      <c r="F28" s="244">
        <v>0</v>
      </c>
      <c r="G28" s="244">
        <v>0</v>
      </c>
      <c r="H28" s="244">
        <v>126086</v>
      </c>
    </row>
    <row r="29" spans="1:8" ht="54" x14ac:dyDescent="0.25">
      <c r="A29" s="242" t="s">
        <v>517</v>
      </c>
      <c r="B29" s="243" t="s">
        <v>516</v>
      </c>
      <c r="C29" s="244">
        <v>4084</v>
      </c>
      <c r="D29" s="244">
        <v>-711790</v>
      </c>
      <c r="E29" s="244">
        <v>711790</v>
      </c>
      <c r="F29" s="244">
        <v>0</v>
      </c>
      <c r="G29" s="244">
        <v>0</v>
      </c>
      <c r="H29" s="244">
        <v>4084</v>
      </c>
    </row>
    <row r="30" spans="1:8" ht="72" x14ac:dyDescent="0.25">
      <c r="A30" s="242" t="s">
        <v>515</v>
      </c>
      <c r="B30" s="243" t="s">
        <v>514</v>
      </c>
      <c r="C30" s="244">
        <v>0</v>
      </c>
      <c r="D30" s="244">
        <v>-1034862</v>
      </c>
      <c r="E30" s="244">
        <v>1034862</v>
      </c>
      <c r="F30" s="244">
        <v>0</v>
      </c>
      <c r="G30" s="244">
        <v>0</v>
      </c>
      <c r="H30" s="244">
        <v>0</v>
      </c>
    </row>
    <row r="31" spans="1:8" ht="108" x14ac:dyDescent="0.25">
      <c r="A31" s="242" t="s">
        <v>513</v>
      </c>
      <c r="B31" s="243" t="s">
        <v>512</v>
      </c>
      <c r="C31" s="244">
        <v>0</v>
      </c>
      <c r="D31" s="244">
        <v>-633730</v>
      </c>
      <c r="E31" s="244">
        <v>633730</v>
      </c>
      <c r="F31" s="244">
        <v>0</v>
      </c>
      <c r="G31" s="244">
        <v>0</v>
      </c>
      <c r="H31" s="244">
        <v>0</v>
      </c>
    </row>
    <row r="32" spans="1:8" ht="54" x14ac:dyDescent="0.25">
      <c r="A32" s="242" t="s">
        <v>511</v>
      </c>
      <c r="B32" s="243" t="s">
        <v>510</v>
      </c>
      <c r="C32" s="244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</row>
    <row r="33" spans="1:8" ht="54" x14ac:dyDescent="0.25">
      <c r="A33" s="242" t="s">
        <v>509</v>
      </c>
      <c r="B33" s="243" t="s">
        <v>508</v>
      </c>
      <c r="C33" s="244">
        <v>0</v>
      </c>
      <c r="D33" s="244">
        <v>0</v>
      </c>
      <c r="E33" s="244">
        <v>0</v>
      </c>
      <c r="F33" s="244">
        <v>0</v>
      </c>
      <c r="G33" s="244">
        <v>0</v>
      </c>
      <c r="H33" s="244">
        <v>0</v>
      </c>
    </row>
    <row r="34" spans="1:8" ht="72" x14ac:dyDescent="0.25">
      <c r="A34" s="242" t="s">
        <v>507</v>
      </c>
      <c r="B34" s="243" t="s">
        <v>506</v>
      </c>
      <c r="C34" s="244">
        <v>0</v>
      </c>
      <c r="D34" s="244">
        <v>0</v>
      </c>
      <c r="E34" s="244">
        <v>0</v>
      </c>
      <c r="F34" s="244">
        <v>0</v>
      </c>
      <c r="G34" s="244">
        <v>0</v>
      </c>
      <c r="H34" s="244">
        <v>0</v>
      </c>
    </row>
    <row r="35" spans="1:8" ht="72" x14ac:dyDescent="0.25">
      <c r="A35" s="242" t="s">
        <v>505</v>
      </c>
      <c r="B35" s="243" t="s">
        <v>504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</row>
    <row r="36" spans="1:8" ht="72" x14ac:dyDescent="0.25">
      <c r="A36" s="242" t="s">
        <v>636</v>
      </c>
      <c r="B36" s="243" t="s">
        <v>637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</row>
    <row r="37" spans="1:8" ht="54" x14ac:dyDescent="0.25">
      <c r="A37" s="242" t="s">
        <v>503</v>
      </c>
      <c r="B37" s="243" t="s">
        <v>502</v>
      </c>
      <c r="C37" s="244">
        <v>0</v>
      </c>
      <c r="D37" s="244">
        <v>-401132</v>
      </c>
      <c r="E37" s="244">
        <v>401132</v>
      </c>
      <c r="F37" s="244">
        <v>0</v>
      </c>
      <c r="G37" s="244">
        <v>0</v>
      </c>
      <c r="H37" s="244">
        <v>0</v>
      </c>
    </row>
    <row r="38" spans="1:8" ht="72" x14ac:dyDescent="0.25">
      <c r="A38" s="242" t="s">
        <v>638</v>
      </c>
      <c r="B38" s="243" t="s">
        <v>639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</row>
    <row r="39" spans="1:8" ht="54" x14ac:dyDescent="0.25">
      <c r="A39" s="242" t="s">
        <v>640</v>
      </c>
      <c r="B39" s="243" t="s">
        <v>641</v>
      </c>
      <c r="C39" s="244">
        <v>0</v>
      </c>
      <c r="D39" s="244">
        <v>0</v>
      </c>
      <c r="E39" s="244">
        <v>0</v>
      </c>
      <c r="F39" s="244">
        <v>0</v>
      </c>
      <c r="G39" s="244">
        <v>0</v>
      </c>
      <c r="H39" s="244">
        <v>0</v>
      </c>
    </row>
    <row r="40" spans="1:8" ht="90" x14ac:dyDescent="0.25">
      <c r="A40" s="242" t="s">
        <v>642</v>
      </c>
      <c r="B40" s="243" t="s">
        <v>643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244">
        <v>0</v>
      </c>
    </row>
    <row r="41" spans="1:8" ht="72" x14ac:dyDescent="0.25">
      <c r="A41" s="242" t="s">
        <v>644</v>
      </c>
      <c r="B41" s="243" t="s">
        <v>645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4">
        <v>0</v>
      </c>
    </row>
    <row r="42" spans="1:8" ht="90" x14ac:dyDescent="0.25">
      <c r="A42" s="242" t="s">
        <v>646</v>
      </c>
      <c r="B42" s="243" t="s">
        <v>647</v>
      </c>
      <c r="C42" s="244">
        <v>0</v>
      </c>
      <c r="D42" s="244">
        <v>0</v>
      </c>
      <c r="E42" s="244">
        <v>0</v>
      </c>
      <c r="F42" s="244">
        <v>0</v>
      </c>
      <c r="G42" s="244">
        <v>0</v>
      </c>
      <c r="H42" s="244">
        <v>0</v>
      </c>
    </row>
    <row r="43" spans="1:8" ht="54" x14ac:dyDescent="0.25">
      <c r="A43" s="245" t="s">
        <v>501</v>
      </c>
      <c r="B43" s="246" t="s">
        <v>500</v>
      </c>
      <c r="C43" s="247">
        <v>240576</v>
      </c>
      <c r="D43" s="247">
        <v>-24285008</v>
      </c>
      <c r="E43" s="247">
        <v>24285008</v>
      </c>
      <c r="F43" s="247">
        <v>0</v>
      </c>
      <c r="G43" s="247">
        <v>0</v>
      </c>
      <c r="H43" s="247">
        <v>240576</v>
      </c>
    </row>
    <row r="44" spans="1:8" ht="36" x14ac:dyDescent="0.25">
      <c r="A44" s="242" t="s">
        <v>499</v>
      </c>
      <c r="B44" s="243" t="s">
        <v>498</v>
      </c>
      <c r="C44" s="244">
        <v>167663</v>
      </c>
      <c r="D44" s="244">
        <v>39640</v>
      </c>
      <c r="E44" s="244">
        <v>-39640</v>
      </c>
      <c r="F44" s="244">
        <v>0</v>
      </c>
      <c r="G44" s="244">
        <v>0</v>
      </c>
      <c r="H44" s="244">
        <v>167663</v>
      </c>
    </row>
    <row r="45" spans="1:8" ht="54" x14ac:dyDescent="0.25">
      <c r="A45" s="242" t="s">
        <v>497</v>
      </c>
      <c r="B45" s="243" t="s">
        <v>496</v>
      </c>
      <c r="C45" s="244">
        <v>0</v>
      </c>
      <c r="D45" s="244">
        <v>39640</v>
      </c>
      <c r="E45" s="244">
        <v>-39640</v>
      </c>
      <c r="F45" s="244">
        <v>0</v>
      </c>
      <c r="G45" s="244">
        <v>0</v>
      </c>
      <c r="H45" s="244">
        <v>0</v>
      </c>
    </row>
    <row r="46" spans="1:8" x14ac:dyDescent="0.25">
      <c r="A46" s="242" t="s">
        <v>495</v>
      </c>
      <c r="B46" s="243" t="s">
        <v>494</v>
      </c>
      <c r="C46" s="244">
        <v>360</v>
      </c>
      <c r="D46" s="244">
        <v>10000</v>
      </c>
      <c r="E46" s="244">
        <v>39640</v>
      </c>
      <c r="F46" s="244">
        <v>0</v>
      </c>
      <c r="G46" s="244">
        <v>0</v>
      </c>
      <c r="H46" s="244">
        <v>50000</v>
      </c>
    </row>
    <row r="47" spans="1:8" ht="90" x14ac:dyDescent="0.25">
      <c r="A47" s="242" t="s">
        <v>648</v>
      </c>
      <c r="B47" s="243" t="s">
        <v>649</v>
      </c>
      <c r="C47" s="244">
        <v>0</v>
      </c>
      <c r="D47" s="244">
        <v>0</v>
      </c>
      <c r="E47" s="244">
        <v>0</v>
      </c>
      <c r="F47" s="244">
        <v>0</v>
      </c>
      <c r="G47" s="244">
        <v>0</v>
      </c>
      <c r="H47" s="244">
        <v>0</v>
      </c>
    </row>
    <row r="48" spans="1:8" ht="54" x14ac:dyDescent="0.25">
      <c r="A48" s="245" t="s">
        <v>493</v>
      </c>
      <c r="B48" s="246" t="s">
        <v>492</v>
      </c>
      <c r="C48" s="247">
        <v>168023</v>
      </c>
      <c r="D48" s="247">
        <v>49640</v>
      </c>
      <c r="E48" s="247">
        <v>0</v>
      </c>
      <c r="F48" s="247">
        <v>0</v>
      </c>
      <c r="G48" s="247">
        <v>0</v>
      </c>
      <c r="H48" s="247">
        <v>217663</v>
      </c>
    </row>
    <row r="49" spans="1:8" ht="36" x14ac:dyDescent="0.25">
      <c r="A49" s="245" t="s">
        <v>491</v>
      </c>
      <c r="B49" s="246" t="s">
        <v>490</v>
      </c>
      <c r="C49" s="247">
        <v>408599</v>
      </c>
      <c r="D49" s="247">
        <v>-24235368</v>
      </c>
      <c r="E49" s="247">
        <v>24285008</v>
      </c>
      <c r="F49" s="247">
        <v>0</v>
      </c>
      <c r="G49" s="247">
        <v>0</v>
      </c>
      <c r="H49" s="247">
        <v>458239</v>
      </c>
    </row>
    <row r="50" spans="1:8" ht="54" x14ac:dyDescent="0.25">
      <c r="A50" s="242" t="s">
        <v>650</v>
      </c>
      <c r="B50" s="243" t="s">
        <v>651</v>
      </c>
      <c r="C50" s="244">
        <v>0</v>
      </c>
      <c r="D50" s="244">
        <v>0</v>
      </c>
      <c r="E50" s="244"/>
      <c r="F50" s="244">
        <v>0</v>
      </c>
      <c r="G50" s="244">
        <v>0</v>
      </c>
      <c r="H50" s="244"/>
    </row>
    <row r="51" spans="1:8" ht="54" x14ac:dyDescent="0.25">
      <c r="A51" s="242" t="s">
        <v>652</v>
      </c>
      <c r="B51" s="243" t="s">
        <v>653</v>
      </c>
      <c r="C51" s="244">
        <v>0</v>
      </c>
      <c r="D51" s="244">
        <v>0</v>
      </c>
      <c r="E51" s="244">
        <v>0</v>
      </c>
      <c r="F51" s="244">
        <v>0</v>
      </c>
      <c r="G51" s="244">
        <v>0</v>
      </c>
      <c r="H51" s="244">
        <v>0</v>
      </c>
    </row>
    <row r="52" spans="1:8" ht="54" x14ac:dyDescent="0.25">
      <c r="A52" s="245" t="s">
        <v>654</v>
      </c>
      <c r="B52" s="246" t="s">
        <v>655</v>
      </c>
      <c r="C52" s="247">
        <v>0</v>
      </c>
      <c r="D52" s="247">
        <v>0</v>
      </c>
      <c r="E52" s="247">
        <v>0</v>
      </c>
      <c r="F52" s="247">
        <v>0</v>
      </c>
      <c r="G52" s="247">
        <v>0</v>
      </c>
      <c r="H52" s="247">
        <v>0</v>
      </c>
    </row>
    <row r="53" spans="1:8" ht="36" x14ac:dyDescent="0.25">
      <c r="A53" s="242" t="s">
        <v>656</v>
      </c>
      <c r="B53" s="243" t="s">
        <v>657</v>
      </c>
      <c r="C53" s="244">
        <v>0</v>
      </c>
      <c r="D53" s="244">
        <v>0</v>
      </c>
      <c r="E53" s="244">
        <v>0</v>
      </c>
      <c r="F53" s="244">
        <v>0</v>
      </c>
      <c r="G53" s="244">
        <v>0</v>
      </c>
      <c r="H53" s="244">
        <v>0</v>
      </c>
    </row>
    <row r="54" spans="1:8" ht="54" x14ac:dyDescent="0.25">
      <c r="A54" s="245" t="s">
        <v>658</v>
      </c>
      <c r="B54" s="246" t="s">
        <v>659</v>
      </c>
      <c r="C54" s="247">
        <v>0</v>
      </c>
      <c r="D54" s="247">
        <v>0</v>
      </c>
      <c r="E54" s="247">
        <v>0</v>
      </c>
      <c r="F54" s="247">
        <v>0</v>
      </c>
      <c r="G54" s="247">
        <v>0</v>
      </c>
      <c r="H54" s="247">
        <v>0</v>
      </c>
    </row>
    <row r="55" spans="1:8" ht="54" x14ac:dyDescent="0.25">
      <c r="A55" s="242" t="s">
        <v>489</v>
      </c>
      <c r="B55" s="243" t="s">
        <v>488</v>
      </c>
      <c r="C55" s="244"/>
      <c r="D55" s="244"/>
      <c r="E55" s="244">
        <v>0</v>
      </c>
      <c r="F55" s="244">
        <v>0</v>
      </c>
      <c r="G55" s="244">
        <v>0</v>
      </c>
      <c r="H55" s="244">
        <v>0</v>
      </c>
    </row>
    <row r="56" spans="1:8" ht="54" x14ac:dyDescent="0.25">
      <c r="A56" s="245" t="s">
        <v>487</v>
      </c>
      <c r="B56" s="246" t="s">
        <v>486</v>
      </c>
      <c r="C56" s="247"/>
      <c r="D56" s="247"/>
      <c r="E56" s="247">
        <v>0</v>
      </c>
      <c r="F56" s="247">
        <v>0</v>
      </c>
      <c r="G56" s="247">
        <v>0</v>
      </c>
      <c r="H56" s="247">
        <v>0</v>
      </c>
    </row>
    <row r="57" spans="1:8" ht="72" x14ac:dyDescent="0.25">
      <c r="A57" s="245" t="s">
        <v>485</v>
      </c>
      <c r="B57" s="246" t="s">
        <v>484</v>
      </c>
      <c r="C57" s="247"/>
      <c r="D57" s="247"/>
      <c r="E57" s="247">
        <v>0</v>
      </c>
      <c r="F57" s="247">
        <v>0</v>
      </c>
      <c r="G57" s="247">
        <v>0</v>
      </c>
      <c r="H57" s="247">
        <v>0</v>
      </c>
    </row>
    <row r="58" spans="1:8" ht="36" x14ac:dyDescent="0.25">
      <c r="A58" s="245" t="s">
        <v>483</v>
      </c>
      <c r="B58" s="246" t="s">
        <v>482</v>
      </c>
      <c r="C58" s="247">
        <v>197679470</v>
      </c>
      <c r="D58" s="247">
        <v>-24125095</v>
      </c>
      <c r="E58" s="247">
        <v>18002151</v>
      </c>
      <c r="F58" s="247">
        <v>0</v>
      </c>
      <c r="G58" s="247">
        <v>0</v>
      </c>
      <c r="H58" s="247">
        <v>191556526</v>
      </c>
    </row>
    <row r="59" spans="1:8" ht="36" x14ac:dyDescent="0.25">
      <c r="A59" s="242" t="s">
        <v>481</v>
      </c>
      <c r="B59" s="243" t="s">
        <v>480</v>
      </c>
      <c r="C59" s="244">
        <v>90411920</v>
      </c>
      <c r="D59" s="244">
        <v>0</v>
      </c>
      <c r="E59" s="244">
        <v>0</v>
      </c>
      <c r="F59" s="244">
        <v>0</v>
      </c>
      <c r="G59" s="244">
        <v>0</v>
      </c>
      <c r="H59" s="244">
        <v>90411920</v>
      </c>
    </row>
    <row r="60" spans="1:8" ht="54" x14ac:dyDescent="0.25">
      <c r="A60" s="242" t="s">
        <v>479</v>
      </c>
      <c r="B60" s="243" t="s">
        <v>478</v>
      </c>
      <c r="C60" s="244">
        <v>0</v>
      </c>
      <c r="D60" s="244">
        <v>0</v>
      </c>
      <c r="E60" s="244">
        <v>0</v>
      </c>
      <c r="F60" s="244">
        <v>0</v>
      </c>
      <c r="G60" s="244">
        <v>0</v>
      </c>
      <c r="H60" s="244">
        <v>0</v>
      </c>
    </row>
    <row r="61" spans="1:8" ht="72" x14ac:dyDescent="0.25">
      <c r="A61" s="245" t="s">
        <v>477</v>
      </c>
      <c r="B61" s="246" t="s">
        <v>476</v>
      </c>
      <c r="C61" s="247">
        <v>3490601</v>
      </c>
      <c r="D61" s="247">
        <v>0</v>
      </c>
      <c r="E61" s="247">
        <v>0</v>
      </c>
      <c r="F61" s="247">
        <v>0</v>
      </c>
      <c r="G61" s="247">
        <v>0</v>
      </c>
      <c r="H61" s="247">
        <v>3490601</v>
      </c>
    </row>
    <row r="62" spans="1:8" x14ac:dyDescent="0.25">
      <c r="A62" s="242" t="s">
        <v>475</v>
      </c>
      <c r="B62" s="243" t="s">
        <v>474</v>
      </c>
      <c r="C62" s="244">
        <v>63412289</v>
      </c>
      <c r="D62" s="244">
        <v>0</v>
      </c>
      <c r="E62" s="244">
        <v>5377713</v>
      </c>
      <c r="F62" s="244">
        <v>0</v>
      </c>
      <c r="G62" s="244">
        <v>0</v>
      </c>
      <c r="H62" s="244">
        <v>68790002</v>
      </c>
    </row>
    <row r="63" spans="1:8" x14ac:dyDescent="0.25">
      <c r="A63" s="242" t="s">
        <v>473</v>
      </c>
      <c r="B63" s="243" t="s">
        <v>472</v>
      </c>
      <c r="C63" s="244">
        <v>5377713</v>
      </c>
      <c r="D63" s="244">
        <v>0</v>
      </c>
      <c r="E63" s="244">
        <v>-12607961</v>
      </c>
      <c r="F63" s="244">
        <v>0</v>
      </c>
      <c r="G63" s="244">
        <v>0</v>
      </c>
      <c r="H63" s="244">
        <v>-7320248</v>
      </c>
    </row>
    <row r="64" spans="1:8" ht="36" x14ac:dyDescent="0.25">
      <c r="A64" s="245" t="s">
        <v>471</v>
      </c>
      <c r="B64" s="246" t="s">
        <v>470</v>
      </c>
      <c r="C64" s="247">
        <v>196677516</v>
      </c>
      <c r="D64" s="247">
        <v>0</v>
      </c>
      <c r="E64" s="247">
        <v>-7230248</v>
      </c>
      <c r="F64" s="247">
        <v>0</v>
      </c>
      <c r="G64" s="247">
        <v>0</v>
      </c>
      <c r="H64" s="247">
        <v>189447268</v>
      </c>
    </row>
    <row r="65" spans="1:8" ht="54" x14ac:dyDescent="0.25">
      <c r="A65" s="242" t="s">
        <v>469</v>
      </c>
      <c r="B65" s="243" t="s">
        <v>468</v>
      </c>
      <c r="C65" s="244">
        <v>0</v>
      </c>
      <c r="D65" s="244">
        <v>-5493626</v>
      </c>
      <c r="E65" s="244">
        <v>5493626</v>
      </c>
      <c r="F65" s="244">
        <v>0</v>
      </c>
      <c r="G65" s="244">
        <v>0</v>
      </c>
      <c r="H65" s="244">
        <v>0</v>
      </c>
    </row>
    <row r="66" spans="1:8" ht="72" x14ac:dyDescent="0.25">
      <c r="A66" s="242" t="s">
        <v>660</v>
      </c>
      <c r="B66" s="243" t="s">
        <v>661</v>
      </c>
      <c r="C66" s="244">
        <v>0</v>
      </c>
      <c r="D66" s="244">
        <v>-842238</v>
      </c>
      <c r="E66" s="244">
        <v>842238</v>
      </c>
      <c r="F66" s="244">
        <v>0</v>
      </c>
      <c r="G66" s="244">
        <v>0</v>
      </c>
      <c r="H66" s="244">
        <v>0</v>
      </c>
    </row>
    <row r="67" spans="1:8" ht="54" x14ac:dyDescent="0.25">
      <c r="A67" s="242" t="s">
        <v>467</v>
      </c>
      <c r="B67" s="243" t="s">
        <v>466</v>
      </c>
      <c r="C67" s="244">
        <v>75</v>
      </c>
      <c r="D67" s="244">
        <v>-12779724</v>
      </c>
      <c r="E67" s="244">
        <v>12845429</v>
      </c>
      <c r="F67" s="244">
        <v>0</v>
      </c>
      <c r="G67" s="244">
        <v>0</v>
      </c>
      <c r="H67" s="244">
        <v>65780</v>
      </c>
    </row>
    <row r="68" spans="1:8" ht="54" x14ac:dyDescent="0.25">
      <c r="A68" s="242" t="s">
        <v>465</v>
      </c>
      <c r="B68" s="243" t="s">
        <v>464</v>
      </c>
      <c r="C68" s="244">
        <v>0</v>
      </c>
      <c r="D68" s="244">
        <v>-1442457</v>
      </c>
      <c r="E68" s="244">
        <v>1442457</v>
      </c>
      <c r="F68" s="244">
        <v>0</v>
      </c>
      <c r="G68" s="244">
        <v>0</v>
      </c>
      <c r="H68" s="244">
        <v>0</v>
      </c>
    </row>
    <row r="69" spans="1:8" ht="72" x14ac:dyDescent="0.25">
      <c r="A69" s="242" t="s">
        <v>463</v>
      </c>
      <c r="B69" s="243" t="s">
        <v>462</v>
      </c>
      <c r="C69" s="244">
        <v>0</v>
      </c>
      <c r="D69" s="244">
        <v>-2880098</v>
      </c>
      <c r="E69" s="244">
        <v>4295728</v>
      </c>
      <c r="F69" s="244">
        <v>0</v>
      </c>
      <c r="G69" s="244">
        <v>0</v>
      </c>
      <c r="H69" s="244">
        <v>1415630</v>
      </c>
    </row>
    <row r="70" spans="1:8" ht="54" x14ac:dyDescent="0.25">
      <c r="A70" s="242" t="s">
        <v>461</v>
      </c>
      <c r="B70" s="243" t="s">
        <v>460</v>
      </c>
      <c r="C70" s="244">
        <v>0</v>
      </c>
      <c r="D70" s="244">
        <v>-748897</v>
      </c>
      <c r="E70" s="244">
        <v>748897</v>
      </c>
      <c r="F70" s="244">
        <v>0</v>
      </c>
      <c r="G70" s="244">
        <v>0</v>
      </c>
      <c r="H70" s="244">
        <v>0</v>
      </c>
    </row>
    <row r="71" spans="1:8" ht="54" x14ac:dyDescent="0.25">
      <c r="A71" s="242" t="s">
        <v>459</v>
      </c>
      <c r="B71" s="243" t="s">
        <v>458</v>
      </c>
      <c r="C71" s="244">
        <v>0</v>
      </c>
      <c r="D71" s="244">
        <v>0</v>
      </c>
      <c r="E71" s="244">
        <v>0</v>
      </c>
      <c r="F71" s="244">
        <v>0</v>
      </c>
      <c r="G71" s="244">
        <v>0</v>
      </c>
      <c r="H71" s="244">
        <v>0</v>
      </c>
    </row>
    <row r="72" spans="1:8" ht="72" x14ac:dyDescent="0.25">
      <c r="A72" s="242" t="s">
        <v>457</v>
      </c>
      <c r="B72" s="243" t="s">
        <v>456</v>
      </c>
      <c r="C72" s="244">
        <v>0</v>
      </c>
      <c r="D72" s="244">
        <v>-565903</v>
      </c>
      <c r="E72" s="244">
        <v>565903</v>
      </c>
      <c r="F72" s="244">
        <v>0</v>
      </c>
      <c r="G72" s="244">
        <v>0</v>
      </c>
      <c r="H72" s="244">
        <v>0</v>
      </c>
    </row>
    <row r="73" spans="1:8" ht="90" x14ac:dyDescent="0.25">
      <c r="A73" s="242" t="s">
        <v>662</v>
      </c>
      <c r="B73" s="243" t="s">
        <v>663</v>
      </c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</row>
    <row r="74" spans="1:8" ht="108" x14ac:dyDescent="0.25">
      <c r="A74" s="242" t="s">
        <v>455</v>
      </c>
      <c r="B74" s="243" t="s">
        <v>454</v>
      </c>
      <c r="C74" s="244">
        <v>0</v>
      </c>
      <c r="D74" s="244">
        <v>-565903</v>
      </c>
      <c r="E74" s="244">
        <v>565903</v>
      </c>
      <c r="F74" s="244">
        <v>0</v>
      </c>
      <c r="G74" s="244">
        <v>0</v>
      </c>
      <c r="H74" s="244">
        <v>0</v>
      </c>
    </row>
    <row r="75" spans="1:8" ht="54" x14ac:dyDescent="0.25">
      <c r="A75" s="245" t="s">
        <v>453</v>
      </c>
      <c r="B75" s="246" t="s">
        <v>452</v>
      </c>
      <c r="C75" s="247">
        <v>75</v>
      </c>
      <c r="D75" s="247">
        <v>-24752943</v>
      </c>
      <c r="E75" s="247">
        <v>26234278</v>
      </c>
      <c r="F75" s="247">
        <v>0</v>
      </c>
      <c r="G75" s="247">
        <v>0</v>
      </c>
      <c r="H75" s="247">
        <v>1481410</v>
      </c>
    </row>
    <row r="76" spans="1:8" ht="90" x14ac:dyDescent="0.25">
      <c r="A76" s="242" t="s">
        <v>451</v>
      </c>
      <c r="B76" s="243" t="s">
        <v>450</v>
      </c>
      <c r="C76" s="244">
        <v>565903</v>
      </c>
      <c r="D76" s="244">
        <v>627848</v>
      </c>
      <c r="E76" s="244">
        <v>-565903</v>
      </c>
      <c r="F76" s="244">
        <v>0</v>
      </c>
      <c r="G76" s="244">
        <v>0</v>
      </c>
      <c r="H76" s="244">
        <v>627848</v>
      </c>
    </row>
    <row r="77" spans="1:8" ht="90" x14ac:dyDescent="0.25">
      <c r="A77" s="242" t="s">
        <v>664</v>
      </c>
      <c r="B77" s="243" t="s">
        <v>665</v>
      </c>
      <c r="C77" s="244">
        <v>0</v>
      </c>
      <c r="D77" s="244">
        <v>0</v>
      </c>
      <c r="E77" s="244">
        <v>0</v>
      </c>
      <c r="F77" s="244">
        <v>0</v>
      </c>
      <c r="G77" s="244">
        <v>0</v>
      </c>
      <c r="H77" s="244">
        <v>0</v>
      </c>
    </row>
    <row r="78" spans="1:8" ht="108" x14ac:dyDescent="0.25">
      <c r="A78" s="242" t="s">
        <v>449</v>
      </c>
      <c r="B78" s="243" t="s">
        <v>448</v>
      </c>
      <c r="C78" s="244">
        <v>565903</v>
      </c>
      <c r="D78" s="244">
        <v>627848</v>
      </c>
      <c r="E78" s="244">
        <v>-565903</v>
      </c>
      <c r="F78" s="244">
        <v>0</v>
      </c>
      <c r="G78" s="244">
        <v>0</v>
      </c>
      <c r="H78" s="244">
        <v>627848</v>
      </c>
    </row>
    <row r="79" spans="1:8" ht="72" x14ac:dyDescent="0.25">
      <c r="A79" s="245" t="s">
        <v>447</v>
      </c>
      <c r="B79" s="246" t="s">
        <v>446</v>
      </c>
      <c r="C79" s="247">
        <v>565903</v>
      </c>
      <c r="D79" s="247">
        <v>627848</v>
      </c>
      <c r="E79" s="247">
        <v>-565903</v>
      </c>
      <c r="F79" s="247">
        <v>0</v>
      </c>
      <c r="G79" s="247">
        <v>0</v>
      </c>
      <c r="H79" s="247">
        <v>627848</v>
      </c>
    </row>
    <row r="80" spans="1:8" x14ac:dyDescent="0.25">
      <c r="A80" s="242" t="s">
        <v>445</v>
      </c>
      <c r="B80" s="243" t="s">
        <v>444</v>
      </c>
      <c r="C80" s="244">
        <v>0</v>
      </c>
      <c r="D80" s="244">
        <v>0</v>
      </c>
      <c r="E80" s="244">
        <v>0</v>
      </c>
      <c r="F80" s="244">
        <v>0</v>
      </c>
      <c r="G80" s="244">
        <v>0</v>
      </c>
      <c r="H80" s="244">
        <v>0</v>
      </c>
    </row>
    <row r="81" spans="1:8" ht="54" x14ac:dyDescent="0.25">
      <c r="A81" s="245" t="s">
        <v>443</v>
      </c>
      <c r="B81" s="246" t="s">
        <v>442</v>
      </c>
      <c r="C81" s="247">
        <v>0</v>
      </c>
      <c r="D81" s="247">
        <v>0</v>
      </c>
      <c r="E81" s="247">
        <v>0</v>
      </c>
      <c r="F81" s="247">
        <v>0</v>
      </c>
      <c r="G81" s="247">
        <v>0</v>
      </c>
      <c r="H81" s="247">
        <v>0</v>
      </c>
    </row>
    <row r="82" spans="1:8" ht="36" x14ac:dyDescent="0.25">
      <c r="A82" s="245" t="s">
        <v>441</v>
      </c>
      <c r="B82" s="246" t="s">
        <v>440</v>
      </c>
      <c r="C82" s="247">
        <v>565978</v>
      </c>
      <c r="D82" s="247">
        <v>-24125095</v>
      </c>
      <c r="E82" s="247">
        <v>25668375</v>
      </c>
      <c r="F82" s="247">
        <v>0</v>
      </c>
      <c r="G82" s="247">
        <v>0</v>
      </c>
      <c r="H82" s="247">
        <v>2109258</v>
      </c>
    </row>
    <row r="83" spans="1:8" ht="36" x14ac:dyDescent="0.25">
      <c r="A83" s="242" t="s">
        <v>439</v>
      </c>
      <c r="B83" s="243" t="s">
        <v>438</v>
      </c>
      <c r="C83" s="244">
        <v>435976</v>
      </c>
      <c r="D83" s="244">
        <v>0</v>
      </c>
      <c r="E83" s="244">
        <v>-435976</v>
      </c>
      <c r="F83" s="244">
        <v>0</v>
      </c>
      <c r="G83" s="244">
        <v>0</v>
      </c>
      <c r="H83" s="244">
        <v>0</v>
      </c>
    </row>
    <row r="84" spans="1:8" ht="36" x14ac:dyDescent="0.25">
      <c r="A84" s="242" t="s">
        <v>666</v>
      </c>
      <c r="B84" s="243" t="s">
        <v>667</v>
      </c>
      <c r="C84" s="244">
        <v>0</v>
      </c>
      <c r="D84" s="244">
        <v>0</v>
      </c>
      <c r="E84" s="244">
        <v>0</v>
      </c>
      <c r="F84" s="244">
        <v>0</v>
      </c>
      <c r="G84" s="244">
        <v>0</v>
      </c>
      <c r="H84" s="244">
        <v>0</v>
      </c>
    </row>
    <row r="85" spans="1:8" ht="54" x14ac:dyDescent="0.25">
      <c r="A85" s="245" t="s">
        <v>437</v>
      </c>
      <c r="B85" s="246" t="s">
        <v>436</v>
      </c>
      <c r="C85" s="247">
        <f>C83+C84</f>
        <v>435976</v>
      </c>
      <c r="D85" s="247">
        <f t="shared" ref="D85:H85" si="6">D83+D84</f>
        <v>0</v>
      </c>
      <c r="E85" s="247">
        <f t="shared" si="6"/>
        <v>-435976</v>
      </c>
      <c r="F85" s="247">
        <f t="shared" si="6"/>
        <v>0</v>
      </c>
      <c r="G85" s="247">
        <f t="shared" si="6"/>
        <v>0</v>
      </c>
      <c r="H85" s="247">
        <f t="shared" si="6"/>
        <v>0</v>
      </c>
    </row>
    <row r="86" spans="1:8" ht="36" x14ac:dyDescent="0.25">
      <c r="A86" s="245" t="s">
        <v>435</v>
      </c>
      <c r="B86" s="246" t="s">
        <v>434</v>
      </c>
      <c r="C86" s="247">
        <v>197679470</v>
      </c>
      <c r="D86" s="247">
        <v>-24125095</v>
      </c>
      <c r="E86" s="247">
        <v>18002151</v>
      </c>
      <c r="F86" s="247">
        <v>0</v>
      </c>
      <c r="G86" s="247">
        <v>0</v>
      </c>
      <c r="H86" s="247">
        <v>191556526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scale="30" orientation="portrait" horizontalDpi="300" verticalDpi="300" r:id="rId1"/>
  <headerFooter alignWithMargins="0">
    <oddHeader>&amp;L14. melléklet a 3/2019.(III.14.) önkormányzati rendelethez&amp;CSzellő Község Önkormányzata&amp;RÉrték típus: Forint</oddHeader>
    <oddFooter>&amp;C&amp;LAdatellenőrző kód: -2359-7e-7c-7a1b-57661174-3c6b-2d13f-1113114a-3a&amp;R</oddFooter>
  </headerFooter>
  <colBreaks count="1" manualBreakCount="1">
    <brk id="8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FF0000"/>
    <pageSetUpPr fitToPage="1"/>
  </sheetPr>
  <dimension ref="A1:M34"/>
  <sheetViews>
    <sheetView view="pageLayout" zoomScaleNormal="100" workbookViewId="0">
      <selection activeCell="A20" sqref="A20"/>
    </sheetView>
  </sheetViews>
  <sheetFormatPr defaultRowHeight="12.75" x14ac:dyDescent="0.2"/>
  <cols>
    <col min="1" max="1" width="46.42578125" customWidth="1"/>
    <col min="2" max="2" width="12.28515625" customWidth="1"/>
    <col min="3" max="3" width="11.140625" bestFit="1" customWidth="1"/>
    <col min="4" max="4" width="12.7109375" customWidth="1"/>
    <col min="5" max="5" width="8.42578125" customWidth="1"/>
    <col min="6" max="6" width="1.7109375" customWidth="1"/>
    <col min="7" max="7" width="31.42578125" bestFit="1" customWidth="1"/>
    <col min="8" max="8" width="11.7109375" customWidth="1"/>
    <col min="9" max="9" width="12.7109375" customWidth="1"/>
    <col min="10" max="10" width="12.5703125" customWidth="1"/>
    <col min="11" max="11" width="9.85546875" customWidth="1"/>
  </cols>
  <sheetData>
    <row r="1" spans="1:11" ht="15.75" customHeight="1" x14ac:dyDescent="0.2">
      <c r="A1" s="259" t="s">
        <v>680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5.75" customHeight="1" x14ac:dyDescent="0.2">
      <c r="A2" s="41"/>
      <c r="B2" s="41"/>
      <c r="C2" s="41"/>
      <c r="D2" s="41"/>
      <c r="E2" s="41"/>
      <c r="F2" s="41"/>
      <c r="G2" s="41"/>
    </row>
    <row r="3" spans="1:11" ht="15.75" x14ac:dyDescent="0.25">
      <c r="A3" s="261" t="s">
        <v>248</v>
      </c>
      <c r="B3" s="261"/>
      <c r="C3" s="261"/>
      <c r="D3" s="261"/>
      <c r="E3" s="261"/>
      <c r="F3" s="265"/>
      <c r="G3" s="261" t="s">
        <v>249</v>
      </c>
      <c r="H3" s="261"/>
      <c r="I3" s="261"/>
      <c r="J3" s="261"/>
      <c r="K3" s="261"/>
    </row>
    <row r="4" spans="1:11" ht="12.75" customHeight="1" x14ac:dyDescent="0.2">
      <c r="A4" s="81" t="s">
        <v>188</v>
      </c>
      <c r="B4" s="172" t="s">
        <v>189</v>
      </c>
      <c r="C4" s="172" t="s">
        <v>367</v>
      </c>
      <c r="D4" s="172" t="s">
        <v>368</v>
      </c>
      <c r="E4" s="172" t="s">
        <v>369</v>
      </c>
      <c r="F4" s="266"/>
      <c r="G4" s="81" t="s">
        <v>188</v>
      </c>
      <c r="H4" s="172" t="s">
        <v>189</v>
      </c>
      <c r="I4" s="172" t="s">
        <v>367</v>
      </c>
      <c r="J4" s="172" t="s">
        <v>368</v>
      </c>
      <c r="K4" s="172" t="s">
        <v>369</v>
      </c>
    </row>
    <row r="5" spans="1:11" ht="12.75" customHeight="1" x14ac:dyDescent="0.2">
      <c r="A5" s="83" t="s">
        <v>250</v>
      </c>
      <c r="B5" s="173">
        <v>14147575</v>
      </c>
      <c r="C5" s="176">
        <v>16277195</v>
      </c>
      <c r="D5" s="176">
        <v>16277195</v>
      </c>
      <c r="E5" s="191">
        <f>D5/C5</f>
        <v>1</v>
      </c>
      <c r="F5" s="266"/>
      <c r="G5" s="82" t="s">
        <v>311</v>
      </c>
      <c r="H5" s="174">
        <v>4596120</v>
      </c>
      <c r="I5" s="4">
        <v>5531936</v>
      </c>
      <c r="J5" s="4">
        <v>5493626</v>
      </c>
      <c r="K5" s="192">
        <f>J5/I5</f>
        <v>0.99307475719169569</v>
      </c>
    </row>
    <row r="6" spans="1:11" ht="25.5" x14ac:dyDescent="0.2">
      <c r="A6" s="83" t="s">
        <v>251</v>
      </c>
      <c r="B6" s="173">
        <v>2300000</v>
      </c>
      <c r="C6" s="176">
        <v>2947140</v>
      </c>
      <c r="D6" s="176">
        <v>2975147</v>
      </c>
      <c r="E6" s="191">
        <f t="shared" ref="E6:E16" si="0">D6/C6</f>
        <v>1.0095031114911406</v>
      </c>
      <c r="F6" s="266"/>
      <c r="G6" s="82" t="s">
        <v>312</v>
      </c>
      <c r="H6" s="174">
        <v>845240</v>
      </c>
      <c r="I6" s="4">
        <v>845240</v>
      </c>
      <c r="J6" s="4">
        <v>842238</v>
      </c>
      <c r="K6" s="192">
        <f t="shared" ref="K6:K16" si="1">J6/I6</f>
        <v>0.99644834603189625</v>
      </c>
    </row>
    <row r="7" spans="1:11" ht="12.75" customHeight="1" x14ac:dyDescent="0.2">
      <c r="A7" s="82" t="s">
        <v>302</v>
      </c>
      <c r="B7" s="174">
        <f>SUM(B5:B6)</f>
        <v>16447575</v>
      </c>
      <c r="C7" s="174">
        <f>SUM(C5:C6)</f>
        <v>19224335</v>
      </c>
      <c r="D7" s="174">
        <f>SUM(D5:D6)</f>
        <v>19252342</v>
      </c>
      <c r="E7" s="192">
        <f t="shared" si="0"/>
        <v>1.0014568514333526</v>
      </c>
      <c r="F7" s="266"/>
      <c r="G7" s="82" t="s">
        <v>313</v>
      </c>
      <c r="H7" s="174">
        <v>11046728</v>
      </c>
      <c r="I7" s="4">
        <v>16906695</v>
      </c>
      <c r="J7" s="4">
        <v>12779724</v>
      </c>
      <c r="K7" s="192">
        <f t="shared" si="1"/>
        <v>0.75589723479367199</v>
      </c>
    </row>
    <row r="8" spans="1:11" x14ac:dyDescent="0.2">
      <c r="A8" s="82" t="s">
        <v>304</v>
      </c>
      <c r="B8" s="174">
        <f>B9+B10+B11+B12+B13</f>
        <v>3270000</v>
      </c>
      <c r="C8" s="174">
        <f>C9+C10+C11+C12+C13</f>
        <v>3270000</v>
      </c>
      <c r="D8" s="174">
        <f>D9+D10+D11+D12+D13</f>
        <v>3836804</v>
      </c>
      <c r="E8" s="192">
        <f t="shared" si="0"/>
        <v>1.1733345565749236</v>
      </c>
      <c r="F8" s="266"/>
      <c r="G8" s="82" t="s">
        <v>356</v>
      </c>
      <c r="H8" s="174">
        <v>1435000</v>
      </c>
      <c r="I8" s="4">
        <v>1979000</v>
      </c>
      <c r="J8" s="4">
        <v>1442457</v>
      </c>
      <c r="K8" s="192">
        <f t="shared" si="1"/>
        <v>0.7288817584638706</v>
      </c>
    </row>
    <row r="9" spans="1:11" x14ac:dyDescent="0.2">
      <c r="A9" s="83" t="s">
        <v>384</v>
      </c>
      <c r="B9" s="173"/>
      <c r="C9" s="176"/>
      <c r="D9" s="176">
        <v>0</v>
      </c>
      <c r="E9" s="191"/>
      <c r="F9" s="266"/>
      <c r="G9" s="82"/>
      <c r="H9" s="174"/>
      <c r="I9" s="4"/>
      <c r="J9" s="4"/>
      <c r="K9" s="192"/>
    </row>
    <row r="10" spans="1:11" x14ac:dyDescent="0.2">
      <c r="A10" s="83" t="s">
        <v>355</v>
      </c>
      <c r="B10" s="173">
        <v>1100000</v>
      </c>
      <c r="C10" s="176">
        <v>1100000</v>
      </c>
      <c r="D10" s="176">
        <v>846125</v>
      </c>
      <c r="E10" s="191">
        <f t="shared" si="0"/>
        <v>0.76920454545454542</v>
      </c>
      <c r="F10" s="266"/>
      <c r="G10" s="82" t="s">
        <v>314</v>
      </c>
      <c r="H10" s="174">
        <v>12990241</v>
      </c>
      <c r="I10" s="4">
        <v>6657195</v>
      </c>
      <c r="J10" s="4">
        <v>2880098</v>
      </c>
      <c r="K10" s="192">
        <f t="shared" si="1"/>
        <v>0.43262935816060666</v>
      </c>
    </row>
    <row r="11" spans="1:11" x14ac:dyDescent="0.2">
      <c r="A11" s="83" t="s">
        <v>190</v>
      </c>
      <c r="B11" s="173">
        <v>1300000</v>
      </c>
      <c r="C11" s="176">
        <v>1300000</v>
      </c>
      <c r="D11" s="176">
        <v>2027688</v>
      </c>
      <c r="E11" s="191">
        <f t="shared" si="0"/>
        <v>1.55976</v>
      </c>
      <c r="F11" s="266"/>
      <c r="G11" s="83" t="s">
        <v>318</v>
      </c>
      <c r="H11" s="173">
        <v>11676217</v>
      </c>
      <c r="I11" s="5">
        <v>1627498</v>
      </c>
      <c r="J11" s="5">
        <v>0</v>
      </c>
      <c r="K11" s="193">
        <f t="shared" si="1"/>
        <v>0</v>
      </c>
    </row>
    <row r="12" spans="1:11" x14ac:dyDescent="0.2">
      <c r="A12" s="83" t="s">
        <v>301</v>
      </c>
      <c r="B12" s="173">
        <v>270000</v>
      </c>
      <c r="C12" s="176">
        <v>270000</v>
      </c>
      <c r="D12" s="176">
        <v>251201</v>
      </c>
      <c r="E12" s="191">
        <f t="shared" si="0"/>
        <v>0.93037407407407402</v>
      </c>
      <c r="F12" s="266"/>
      <c r="G12" s="83"/>
      <c r="H12" s="177"/>
      <c r="I12" s="5"/>
      <c r="J12" s="5"/>
      <c r="K12" s="193"/>
    </row>
    <row r="13" spans="1:11" x14ac:dyDescent="0.2">
      <c r="A13" s="83" t="s">
        <v>559</v>
      </c>
      <c r="B13" s="173">
        <v>600000</v>
      </c>
      <c r="C13" s="176">
        <v>600000</v>
      </c>
      <c r="D13" s="176">
        <v>711790</v>
      </c>
      <c r="E13" s="191">
        <f t="shared" si="0"/>
        <v>1.1863166666666667</v>
      </c>
      <c r="F13" s="266"/>
      <c r="G13" s="83"/>
      <c r="H13" s="177"/>
      <c r="I13" s="5"/>
      <c r="J13" s="5"/>
      <c r="K13" s="193"/>
    </row>
    <row r="14" spans="1:11" x14ac:dyDescent="0.2">
      <c r="A14" s="82" t="s">
        <v>305</v>
      </c>
      <c r="B14" s="174">
        <v>0</v>
      </c>
      <c r="C14" s="4">
        <v>95000</v>
      </c>
      <c r="D14" s="4">
        <v>1034862</v>
      </c>
      <c r="E14" s="192">
        <f t="shared" si="0"/>
        <v>10.893284210526316</v>
      </c>
      <c r="F14" s="266"/>
      <c r="G14" s="83"/>
      <c r="H14" s="177"/>
      <c r="I14" s="5"/>
      <c r="J14" s="5"/>
      <c r="K14" s="193"/>
    </row>
    <row r="15" spans="1:11" x14ac:dyDescent="0.2">
      <c r="A15" s="82" t="s">
        <v>560</v>
      </c>
      <c r="B15" s="174"/>
      <c r="C15" s="4"/>
      <c r="D15" s="4">
        <v>0</v>
      </c>
      <c r="E15" s="191" t="e">
        <f t="shared" si="0"/>
        <v>#DIV/0!</v>
      </c>
      <c r="F15" s="266"/>
      <c r="G15" s="83"/>
      <c r="H15" s="177"/>
      <c r="I15" s="5"/>
      <c r="J15" s="5"/>
      <c r="K15" s="193"/>
    </row>
    <row r="16" spans="1:11" ht="13.5" thickBot="1" x14ac:dyDescent="0.25">
      <c r="A16" s="166" t="s">
        <v>253</v>
      </c>
      <c r="B16" s="175">
        <f>B7+B8+B14+B15</f>
        <v>19717575</v>
      </c>
      <c r="C16" s="175">
        <f>C7+C8+C14+C15</f>
        <v>22589335</v>
      </c>
      <c r="D16" s="175">
        <f>D7+D8+D14+D15</f>
        <v>24124008</v>
      </c>
      <c r="E16" s="192">
        <f t="shared" si="0"/>
        <v>1.0679379450523887</v>
      </c>
      <c r="F16" s="267"/>
      <c r="G16" s="166" t="s">
        <v>254</v>
      </c>
      <c r="H16" s="178">
        <f>SUM(H5:H14)-H11</f>
        <v>30913329</v>
      </c>
      <c r="I16" s="178">
        <f>SUM(I5:I14)-I11</f>
        <v>31920066</v>
      </c>
      <c r="J16" s="178">
        <f>SUM(J5:J14)-J11</f>
        <v>23438143</v>
      </c>
      <c r="K16" s="192">
        <f t="shared" si="1"/>
        <v>0.73427614466711943</v>
      </c>
    </row>
    <row r="17" spans="1:13" x14ac:dyDescent="0.2">
      <c r="A17" s="42"/>
      <c r="B17" s="44"/>
      <c r="C17" s="44"/>
      <c r="D17" s="44"/>
      <c r="E17" s="44"/>
      <c r="G17" s="42"/>
    </row>
    <row r="18" spans="1:13" x14ac:dyDescent="0.2">
      <c r="A18" s="42"/>
      <c r="B18" s="44"/>
      <c r="C18" s="44"/>
      <c r="D18" s="44"/>
      <c r="E18" s="44"/>
      <c r="G18" s="42"/>
    </row>
    <row r="19" spans="1:13" ht="15.75" x14ac:dyDescent="0.25">
      <c r="A19" s="260" t="s">
        <v>700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45"/>
      <c r="M19" s="45"/>
    </row>
    <row r="20" spans="1:13" ht="15.75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 x14ac:dyDescent="0.25">
      <c r="A21" s="261" t="s">
        <v>248</v>
      </c>
      <c r="B21" s="261"/>
      <c r="C21" s="261"/>
      <c r="D21" s="261"/>
      <c r="E21" s="261"/>
      <c r="F21" s="263"/>
      <c r="G21" s="262" t="s">
        <v>249</v>
      </c>
      <c r="H21" s="262"/>
      <c r="I21" s="262"/>
      <c r="J21" s="262"/>
      <c r="K21" s="262"/>
    </row>
    <row r="22" spans="1:13" ht="15.75" customHeight="1" x14ac:dyDescent="0.2">
      <c r="A22" s="167" t="s">
        <v>188</v>
      </c>
      <c r="B22" s="172" t="s">
        <v>189</v>
      </c>
      <c r="C22" s="172" t="s">
        <v>367</v>
      </c>
      <c r="D22" s="172" t="s">
        <v>368</v>
      </c>
      <c r="E22" s="172" t="s">
        <v>369</v>
      </c>
      <c r="F22" s="264"/>
      <c r="G22" s="167" t="s">
        <v>188</v>
      </c>
      <c r="H22" s="172" t="s">
        <v>189</v>
      </c>
      <c r="I22" s="172" t="s">
        <v>367</v>
      </c>
      <c r="J22" s="172" t="s">
        <v>368</v>
      </c>
      <c r="K22" s="172" t="s">
        <v>369</v>
      </c>
    </row>
    <row r="23" spans="1:13" ht="15.75" customHeight="1" x14ac:dyDescent="0.2">
      <c r="A23" s="82" t="s">
        <v>303</v>
      </c>
      <c r="B23" s="174">
        <v>750000</v>
      </c>
      <c r="C23" s="4">
        <v>161000</v>
      </c>
      <c r="D23" s="4">
        <v>161000</v>
      </c>
      <c r="E23" s="192">
        <f>D23/C23</f>
        <v>1</v>
      </c>
      <c r="F23" s="264"/>
      <c r="G23" s="82" t="s">
        <v>315</v>
      </c>
      <c r="H23" s="174">
        <v>637800</v>
      </c>
      <c r="I23" s="4">
        <v>1727483</v>
      </c>
      <c r="J23" s="4">
        <v>748897</v>
      </c>
      <c r="K23" s="192">
        <f>J23/I23</f>
        <v>0.4335191721134159</v>
      </c>
    </row>
    <row r="24" spans="1:13" ht="15.75" customHeight="1" x14ac:dyDescent="0.2">
      <c r="A24" s="82" t="s">
        <v>306</v>
      </c>
      <c r="B24" s="174">
        <v>0</v>
      </c>
      <c r="C24" s="4">
        <v>0</v>
      </c>
      <c r="D24" s="4">
        <v>0</v>
      </c>
      <c r="E24" s="192"/>
      <c r="F24" s="264"/>
      <c r="G24" s="82" t="s">
        <v>316</v>
      </c>
      <c r="H24" s="174">
        <v>4979540</v>
      </c>
      <c r="I24" s="4">
        <v>4979540</v>
      </c>
      <c r="J24" s="4">
        <v>0</v>
      </c>
      <c r="K24" s="192">
        <f>J24/I24</f>
        <v>0</v>
      </c>
    </row>
    <row r="25" spans="1:13" ht="15.75" customHeight="1" x14ac:dyDescent="0.2">
      <c r="A25" s="82" t="s">
        <v>681</v>
      </c>
      <c r="B25" s="174"/>
      <c r="C25" s="4"/>
      <c r="D25" s="4"/>
      <c r="E25" s="192"/>
      <c r="F25" s="264"/>
      <c r="G25" s="82" t="s">
        <v>317</v>
      </c>
      <c r="H25" s="174">
        <v>212600</v>
      </c>
      <c r="I25" s="4">
        <v>212600</v>
      </c>
      <c r="J25" s="4">
        <v>0</v>
      </c>
      <c r="K25" s="192"/>
    </row>
    <row r="26" spans="1:13" ht="15.75" customHeight="1" x14ac:dyDescent="0.2">
      <c r="A26" s="83" t="s">
        <v>308</v>
      </c>
      <c r="B26" s="174">
        <v>0</v>
      </c>
      <c r="C26" s="4"/>
      <c r="D26" s="4"/>
      <c r="E26" s="192"/>
      <c r="F26" s="264"/>
      <c r="G26" s="82" t="s">
        <v>383</v>
      </c>
      <c r="H26" s="195"/>
      <c r="I26" s="4">
        <v>565903</v>
      </c>
      <c r="J26" s="4">
        <v>565903</v>
      </c>
      <c r="K26" s="192">
        <f>J26/I26</f>
        <v>1</v>
      </c>
    </row>
    <row r="27" spans="1:13" ht="15.75" customHeight="1" x14ac:dyDescent="0.2">
      <c r="A27" s="82" t="s">
        <v>309</v>
      </c>
      <c r="B27" s="174">
        <f>B28</f>
        <v>16275694</v>
      </c>
      <c r="C27" s="174">
        <f t="shared" ref="C27:D27" si="2">C28</f>
        <v>16655257</v>
      </c>
      <c r="D27" s="174">
        <f t="shared" si="2"/>
        <v>16655257</v>
      </c>
      <c r="E27" s="192"/>
      <c r="F27" s="264"/>
      <c r="G27" s="82"/>
      <c r="H27" s="177"/>
      <c r="I27" s="5"/>
      <c r="J27" s="5"/>
      <c r="K27" s="193"/>
    </row>
    <row r="28" spans="1:13" ht="15.75" customHeight="1" x14ac:dyDescent="0.2">
      <c r="A28" s="83" t="s">
        <v>310</v>
      </c>
      <c r="B28" s="174">
        <v>16275694</v>
      </c>
      <c r="C28" s="4">
        <v>16655257</v>
      </c>
      <c r="D28" s="4">
        <v>16655257</v>
      </c>
      <c r="E28" s="192">
        <f>D28/C28</f>
        <v>1</v>
      </c>
      <c r="F28" s="264"/>
      <c r="G28" s="83"/>
      <c r="H28" s="177"/>
      <c r="I28" s="5"/>
      <c r="J28" s="5"/>
      <c r="K28" s="193"/>
    </row>
    <row r="29" spans="1:13" ht="12.75" customHeight="1" thickBot="1" x14ac:dyDescent="0.25">
      <c r="A29" s="166" t="s">
        <v>255</v>
      </c>
      <c r="B29" s="175">
        <f>B23+B24+B25+B27</f>
        <v>17025694</v>
      </c>
      <c r="C29" s="175">
        <f>C23+C24+C27</f>
        <v>16816257</v>
      </c>
      <c r="D29" s="175">
        <f>D23+D24+D27</f>
        <v>16816257</v>
      </c>
      <c r="E29" s="192">
        <f>D29/C29</f>
        <v>1</v>
      </c>
      <c r="F29" s="264"/>
      <c r="G29" s="168" t="s">
        <v>256</v>
      </c>
      <c r="H29" s="178">
        <f>SUM(H23:H28)</f>
        <v>5829940</v>
      </c>
      <c r="I29" s="178">
        <f>SUM(I23:I28)</f>
        <v>7485526</v>
      </c>
      <c r="J29" s="178">
        <f>SUM(J23:J28)</f>
        <v>1314800</v>
      </c>
      <c r="K29" s="192">
        <f>J29/I29</f>
        <v>0.17564563933115723</v>
      </c>
    </row>
    <row r="31" spans="1:13" x14ac:dyDescent="0.2">
      <c r="H31" s="9"/>
    </row>
    <row r="34" spans="1:11" x14ac:dyDescent="0.2">
      <c r="A34" s="93" t="s">
        <v>21</v>
      </c>
      <c r="B34" s="96">
        <f>B16+B29</f>
        <v>36743269</v>
      </c>
      <c r="C34" s="96">
        <f>C16+C29</f>
        <v>39405592</v>
      </c>
      <c r="D34" s="96">
        <f>D16+D29</f>
        <v>40940265</v>
      </c>
      <c r="E34" s="194">
        <f>D34/C34</f>
        <v>1.0389455638681941</v>
      </c>
      <c r="G34" s="93" t="s">
        <v>22</v>
      </c>
      <c r="H34" s="96">
        <f>H16+H29</f>
        <v>36743269</v>
      </c>
      <c r="I34" s="96">
        <f>I16+I29</f>
        <v>39405592</v>
      </c>
      <c r="J34" s="96">
        <f>J16+J29</f>
        <v>24752943</v>
      </c>
      <c r="K34" s="194">
        <f>J34/I34</f>
        <v>0.62815813045011482</v>
      </c>
    </row>
  </sheetData>
  <mergeCells count="8">
    <mergeCell ref="A1:K1"/>
    <mergeCell ref="A19:K19"/>
    <mergeCell ref="G3:K3"/>
    <mergeCell ref="G21:K21"/>
    <mergeCell ref="A3:E3"/>
    <mergeCell ref="A21:E21"/>
    <mergeCell ref="F21:F29"/>
    <mergeCell ref="F3:F16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4" orientation="landscape" horizontalDpi="300" verticalDpi="300" r:id="rId1"/>
  <headerFooter alignWithMargins="0">
    <oddHeader>&amp;L2. melléklet a .../2018.(.....) önkormányzati rendelethez&amp;CSzellő Község Önkormányzat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FF0000"/>
  </sheetPr>
  <dimension ref="A3:K33"/>
  <sheetViews>
    <sheetView view="pageLayout" zoomScaleNormal="100" workbookViewId="0">
      <selection activeCell="J18" sqref="J18"/>
    </sheetView>
  </sheetViews>
  <sheetFormatPr defaultRowHeight="12.75" x14ac:dyDescent="0.2"/>
  <cols>
    <col min="1" max="1" width="43.42578125" customWidth="1"/>
    <col min="2" max="2" width="12.140625" customWidth="1"/>
    <col min="3" max="4" width="11.140625" bestFit="1" customWidth="1"/>
    <col min="5" max="5" width="7.140625" bestFit="1" customWidth="1"/>
    <col min="6" max="6" width="1.42578125" customWidth="1"/>
    <col min="7" max="7" width="29.28515625" bestFit="1" customWidth="1"/>
    <col min="8" max="10" width="11.140625" bestFit="1" customWidth="1"/>
  </cols>
  <sheetData>
    <row r="3" spans="1:11" ht="15.75" x14ac:dyDescent="0.25">
      <c r="A3" s="260" t="s">
        <v>682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5.75" x14ac:dyDescent="0.25">
      <c r="A4" s="39"/>
      <c r="B4" s="39"/>
      <c r="C4" s="39"/>
      <c r="D4" s="39"/>
      <c r="E4" s="39"/>
      <c r="F4" s="39"/>
      <c r="G4" s="39"/>
    </row>
    <row r="5" spans="1:11" x14ac:dyDescent="0.2">
      <c r="A5" s="268"/>
      <c r="B5" s="268"/>
      <c r="C5" s="268"/>
      <c r="D5" s="268"/>
      <c r="E5" s="268"/>
      <c r="F5" s="268"/>
      <c r="G5" s="268"/>
    </row>
    <row r="6" spans="1:11" x14ac:dyDescent="0.2">
      <c r="A6" s="271" t="s">
        <v>186</v>
      </c>
      <c r="B6" s="271"/>
      <c r="C6" s="271"/>
      <c r="D6" s="271"/>
      <c r="E6" s="271"/>
      <c r="F6" s="269"/>
      <c r="G6" s="271" t="s">
        <v>187</v>
      </c>
      <c r="H6" s="271"/>
      <c r="I6" s="271"/>
      <c r="J6" s="271"/>
      <c r="K6" s="271"/>
    </row>
    <row r="7" spans="1:11" x14ac:dyDescent="0.2">
      <c r="A7" s="271"/>
      <c r="B7" s="271"/>
      <c r="C7" s="271"/>
      <c r="D7" s="271"/>
      <c r="E7" s="271"/>
      <c r="F7" s="270"/>
      <c r="G7" s="271"/>
      <c r="H7" s="271"/>
      <c r="I7" s="271"/>
      <c r="J7" s="271"/>
      <c r="K7" s="271"/>
    </row>
    <row r="8" spans="1:11" x14ac:dyDescent="0.2">
      <c r="A8" s="81" t="s">
        <v>188</v>
      </c>
      <c r="B8" s="172" t="s">
        <v>189</v>
      </c>
      <c r="C8" s="172" t="s">
        <v>367</v>
      </c>
      <c r="D8" s="172" t="s">
        <v>368</v>
      </c>
      <c r="E8" s="172" t="s">
        <v>369</v>
      </c>
      <c r="F8" s="270"/>
      <c r="G8" s="180" t="s">
        <v>188</v>
      </c>
      <c r="H8" s="172" t="s">
        <v>189</v>
      </c>
      <c r="I8" s="172" t="s">
        <v>367</v>
      </c>
      <c r="J8" s="172" t="s">
        <v>368</v>
      </c>
      <c r="K8" s="172" t="s">
        <v>369</v>
      </c>
    </row>
    <row r="9" spans="1:11" x14ac:dyDescent="0.2">
      <c r="A9" s="83" t="s">
        <v>250</v>
      </c>
      <c r="B9" s="173">
        <f>'2.Műk+F mérlegek'!B5</f>
        <v>14147575</v>
      </c>
      <c r="C9" s="176">
        <f>'2.Műk+F mérlegek'!C5</f>
        <v>16277195</v>
      </c>
      <c r="D9" s="176">
        <f>'2.Műk+F mérlegek'!D5</f>
        <v>16277195</v>
      </c>
      <c r="E9" s="191">
        <f>D9/C9</f>
        <v>1</v>
      </c>
      <c r="F9" s="270"/>
      <c r="G9" s="181" t="s">
        <v>311</v>
      </c>
      <c r="H9" s="4">
        <f>'2.Műk+F mérlegek'!H5</f>
        <v>4596120</v>
      </c>
      <c r="I9" s="4">
        <f>'2.Műk+F mérlegek'!I5</f>
        <v>5531936</v>
      </c>
      <c r="J9" s="4">
        <f>'2.Műk+F mérlegek'!J5</f>
        <v>5493626</v>
      </c>
      <c r="K9" s="192">
        <f>J9/I9</f>
        <v>0.99307475719169569</v>
      </c>
    </row>
    <row r="10" spans="1:11" ht="25.5" x14ac:dyDescent="0.2">
      <c r="A10" s="83" t="s">
        <v>251</v>
      </c>
      <c r="B10" s="173">
        <f>'2.Műk+F mérlegek'!B6</f>
        <v>2300000</v>
      </c>
      <c r="C10" s="176">
        <f>'2.Műk+F mérlegek'!C6</f>
        <v>2947140</v>
      </c>
      <c r="D10" s="176">
        <f>'2.Műk+F mérlegek'!D6</f>
        <v>2975147</v>
      </c>
      <c r="E10" s="191">
        <f t="shared" ref="E10:E26" si="0">D10/C10</f>
        <v>1.0095031114911406</v>
      </c>
      <c r="F10" s="270"/>
      <c r="G10" s="82" t="s">
        <v>312</v>
      </c>
      <c r="H10" s="174">
        <f>'2.Műk+F mérlegek'!H6</f>
        <v>845240</v>
      </c>
      <c r="I10" s="4">
        <f>'2.Műk+F mérlegek'!I6</f>
        <v>845240</v>
      </c>
      <c r="J10" s="4">
        <f>'2.Műk+F mérlegek'!J6</f>
        <v>842238</v>
      </c>
      <c r="K10" s="192">
        <f t="shared" ref="K10:K26" si="1">J10/I10</f>
        <v>0.99644834603189625</v>
      </c>
    </row>
    <row r="11" spans="1:11" ht="25.5" x14ac:dyDescent="0.2">
      <c r="A11" s="82" t="s">
        <v>302</v>
      </c>
      <c r="B11" s="174">
        <f>SUM(B9:B10)</f>
        <v>16447575</v>
      </c>
      <c r="C11" s="174">
        <f>SUM(C9:C10)</f>
        <v>19224335</v>
      </c>
      <c r="D11" s="174">
        <f>SUM(D9:D10)</f>
        <v>19252342</v>
      </c>
      <c r="E11" s="192">
        <f t="shared" si="0"/>
        <v>1.0014568514333526</v>
      </c>
      <c r="F11" s="270"/>
      <c r="G11" s="82" t="s">
        <v>313</v>
      </c>
      <c r="H11" s="174">
        <f>'2.Műk+F mérlegek'!H7</f>
        <v>11046728</v>
      </c>
      <c r="I11" s="4">
        <f>'2.Műk+F mérlegek'!I7</f>
        <v>16906695</v>
      </c>
      <c r="J11" s="4">
        <f>'2.Műk+F mérlegek'!J7</f>
        <v>12779724</v>
      </c>
      <c r="K11" s="192">
        <f t="shared" si="1"/>
        <v>0.75589723479367199</v>
      </c>
    </row>
    <row r="12" spans="1:11" x14ac:dyDescent="0.2">
      <c r="A12" s="82" t="s">
        <v>303</v>
      </c>
      <c r="B12" s="174">
        <f>'2.Műk+F mérlegek'!B23</f>
        <v>750000</v>
      </c>
      <c r="C12" s="4">
        <f>'2.Műk+F mérlegek'!C23</f>
        <v>161000</v>
      </c>
      <c r="D12" s="4">
        <f>'2.Műk+F mérlegek'!D23</f>
        <v>161000</v>
      </c>
      <c r="E12" s="192"/>
      <c r="F12" s="270"/>
      <c r="G12" s="82" t="s">
        <v>356</v>
      </c>
      <c r="H12" s="174">
        <f>'2.Műk+F mérlegek'!H8</f>
        <v>1435000</v>
      </c>
      <c r="I12" s="4">
        <f>'2.Műk+F mérlegek'!I8</f>
        <v>1979000</v>
      </c>
      <c r="J12" s="4">
        <f>'2.Műk+F mérlegek'!J8</f>
        <v>1442457</v>
      </c>
      <c r="K12" s="192">
        <f t="shared" si="1"/>
        <v>0.7288817584638706</v>
      </c>
    </row>
    <row r="13" spans="1:11" x14ac:dyDescent="0.2">
      <c r="A13" s="82" t="s">
        <v>304</v>
      </c>
      <c r="B13" s="174">
        <f>B14+B15+B16+B17+B18</f>
        <v>3270000</v>
      </c>
      <c r="C13" s="174">
        <f>C14+C15+C16+C17+C18</f>
        <v>3270000</v>
      </c>
      <c r="D13" s="174">
        <f>D14+D15+D16+D17+D18</f>
        <v>3836804</v>
      </c>
      <c r="E13" s="192">
        <f t="shared" si="0"/>
        <v>1.1733345565749236</v>
      </c>
      <c r="F13" s="270"/>
      <c r="G13" s="82" t="s">
        <v>314</v>
      </c>
      <c r="H13" s="174">
        <f>'2.Műk+F mérlegek'!H10</f>
        <v>12990241</v>
      </c>
      <c r="I13" s="4">
        <f>'2.Műk+F mérlegek'!I10</f>
        <v>6657195</v>
      </c>
      <c r="J13" s="4">
        <f>'2.Műk+F mérlegek'!J10</f>
        <v>2880098</v>
      </c>
      <c r="K13" s="192">
        <f t="shared" si="1"/>
        <v>0.43262935816060666</v>
      </c>
    </row>
    <row r="14" spans="1:11" x14ac:dyDescent="0.2">
      <c r="A14" s="83" t="s">
        <v>384</v>
      </c>
      <c r="B14" s="173"/>
      <c r="C14" s="176"/>
      <c r="D14" s="176"/>
      <c r="E14" s="191"/>
      <c r="F14" s="270"/>
      <c r="G14" s="83" t="s">
        <v>318</v>
      </c>
      <c r="H14" s="173">
        <f>'2.Műk+F mérlegek'!H11</f>
        <v>11676217</v>
      </c>
      <c r="I14" s="4">
        <f>'2.Műk+F mérlegek'!I11</f>
        <v>1627498</v>
      </c>
      <c r="J14" s="54"/>
      <c r="K14" s="192"/>
    </row>
    <row r="15" spans="1:11" x14ac:dyDescent="0.2">
      <c r="A15" s="83" t="s">
        <v>355</v>
      </c>
      <c r="B15" s="173">
        <f>'2.Műk+F mérlegek'!B10</f>
        <v>1100000</v>
      </c>
      <c r="C15" s="176">
        <f>'2.Műk+F mérlegek'!C10</f>
        <v>1100000</v>
      </c>
      <c r="D15" s="176">
        <f>'2.Műk+F mérlegek'!D10</f>
        <v>846125</v>
      </c>
      <c r="E15" s="191">
        <f t="shared" si="0"/>
        <v>0.76920454545454542</v>
      </c>
      <c r="F15" s="270"/>
      <c r="G15" s="82" t="s">
        <v>315</v>
      </c>
      <c r="H15" s="174">
        <f>'2.Műk+F mérlegek'!H23</f>
        <v>637800</v>
      </c>
      <c r="I15" s="4">
        <f>'2.Műk+F mérlegek'!I23</f>
        <v>1727483</v>
      </c>
      <c r="J15" s="4">
        <f>'2.Műk+F mérlegek'!J23</f>
        <v>748897</v>
      </c>
      <c r="K15" s="192">
        <f t="shared" si="1"/>
        <v>0.4335191721134159</v>
      </c>
    </row>
    <row r="16" spans="1:11" x14ac:dyDescent="0.2">
      <c r="A16" s="83" t="s">
        <v>190</v>
      </c>
      <c r="B16" s="173">
        <f>'2.Műk+F mérlegek'!B11</f>
        <v>1300000</v>
      </c>
      <c r="C16" s="176">
        <f>'2.Műk+F mérlegek'!C11</f>
        <v>1300000</v>
      </c>
      <c r="D16" s="176">
        <f>'2.Műk+F mérlegek'!D11</f>
        <v>2027688</v>
      </c>
      <c r="E16" s="191">
        <f t="shared" si="0"/>
        <v>1.55976</v>
      </c>
      <c r="F16" s="270"/>
      <c r="G16" s="82" t="s">
        <v>316</v>
      </c>
      <c r="H16" s="174">
        <f>'2.Műk+F mérlegek'!H24</f>
        <v>4979540</v>
      </c>
      <c r="I16" s="4">
        <f>'2.Műk+F mérlegek'!I24</f>
        <v>4979540</v>
      </c>
      <c r="J16" s="4">
        <f>'2.Műk+F mérlegek'!J24</f>
        <v>0</v>
      </c>
      <c r="K16" s="192">
        <f t="shared" si="1"/>
        <v>0</v>
      </c>
    </row>
    <row r="17" spans="1:11" x14ac:dyDescent="0.2">
      <c r="A17" s="83" t="s">
        <v>301</v>
      </c>
      <c r="B17" s="173">
        <f>'2.Műk+F mérlegek'!B12</f>
        <v>270000</v>
      </c>
      <c r="C17" s="176">
        <f>'2.Műk+F mérlegek'!C12</f>
        <v>270000</v>
      </c>
      <c r="D17" s="176">
        <f>'2.Műk+F mérlegek'!D12</f>
        <v>251201</v>
      </c>
      <c r="E17" s="191">
        <f t="shared" si="0"/>
        <v>0.93037407407407402</v>
      </c>
      <c r="F17" s="270"/>
      <c r="G17" s="82" t="s">
        <v>317</v>
      </c>
      <c r="H17" s="174">
        <f>'2.Műk+F mérlegek'!H25</f>
        <v>212600</v>
      </c>
      <c r="I17" s="4">
        <f>'2.Műk+F mérlegek'!I25</f>
        <v>212600</v>
      </c>
      <c r="J17" s="4">
        <f>'2.Műk+F mérlegek'!J25</f>
        <v>0</v>
      </c>
      <c r="K17" s="192"/>
    </row>
    <row r="18" spans="1:11" x14ac:dyDescent="0.2">
      <c r="A18" s="83" t="s">
        <v>671</v>
      </c>
      <c r="B18" s="173">
        <f>'2.Műk+F mérlegek'!B13</f>
        <v>600000</v>
      </c>
      <c r="C18" s="176">
        <f>'2.Műk+F mérlegek'!C13</f>
        <v>600000</v>
      </c>
      <c r="D18" s="176">
        <f>'2.Műk+F mérlegek'!D13</f>
        <v>711790</v>
      </c>
      <c r="E18" s="191">
        <f t="shared" si="0"/>
        <v>1.1863166666666667</v>
      </c>
      <c r="F18" s="270"/>
      <c r="G18" s="82" t="s">
        <v>383</v>
      </c>
      <c r="H18" s="174">
        <f>'2.Műk+F mérlegek'!H26</f>
        <v>0</v>
      </c>
      <c r="I18" s="4">
        <f>'2.Műk+F mérlegek'!I26</f>
        <v>565903</v>
      </c>
      <c r="J18" s="4">
        <f>'2.Műk+F mérlegek'!J26</f>
        <v>565903</v>
      </c>
      <c r="K18" s="192">
        <f t="shared" si="1"/>
        <v>1</v>
      </c>
    </row>
    <row r="19" spans="1:11" x14ac:dyDescent="0.2">
      <c r="A19" s="82" t="s">
        <v>305</v>
      </c>
      <c r="B19" s="174">
        <f>'2.Műk+F mérlegek'!B14</f>
        <v>0</v>
      </c>
      <c r="C19" s="4">
        <f>'2.Műk+F mérlegek'!C14</f>
        <v>95000</v>
      </c>
      <c r="D19" s="4">
        <f>'2.Műk+F mérlegek'!D14</f>
        <v>1034862</v>
      </c>
      <c r="E19" s="192">
        <f t="shared" si="0"/>
        <v>10.893284210526316</v>
      </c>
      <c r="F19" s="270"/>
      <c r="G19" s="84"/>
      <c r="H19" s="35"/>
      <c r="I19" s="2"/>
      <c r="J19" s="2"/>
      <c r="K19" s="192"/>
    </row>
    <row r="20" spans="1:11" x14ac:dyDescent="0.2">
      <c r="A20" s="82" t="s">
        <v>306</v>
      </c>
      <c r="B20" s="174">
        <f>'2.Műk+F mérlegek'!B24</f>
        <v>0</v>
      </c>
      <c r="C20" s="174">
        <f>'2.Műk+F mérlegek'!C24</f>
        <v>0</v>
      </c>
      <c r="D20" s="174">
        <f>'2.Műk+F mérlegek'!D24</f>
        <v>0</v>
      </c>
      <c r="E20" s="192" t="e">
        <f t="shared" si="0"/>
        <v>#DIV/0!</v>
      </c>
      <c r="F20" s="270"/>
      <c r="G20" s="84"/>
      <c r="H20" s="35"/>
      <c r="I20" s="2"/>
      <c r="J20" s="2"/>
      <c r="K20" s="192"/>
    </row>
    <row r="21" spans="1:11" x14ac:dyDescent="0.2">
      <c r="A21" s="82" t="s">
        <v>560</v>
      </c>
      <c r="B21" s="174">
        <f>'2.Műk+F mérlegek'!B15</f>
        <v>0</v>
      </c>
      <c r="C21" s="4">
        <f>'2.Műk+F mérlegek'!C15</f>
        <v>0</v>
      </c>
      <c r="D21" s="4">
        <f>'2.Műk+F mérlegek'!D15</f>
        <v>0</v>
      </c>
      <c r="E21" s="192" t="e">
        <f t="shared" si="0"/>
        <v>#DIV/0!</v>
      </c>
      <c r="F21" s="270"/>
      <c r="G21" s="84"/>
      <c r="H21" s="35"/>
      <c r="I21" s="2"/>
      <c r="J21" s="2"/>
      <c r="K21" s="192"/>
    </row>
    <row r="22" spans="1:11" x14ac:dyDescent="0.2">
      <c r="A22" s="82" t="s">
        <v>307</v>
      </c>
      <c r="B22" s="174">
        <f>'2.Műk+F mérlegek'!B25</f>
        <v>0</v>
      </c>
      <c r="C22" s="174">
        <f>'2.Műk+F mérlegek'!C25</f>
        <v>0</v>
      </c>
      <c r="D22" s="174">
        <f>'2.Műk+F mérlegek'!D25</f>
        <v>0</v>
      </c>
      <c r="E22" s="192"/>
      <c r="F22" s="270"/>
      <c r="G22" s="84"/>
      <c r="H22" s="35"/>
      <c r="I22" s="2"/>
      <c r="J22" s="2"/>
      <c r="K22" s="192"/>
    </row>
    <row r="23" spans="1:11" x14ac:dyDescent="0.2">
      <c r="A23" s="83" t="s">
        <v>308</v>
      </c>
      <c r="B23" s="174">
        <v>0</v>
      </c>
      <c r="C23" s="4"/>
      <c r="D23" s="4"/>
      <c r="E23" s="192"/>
      <c r="F23" s="270"/>
      <c r="G23" s="84"/>
      <c r="H23" s="35"/>
      <c r="I23" s="2"/>
      <c r="J23" s="2"/>
      <c r="K23" s="192"/>
    </row>
    <row r="24" spans="1:11" x14ac:dyDescent="0.2">
      <c r="A24" s="82" t="s">
        <v>309</v>
      </c>
      <c r="B24" s="174">
        <f>'2.Műk+F mérlegek'!B27</f>
        <v>16275694</v>
      </c>
      <c r="C24" s="4">
        <f>'2.Műk+F mérlegek'!C27</f>
        <v>16655257</v>
      </c>
      <c r="D24" s="4">
        <f>'2.Műk+F mérlegek'!D27</f>
        <v>16655257</v>
      </c>
      <c r="E24" s="192">
        <f t="shared" si="0"/>
        <v>1</v>
      </c>
      <c r="F24" s="270"/>
      <c r="G24" s="84"/>
      <c r="H24" s="35"/>
      <c r="I24" s="2"/>
      <c r="J24" s="2"/>
      <c r="K24" s="192"/>
    </row>
    <row r="25" spans="1:11" x14ac:dyDescent="0.2">
      <c r="A25" s="83" t="s">
        <v>310</v>
      </c>
      <c r="B25" s="174">
        <f>'2.Műk+F mérlegek'!B28</f>
        <v>16275694</v>
      </c>
      <c r="C25" s="4">
        <f>'2.Műk+F mérlegek'!C28</f>
        <v>16655257</v>
      </c>
      <c r="D25" s="4">
        <f>'2.Műk+F mérlegek'!D28</f>
        <v>16655257</v>
      </c>
      <c r="E25" s="192">
        <f t="shared" si="0"/>
        <v>1</v>
      </c>
      <c r="F25" s="270"/>
      <c r="G25" s="84"/>
      <c r="H25" s="35"/>
      <c r="I25" s="2"/>
      <c r="J25" s="2"/>
      <c r="K25" s="192"/>
    </row>
    <row r="26" spans="1:11" ht="13.5" thickBot="1" x14ac:dyDescent="0.25">
      <c r="A26" s="85" t="s">
        <v>252</v>
      </c>
      <c r="B26" s="179">
        <f>B11+B12+B13+B19+B20+B23+B24+B21</f>
        <v>36743269</v>
      </c>
      <c r="C26" s="179">
        <f>C11+C12+C13+C19+C20+C23+C24+C21</f>
        <v>39405592</v>
      </c>
      <c r="D26" s="179">
        <f>D11+D12+D13+D19+D20+D23+D24+D21</f>
        <v>40940265</v>
      </c>
      <c r="E26" s="192">
        <f t="shared" si="0"/>
        <v>1.0389455638681941</v>
      </c>
      <c r="F26" s="270"/>
      <c r="G26" s="86" t="s">
        <v>257</v>
      </c>
      <c r="H26" s="179">
        <f>SUM(H9:H18)-H14</f>
        <v>36743269</v>
      </c>
      <c r="I26" s="179">
        <f>SUM(I9:I18)-I14</f>
        <v>39405592</v>
      </c>
      <c r="J26" s="179">
        <f>SUM(J9:J18)-J14</f>
        <v>24752943</v>
      </c>
      <c r="K26" s="192">
        <f t="shared" si="1"/>
        <v>0.62815813045011482</v>
      </c>
    </row>
    <row r="27" spans="1:11" x14ac:dyDescent="0.2">
      <c r="F27" s="46"/>
    </row>
    <row r="28" spans="1:11" x14ac:dyDescent="0.2">
      <c r="F28" s="46"/>
      <c r="H28" s="9"/>
    </row>
    <row r="29" spans="1:11" x14ac:dyDescent="0.2">
      <c r="F29" s="46"/>
    </row>
    <row r="30" spans="1:11" x14ac:dyDescent="0.2">
      <c r="F30" s="46"/>
    </row>
    <row r="31" spans="1:11" x14ac:dyDescent="0.2">
      <c r="F31" s="46"/>
    </row>
    <row r="32" spans="1:11" x14ac:dyDescent="0.2">
      <c r="F32" s="46"/>
    </row>
    <row r="33" spans="6:6" x14ac:dyDescent="0.2">
      <c r="F33" s="46"/>
    </row>
  </sheetData>
  <mergeCells count="5">
    <mergeCell ref="A5:G5"/>
    <mergeCell ref="F6:F26"/>
    <mergeCell ref="A3:K3"/>
    <mergeCell ref="G6:K7"/>
    <mergeCell ref="A6:E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scale="91" orientation="landscape" r:id="rId1"/>
  <headerFooter>
    <oddHeader xml:space="preserve">&amp;L3. melléklet a ../2018.(....) önkormányzati rendelethez&amp;CSzellő Község Önkormányzat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E32"/>
  <sheetViews>
    <sheetView view="pageLayout" zoomScaleNormal="100" workbookViewId="0">
      <selection activeCell="A12" sqref="A12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5703125" bestFit="1" customWidth="1"/>
  </cols>
  <sheetData>
    <row r="1" spans="1:5" ht="15.75" x14ac:dyDescent="0.25">
      <c r="A1" s="260" t="s">
        <v>692</v>
      </c>
      <c r="B1" s="260"/>
      <c r="C1" s="260"/>
      <c r="D1" s="260"/>
    </row>
    <row r="2" spans="1:5" ht="15.75" x14ac:dyDescent="0.25">
      <c r="A2" s="275" t="s">
        <v>683</v>
      </c>
      <c r="B2" s="275"/>
      <c r="C2" s="275"/>
      <c r="D2" s="275"/>
    </row>
    <row r="3" spans="1:5" ht="18.75" x14ac:dyDescent="0.3">
      <c r="A3" s="52"/>
      <c r="B3" s="52"/>
      <c r="C3" s="52"/>
      <c r="D3" s="52"/>
    </row>
    <row r="5" spans="1:5" ht="15.75" x14ac:dyDescent="0.25">
      <c r="A5" s="47" t="s">
        <v>561</v>
      </c>
      <c r="C5" s="272" t="s">
        <v>357</v>
      </c>
      <c r="D5" s="273"/>
    </row>
    <row r="7" spans="1:5" ht="15.75" x14ac:dyDescent="0.25">
      <c r="A7" s="48" t="s">
        <v>233</v>
      </c>
      <c r="B7" s="5">
        <f>'2.Műk+F mérlegek'!B28</f>
        <v>16275694</v>
      </c>
    </row>
    <row r="8" spans="1:5" ht="15.75" x14ac:dyDescent="0.25">
      <c r="A8" s="49"/>
    </row>
    <row r="9" spans="1:5" x14ac:dyDescent="0.2">
      <c r="A9" s="274" t="s">
        <v>260</v>
      </c>
      <c r="B9" s="276" t="s">
        <v>230</v>
      </c>
      <c r="C9" s="277"/>
      <c r="D9" s="277"/>
      <c r="E9" s="278"/>
    </row>
    <row r="10" spans="1:5" ht="31.5" x14ac:dyDescent="0.25">
      <c r="A10" s="274"/>
      <c r="B10" s="196" t="s">
        <v>235</v>
      </c>
      <c r="C10" s="197" t="s">
        <v>261</v>
      </c>
      <c r="D10" s="197" t="s">
        <v>234</v>
      </c>
      <c r="E10" s="199" t="s">
        <v>385</v>
      </c>
    </row>
    <row r="11" spans="1:5" ht="15.75" x14ac:dyDescent="0.25">
      <c r="A11" s="260" t="s">
        <v>693</v>
      </c>
      <c r="B11" s="260"/>
      <c r="C11" s="260"/>
      <c r="D11" s="260"/>
      <c r="E11" s="198"/>
    </row>
    <row r="12" spans="1:5" x14ac:dyDescent="0.2">
      <c r="A12" s="8" t="s">
        <v>229</v>
      </c>
      <c r="B12" s="4">
        <f>B7</f>
        <v>16275694</v>
      </c>
      <c r="C12" s="4">
        <f>SUM(C11:C11)</f>
        <v>0</v>
      </c>
      <c r="D12" s="4">
        <f>B12-C12</f>
        <v>16275694</v>
      </c>
      <c r="E12" s="4">
        <f>'2.Műk+F mérlegek'!D27</f>
        <v>16655257</v>
      </c>
    </row>
    <row r="13" spans="1:5" x14ac:dyDescent="0.2">
      <c r="E13" s="3"/>
    </row>
    <row r="14" spans="1:5" x14ac:dyDescent="0.2">
      <c r="E14" s="3"/>
    </row>
    <row r="15" spans="1:5" ht="15.75" x14ac:dyDescent="0.25">
      <c r="A15" s="280" t="s">
        <v>262</v>
      </c>
      <c r="B15" s="280"/>
      <c r="C15" s="280"/>
      <c r="D15" s="4">
        <f>D12</f>
        <v>16275694</v>
      </c>
      <c r="E15" s="4">
        <f>E12</f>
        <v>16655257</v>
      </c>
    </row>
    <row r="16" spans="1:5" x14ac:dyDescent="0.2">
      <c r="A16" s="50"/>
      <c r="E16" s="3"/>
    </row>
    <row r="17" spans="1:5" x14ac:dyDescent="0.2">
      <c r="A17" s="50"/>
      <c r="E17" s="3"/>
    </row>
    <row r="18" spans="1:5" x14ac:dyDescent="0.2">
      <c r="A18" s="50"/>
      <c r="E18" s="3"/>
    </row>
    <row r="19" spans="1:5" x14ac:dyDescent="0.2">
      <c r="A19" s="50"/>
      <c r="E19" s="3"/>
    </row>
    <row r="20" spans="1:5" x14ac:dyDescent="0.2">
      <c r="A20" s="50"/>
      <c r="E20" s="3"/>
    </row>
    <row r="21" spans="1:5" ht="15.75" customHeight="1" x14ac:dyDescent="0.2">
      <c r="A21" s="266"/>
      <c r="B21" s="266"/>
      <c r="C21" s="266"/>
      <c r="D21" s="266"/>
      <c r="E21" s="23"/>
    </row>
    <row r="22" spans="1:5" ht="15.75" x14ac:dyDescent="0.25">
      <c r="A22" s="35"/>
      <c r="B22" s="35"/>
      <c r="C22" s="237"/>
      <c r="D22" s="35"/>
      <c r="E22" s="23"/>
    </row>
    <row r="23" spans="1:5" ht="15.75" x14ac:dyDescent="0.25">
      <c r="A23" s="282"/>
      <c r="B23" s="282"/>
      <c r="C23" s="282"/>
      <c r="D23" s="282"/>
      <c r="E23" s="282"/>
    </row>
    <row r="24" spans="1:5" ht="15.75" x14ac:dyDescent="0.25">
      <c r="A24" s="238"/>
      <c r="B24" s="281"/>
      <c r="C24" s="266"/>
      <c r="D24" s="239"/>
      <c r="E24" s="23"/>
    </row>
    <row r="25" spans="1:5" ht="15.75" x14ac:dyDescent="0.25">
      <c r="A25" s="238"/>
      <c r="B25" s="281"/>
      <c r="C25" s="266"/>
      <c r="D25" s="239"/>
      <c r="E25" s="23"/>
    </row>
    <row r="26" spans="1:5" ht="15.75" x14ac:dyDescent="0.25">
      <c r="A26" s="238"/>
      <c r="B26" s="281"/>
      <c r="C26" s="281"/>
      <c r="D26" s="239"/>
      <c r="E26" s="23"/>
    </row>
    <row r="27" spans="1:5" ht="15.75" x14ac:dyDescent="0.25">
      <c r="A27" s="238"/>
      <c r="B27" s="281"/>
      <c r="C27" s="281"/>
      <c r="D27" s="239"/>
      <c r="E27" s="23"/>
    </row>
    <row r="28" spans="1:5" ht="15.75" x14ac:dyDescent="0.25">
      <c r="A28" s="238"/>
      <c r="B28" s="281"/>
      <c r="C28" s="281"/>
      <c r="D28" s="239"/>
      <c r="E28" s="23"/>
    </row>
    <row r="29" spans="1:5" ht="15.75" x14ac:dyDescent="0.25">
      <c r="A29" s="238"/>
      <c r="B29" s="281"/>
      <c r="C29" s="281"/>
      <c r="D29" s="239"/>
      <c r="E29" s="23"/>
    </row>
    <row r="30" spans="1:5" x14ac:dyDescent="0.2">
      <c r="A30" s="279"/>
      <c r="B30" s="279"/>
      <c r="C30" s="279"/>
      <c r="D30" s="43"/>
      <c r="E30" s="43"/>
    </row>
    <row r="31" spans="1:5" x14ac:dyDescent="0.2">
      <c r="A31" s="51"/>
      <c r="B31" s="35"/>
      <c r="C31" s="35"/>
      <c r="D31" s="43"/>
      <c r="E31" s="35"/>
    </row>
    <row r="32" spans="1:5" x14ac:dyDescent="0.2">
      <c r="A32" s="51"/>
      <c r="B32" s="35"/>
      <c r="C32" s="35"/>
      <c r="D32" s="43"/>
    </row>
  </sheetData>
  <mergeCells count="16">
    <mergeCell ref="A30:C30"/>
    <mergeCell ref="A15:C15"/>
    <mergeCell ref="A21:D21"/>
    <mergeCell ref="B24:C24"/>
    <mergeCell ref="A23:E23"/>
    <mergeCell ref="B25:C25"/>
    <mergeCell ref="B26:C26"/>
    <mergeCell ref="B27:C27"/>
    <mergeCell ref="B28:C28"/>
    <mergeCell ref="B29:C29"/>
    <mergeCell ref="A11:D11"/>
    <mergeCell ref="A1:D1"/>
    <mergeCell ref="C5:D5"/>
    <mergeCell ref="A9:A10"/>
    <mergeCell ref="A2:D2"/>
    <mergeCell ref="B9:E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91" orientation="portrait" r:id="rId1"/>
  <headerFooter alignWithMargins="0">
    <oddHeader>&amp;L4. melléklet a ../2018.(....)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Z17"/>
  <sheetViews>
    <sheetView topLeftCell="D1" zoomScaleNormal="100" workbookViewId="0">
      <selection activeCell="Z16" sqref="Z16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0.7109375" bestFit="1" customWidth="1"/>
    <col min="4" max="5" width="11.42578125" customWidth="1"/>
    <col min="6" max="8" width="13" customWidth="1"/>
    <col min="9" max="9" width="10.7109375" bestFit="1" customWidth="1"/>
    <col min="10" max="11" width="11" customWidth="1"/>
    <col min="12" max="12" width="8.140625" bestFit="1" customWidth="1"/>
    <col min="13" max="14" width="11.7109375" customWidth="1"/>
    <col min="15" max="17" width="10.140625" customWidth="1"/>
    <col min="18" max="20" width="13.28515625" customWidth="1"/>
    <col min="21" max="23" width="10.85546875" customWidth="1"/>
    <col min="24" max="25" width="11.7109375" bestFit="1" customWidth="1"/>
    <col min="26" max="26" width="10.7109375" bestFit="1" customWidth="1"/>
  </cols>
  <sheetData>
    <row r="1" spans="1:26" x14ac:dyDescent="0.2">
      <c r="B1" s="288" t="s">
        <v>694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26" s="9" customFormat="1" ht="43.5" customHeight="1" x14ac:dyDescent="0.2">
      <c r="A2" s="290" t="s">
        <v>319</v>
      </c>
      <c r="B2" s="290" t="s">
        <v>320</v>
      </c>
      <c r="C2" s="283" t="s">
        <v>321</v>
      </c>
      <c r="D2" s="284"/>
      <c r="E2" s="285"/>
      <c r="F2" s="283" t="s">
        <v>322</v>
      </c>
      <c r="G2" s="284"/>
      <c r="H2" s="285"/>
      <c r="I2" s="283" t="s">
        <v>323</v>
      </c>
      <c r="J2" s="284"/>
      <c r="K2" s="285"/>
      <c r="L2" s="283" t="s">
        <v>305</v>
      </c>
      <c r="M2" s="284"/>
      <c r="N2" s="285"/>
      <c r="O2" s="283" t="s">
        <v>324</v>
      </c>
      <c r="P2" s="284"/>
      <c r="Q2" s="285"/>
      <c r="R2" s="283" t="s">
        <v>325</v>
      </c>
      <c r="S2" s="284"/>
      <c r="T2" s="285"/>
      <c r="U2" s="283" t="s">
        <v>326</v>
      </c>
      <c r="V2" s="284"/>
      <c r="W2" s="285"/>
      <c r="X2" s="292" t="s">
        <v>235</v>
      </c>
      <c r="Y2" s="292"/>
      <c r="Z2" s="292"/>
    </row>
    <row r="3" spans="1:26" s="9" customFormat="1" x14ac:dyDescent="0.2">
      <c r="A3" s="291"/>
      <c r="B3" s="291"/>
      <c r="C3" s="172" t="s">
        <v>189</v>
      </c>
      <c r="D3" s="172" t="s">
        <v>212</v>
      </c>
      <c r="E3" s="172" t="s">
        <v>370</v>
      </c>
      <c r="F3" s="172" t="s">
        <v>189</v>
      </c>
      <c r="G3" s="172" t="s">
        <v>212</v>
      </c>
      <c r="H3" s="172" t="s">
        <v>370</v>
      </c>
      <c r="I3" s="172" t="s">
        <v>189</v>
      </c>
      <c r="J3" s="172" t="s">
        <v>212</v>
      </c>
      <c r="K3" s="172" t="s">
        <v>370</v>
      </c>
      <c r="L3" s="172" t="s">
        <v>189</v>
      </c>
      <c r="M3" s="172" t="s">
        <v>212</v>
      </c>
      <c r="N3" s="172" t="s">
        <v>370</v>
      </c>
      <c r="O3" s="172" t="s">
        <v>189</v>
      </c>
      <c r="P3" s="172" t="s">
        <v>212</v>
      </c>
      <c r="Q3" s="172" t="s">
        <v>370</v>
      </c>
      <c r="R3" s="172" t="s">
        <v>189</v>
      </c>
      <c r="S3" s="172" t="s">
        <v>212</v>
      </c>
      <c r="T3" s="172" t="s">
        <v>370</v>
      </c>
      <c r="U3" s="172" t="s">
        <v>189</v>
      </c>
      <c r="V3" s="172" t="s">
        <v>212</v>
      </c>
      <c r="W3" s="172" t="s">
        <v>370</v>
      </c>
      <c r="X3" s="172" t="s">
        <v>189</v>
      </c>
      <c r="Y3" s="172" t="s">
        <v>212</v>
      </c>
      <c r="Z3" s="172" t="s">
        <v>370</v>
      </c>
    </row>
    <row r="4" spans="1:26" s="9" customFormat="1" x14ac:dyDescent="0.2">
      <c r="A4" s="286" t="s">
        <v>239</v>
      </c>
      <c r="B4" s="28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/>
      <c r="V4" s="15"/>
      <c r="W4" s="15"/>
      <c r="X4" s="2"/>
      <c r="Y4" s="54"/>
      <c r="Z4" s="54"/>
    </row>
    <row r="5" spans="1:26" ht="15" x14ac:dyDescent="0.25">
      <c r="A5" s="137" t="s">
        <v>102</v>
      </c>
      <c r="B5" s="138" t="s">
        <v>237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>
        <v>1034862</v>
      </c>
      <c r="O5" s="15"/>
      <c r="P5" s="15"/>
      <c r="Q5" s="15"/>
      <c r="R5" s="15"/>
      <c r="S5" s="15"/>
      <c r="T5" s="15"/>
      <c r="U5" s="15"/>
      <c r="V5" s="15"/>
      <c r="W5" s="15"/>
      <c r="X5" s="15">
        <f>SUM(C5,F5,I5,O5,R5,U5)</f>
        <v>0</v>
      </c>
      <c r="Y5" s="5">
        <f>SUM(D5,G5,J5,M5,P5,S5,V5)</f>
        <v>0</v>
      </c>
      <c r="Z5" s="5">
        <f>SUM(E5,H5,K5,N5,Q5,T5,W5)</f>
        <v>1034862</v>
      </c>
    </row>
    <row r="6" spans="1:26" ht="15" x14ac:dyDescent="0.25">
      <c r="A6" s="137" t="s">
        <v>101</v>
      </c>
      <c r="B6" s="138" t="s">
        <v>387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>
        <f>SUM(C6,F6,I6,O6,R6,U6)</f>
        <v>0</v>
      </c>
      <c r="Y6" s="5">
        <f t="shared" ref="Y6:Y15" si="0">SUM(D6,G6,J6,M6,P6,S6,V6)</f>
        <v>0</v>
      </c>
      <c r="Z6" s="5">
        <f t="shared" ref="Z6:Z16" si="1">SUM(E6,H6,K6,N6,Q6,T6,W6)</f>
        <v>0</v>
      </c>
    </row>
    <row r="7" spans="1:26" ht="15" x14ac:dyDescent="0.25">
      <c r="A7" s="104" t="s">
        <v>104</v>
      </c>
      <c r="B7" s="102" t="s">
        <v>177</v>
      </c>
      <c r="C7" s="15"/>
      <c r="D7" s="15"/>
      <c r="E7" s="15">
        <v>16277195</v>
      </c>
      <c r="F7" s="15"/>
      <c r="G7" s="15"/>
      <c r="H7" s="15">
        <v>0</v>
      </c>
      <c r="I7" s="15"/>
      <c r="J7" s="15"/>
      <c r="K7" s="15"/>
      <c r="L7" s="15"/>
      <c r="M7" s="15"/>
      <c r="N7" s="15"/>
      <c r="O7" s="15"/>
      <c r="P7" s="15"/>
      <c r="Q7" s="15">
        <v>161000</v>
      </c>
      <c r="R7" s="17"/>
      <c r="S7" s="17"/>
      <c r="T7" s="17"/>
      <c r="U7" s="15"/>
      <c r="V7" s="15"/>
      <c r="W7" s="15">
        <v>627848</v>
      </c>
      <c r="X7" s="15">
        <f>SUM(C7,F7,I7,O7,R7,U7)</f>
        <v>0</v>
      </c>
      <c r="Y7" s="5">
        <f t="shared" si="0"/>
        <v>0</v>
      </c>
      <c r="Z7" s="5">
        <f t="shared" si="1"/>
        <v>17066043</v>
      </c>
    </row>
    <row r="8" spans="1:26" ht="15" x14ac:dyDescent="0.25">
      <c r="A8" s="104" t="s">
        <v>178</v>
      </c>
      <c r="B8" s="102" t="s">
        <v>386</v>
      </c>
      <c r="C8" s="15"/>
      <c r="D8" s="15"/>
      <c r="E8" s="15">
        <v>2169836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  <c r="S8" s="17"/>
      <c r="T8" s="17"/>
      <c r="U8" s="15">
        <v>0</v>
      </c>
      <c r="V8" s="15"/>
      <c r="W8" s="15">
        <v>16655257</v>
      </c>
      <c r="X8" s="15">
        <f t="shared" ref="X8:X15" si="2">SUM(C8,F8,I8,O8,R8,U8)</f>
        <v>0</v>
      </c>
      <c r="Y8" s="5">
        <f t="shared" si="0"/>
        <v>0</v>
      </c>
      <c r="Z8" s="5">
        <f t="shared" si="1"/>
        <v>18825093</v>
      </c>
    </row>
    <row r="9" spans="1:26" ht="15" x14ac:dyDescent="0.25">
      <c r="A9" s="104" t="s">
        <v>182</v>
      </c>
      <c r="B9" s="113" t="s">
        <v>348</v>
      </c>
      <c r="C9" s="15"/>
      <c r="D9" s="15"/>
      <c r="E9" s="15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7"/>
      <c r="S9" s="17"/>
      <c r="T9" s="17"/>
      <c r="U9" s="15"/>
      <c r="V9" s="15"/>
      <c r="W9" s="15"/>
      <c r="X9" s="15">
        <f t="shared" si="2"/>
        <v>0</v>
      </c>
      <c r="Y9" s="5">
        <f t="shared" si="0"/>
        <v>0</v>
      </c>
      <c r="Z9" s="5">
        <f t="shared" si="1"/>
        <v>0</v>
      </c>
    </row>
    <row r="10" spans="1:26" ht="15" x14ac:dyDescent="0.25">
      <c r="A10" s="104" t="s">
        <v>183</v>
      </c>
      <c r="B10" s="113" t="s">
        <v>349</v>
      </c>
      <c r="C10" s="15"/>
      <c r="D10" s="15"/>
      <c r="E10" s="15">
        <v>805311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7"/>
      <c r="U10" s="15"/>
      <c r="V10" s="15"/>
      <c r="W10" s="15"/>
      <c r="X10" s="15">
        <f t="shared" si="2"/>
        <v>0</v>
      </c>
      <c r="Y10" s="5">
        <f t="shared" si="0"/>
        <v>0</v>
      </c>
      <c r="Z10" s="5">
        <f t="shared" si="1"/>
        <v>805311</v>
      </c>
    </row>
    <row r="11" spans="1:26" ht="15" x14ac:dyDescent="0.25">
      <c r="A11" s="104" t="s">
        <v>343</v>
      </c>
      <c r="B11" s="123" t="s">
        <v>344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7"/>
      <c r="S11" s="17"/>
      <c r="T11" s="17"/>
      <c r="U11" s="15"/>
      <c r="V11" s="15"/>
      <c r="W11" s="15"/>
      <c r="X11" s="15">
        <f t="shared" si="2"/>
        <v>0</v>
      </c>
      <c r="Y11" s="5">
        <f t="shared" si="0"/>
        <v>0</v>
      </c>
      <c r="Z11" s="5">
        <f t="shared" si="1"/>
        <v>0</v>
      </c>
    </row>
    <row r="12" spans="1:26" ht="15" x14ac:dyDescent="0.25">
      <c r="A12" s="104" t="s">
        <v>105</v>
      </c>
      <c r="B12" s="131" t="s">
        <v>15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/>
      <c r="S12" s="17"/>
      <c r="T12" s="17"/>
      <c r="U12" s="15"/>
      <c r="V12" s="15"/>
      <c r="W12" s="15"/>
      <c r="X12" s="15">
        <f t="shared" si="2"/>
        <v>0</v>
      </c>
      <c r="Y12" s="5">
        <f t="shared" si="0"/>
        <v>0</v>
      </c>
      <c r="Z12" s="5">
        <f t="shared" si="1"/>
        <v>0</v>
      </c>
    </row>
    <row r="13" spans="1:26" ht="15" x14ac:dyDescent="0.25">
      <c r="A13" s="104" t="s">
        <v>113</v>
      </c>
      <c r="B13" s="131" t="s">
        <v>236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  <c r="S13" s="17"/>
      <c r="T13" s="17"/>
      <c r="U13" s="15"/>
      <c r="V13" s="15"/>
      <c r="W13" s="15"/>
      <c r="X13" s="15">
        <f t="shared" si="2"/>
        <v>0</v>
      </c>
      <c r="Y13" s="5">
        <f t="shared" si="0"/>
        <v>0</v>
      </c>
      <c r="Z13" s="5">
        <f t="shared" si="1"/>
        <v>0</v>
      </c>
    </row>
    <row r="14" spans="1:26" ht="15" x14ac:dyDescent="0.25">
      <c r="A14" s="104" t="s">
        <v>327</v>
      </c>
      <c r="B14" s="131" t="s">
        <v>346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  <c r="S14" s="17"/>
      <c r="T14" s="17"/>
      <c r="U14" s="15"/>
      <c r="V14" s="15"/>
      <c r="W14" s="15"/>
      <c r="X14" s="15">
        <f t="shared" si="2"/>
        <v>0</v>
      </c>
      <c r="Y14" s="5">
        <f t="shared" si="0"/>
        <v>0</v>
      </c>
      <c r="Z14" s="5">
        <f t="shared" si="1"/>
        <v>0</v>
      </c>
    </row>
    <row r="15" spans="1:26" ht="15" x14ac:dyDescent="0.25">
      <c r="A15" s="104" t="s">
        <v>335</v>
      </c>
      <c r="B15" s="102" t="s">
        <v>336</v>
      </c>
      <c r="C15" s="15"/>
      <c r="D15" s="15"/>
      <c r="E15" s="15"/>
      <c r="F15" s="15"/>
      <c r="G15" s="15"/>
      <c r="H15" s="15"/>
      <c r="I15" s="15"/>
      <c r="J15" s="15"/>
      <c r="K15" s="15">
        <v>3836804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>
        <f t="shared" si="2"/>
        <v>0</v>
      </c>
      <c r="Y15" s="5">
        <f t="shared" si="0"/>
        <v>0</v>
      </c>
      <c r="Z15" s="5">
        <f t="shared" si="1"/>
        <v>3836804</v>
      </c>
    </row>
    <row r="16" spans="1:26" s="27" customFormat="1" x14ac:dyDescent="0.2">
      <c r="A16" s="24"/>
      <c r="B16" s="38" t="s">
        <v>202</v>
      </c>
      <c r="C16" s="26">
        <f t="shared" ref="C16:O16" si="3">SUM(C5:C15)</f>
        <v>0</v>
      </c>
      <c r="D16" s="26">
        <f t="shared" si="3"/>
        <v>0</v>
      </c>
      <c r="E16" s="26">
        <f t="shared" si="3"/>
        <v>19252342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3836804</v>
      </c>
      <c r="L16" s="26">
        <f t="shared" si="3"/>
        <v>0</v>
      </c>
      <c r="M16" s="26">
        <f t="shared" si="3"/>
        <v>0</v>
      </c>
      <c r="N16" s="26">
        <f t="shared" si="3"/>
        <v>1034862</v>
      </c>
      <c r="O16" s="26">
        <f t="shared" si="3"/>
        <v>0</v>
      </c>
      <c r="P16" s="26"/>
      <c r="Q16" s="26"/>
      <c r="R16" s="26">
        <f>SUM(R5:R15)</f>
        <v>0</v>
      </c>
      <c r="S16" s="26"/>
      <c r="T16" s="26"/>
      <c r="U16" s="26">
        <f>SUM(U5:U15)</f>
        <v>0</v>
      </c>
      <c r="V16" s="26">
        <f>SUM(V5:V15)</f>
        <v>0</v>
      </c>
      <c r="W16" s="26">
        <f>SUM(W5:W15)</f>
        <v>17283105</v>
      </c>
      <c r="X16" s="26">
        <f>SUM(C16,F16,I16,L16,O16,R16,U16)</f>
        <v>0</v>
      </c>
      <c r="Y16" s="5">
        <f>SUM(D16,G16,J16,M16,P16,S16,V16)</f>
        <v>0</v>
      </c>
      <c r="Z16" s="5">
        <f t="shared" si="1"/>
        <v>41407113</v>
      </c>
    </row>
    <row r="17" spans="1:26" s="27" customFormat="1" x14ac:dyDescent="0.2">
      <c r="A17" s="87"/>
      <c r="B17" s="73" t="s">
        <v>203</v>
      </c>
      <c r="C17" s="74">
        <f t="shared" ref="C17:O17" si="4">C16</f>
        <v>0</v>
      </c>
      <c r="D17" s="74">
        <f t="shared" si="4"/>
        <v>0</v>
      </c>
      <c r="E17" s="74">
        <f t="shared" si="4"/>
        <v>19252342</v>
      </c>
      <c r="F17" s="74">
        <f t="shared" si="4"/>
        <v>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3836804</v>
      </c>
      <c r="L17" s="74">
        <f t="shared" si="4"/>
        <v>0</v>
      </c>
      <c r="M17" s="74">
        <f t="shared" si="4"/>
        <v>0</v>
      </c>
      <c r="N17" s="74">
        <f t="shared" si="4"/>
        <v>1034862</v>
      </c>
      <c r="O17" s="74">
        <f t="shared" si="4"/>
        <v>0</v>
      </c>
      <c r="P17" s="74"/>
      <c r="Q17" s="74"/>
      <c r="R17" s="74">
        <f>R16</f>
        <v>0</v>
      </c>
      <c r="S17" s="74"/>
      <c r="T17" s="74"/>
      <c r="U17" s="74">
        <f t="shared" ref="U17:Z17" si="5">U16</f>
        <v>0</v>
      </c>
      <c r="V17" s="74">
        <f t="shared" si="5"/>
        <v>0</v>
      </c>
      <c r="W17" s="74">
        <f t="shared" si="5"/>
        <v>17283105</v>
      </c>
      <c r="X17" s="74">
        <f t="shared" si="5"/>
        <v>0</v>
      </c>
      <c r="Y17" s="74">
        <f t="shared" si="5"/>
        <v>0</v>
      </c>
      <c r="Z17" s="74">
        <f t="shared" si="5"/>
        <v>41407113</v>
      </c>
    </row>
  </sheetData>
  <mergeCells count="12">
    <mergeCell ref="O2:Q2"/>
    <mergeCell ref="R2:T2"/>
    <mergeCell ref="A4:B4"/>
    <mergeCell ref="B1:X1"/>
    <mergeCell ref="A2:A3"/>
    <mergeCell ref="B2:B3"/>
    <mergeCell ref="U2:W2"/>
    <mergeCell ref="X2:Z2"/>
    <mergeCell ref="C2:E2"/>
    <mergeCell ref="F2:H2"/>
    <mergeCell ref="I2:K2"/>
    <mergeCell ref="L2:N2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42" orientation="landscape" r:id="rId1"/>
  <headerFooter alignWithMargins="0">
    <oddHeader>&amp;L5. melléklet a ../2018.(....)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AF30"/>
  <sheetViews>
    <sheetView zoomScaleNormal="100" workbookViewId="0">
      <selection activeCell="B2" sqref="B2:B3"/>
    </sheetView>
  </sheetViews>
  <sheetFormatPr defaultRowHeight="12.75" x14ac:dyDescent="0.2"/>
  <cols>
    <col min="1" max="1" width="8" bestFit="1" customWidth="1"/>
    <col min="2" max="2" width="64.42578125" bestFit="1" customWidth="1"/>
    <col min="3" max="5" width="10.140625" customWidth="1"/>
    <col min="6" max="8" width="11" customWidth="1"/>
    <col min="9" max="9" width="10.7109375" bestFit="1" customWidth="1"/>
    <col min="10" max="11" width="10.7109375" customWidth="1"/>
    <col min="12" max="14" width="9.5703125" customWidth="1"/>
    <col min="15" max="15" width="10.7109375" bestFit="1" customWidth="1"/>
    <col min="16" max="17" width="10.7109375" customWidth="1"/>
    <col min="18" max="20" width="10.42578125" customWidth="1"/>
    <col min="21" max="22" width="8.28515625" customWidth="1"/>
    <col min="23" max="23" width="10.140625" bestFit="1" customWidth="1"/>
    <col min="24" max="26" width="10" customWidth="1"/>
    <col min="27" max="28" width="9.5703125" customWidth="1"/>
    <col min="29" max="29" width="10.7109375" bestFit="1" customWidth="1"/>
    <col min="30" max="31" width="11.7109375" bestFit="1" customWidth="1"/>
    <col min="32" max="32" width="10.7109375" bestFit="1" customWidth="1"/>
  </cols>
  <sheetData>
    <row r="1" spans="1:32" x14ac:dyDescent="0.2">
      <c r="B1" s="288" t="s">
        <v>699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32" s="9" customFormat="1" ht="39.75" customHeight="1" x14ac:dyDescent="0.2">
      <c r="A2" s="290" t="s">
        <v>319</v>
      </c>
      <c r="B2" s="290" t="s">
        <v>205</v>
      </c>
      <c r="C2" s="293" t="s">
        <v>311</v>
      </c>
      <c r="D2" s="294"/>
      <c r="E2" s="295"/>
      <c r="F2" s="293" t="s">
        <v>331</v>
      </c>
      <c r="G2" s="294"/>
      <c r="H2" s="295"/>
      <c r="I2" s="293" t="s">
        <v>313</v>
      </c>
      <c r="J2" s="294"/>
      <c r="K2" s="295"/>
      <c r="L2" s="293" t="s">
        <v>358</v>
      </c>
      <c r="M2" s="294"/>
      <c r="N2" s="295"/>
      <c r="O2" s="293" t="s">
        <v>329</v>
      </c>
      <c r="P2" s="294"/>
      <c r="Q2" s="295"/>
      <c r="R2" s="293" t="s">
        <v>315</v>
      </c>
      <c r="S2" s="294"/>
      <c r="T2" s="295"/>
      <c r="U2" s="293" t="s">
        <v>316</v>
      </c>
      <c r="V2" s="294"/>
      <c r="W2" s="295"/>
      <c r="X2" s="293" t="s">
        <v>330</v>
      </c>
      <c r="Y2" s="294"/>
      <c r="Z2" s="295"/>
      <c r="AA2" s="293" t="s">
        <v>383</v>
      </c>
      <c r="AB2" s="294"/>
      <c r="AC2" s="295"/>
      <c r="AD2" s="296" t="s">
        <v>235</v>
      </c>
      <c r="AE2" s="296"/>
      <c r="AF2" s="296"/>
    </row>
    <row r="3" spans="1:32" s="9" customFormat="1" x14ac:dyDescent="0.2">
      <c r="A3" s="291"/>
      <c r="B3" s="291"/>
      <c r="C3" s="172" t="s">
        <v>189</v>
      </c>
      <c r="D3" s="172" t="s">
        <v>212</v>
      </c>
      <c r="E3" s="172" t="s">
        <v>370</v>
      </c>
      <c r="F3" s="172" t="s">
        <v>189</v>
      </c>
      <c r="G3" s="172" t="s">
        <v>212</v>
      </c>
      <c r="H3" s="172" t="s">
        <v>370</v>
      </c>
      <c r="I3" s="172" t="s">
        <v>189</v>
      </c>
      <c r="J3" s="172" t="s">
        <v>212</v>
      </c>
      <c r="K3" s="172" t="s">
        <v>370</v>
      </c>
      <c r="L3" s="172" t="s">
        <v>189</v>
      </c>
      <c r="M3" s="172" t="s">
        <v>212</v>
      </c>
      <c r="N3" s="172" t="s">
        <v>370</v>
      </c>
      <c r="O3" s="172" t="s">
        <v>189</v>
      </c>
      <c r="P3" s="172" t="s">
        <v>212</v>
      </c>
      <c r="Q3" s="172" t="s">
        <v>370</v>
      </c>
      <c r="R3" s="172" t="s">
        <v>189</v>
      </c>
      <c r="S3" s="172" t="s">
        <v>212</v>
      </c>
      <c r="T3" s="172" t="s">
        <v>370</v>
      </c>
      <c r="U3" s="172" t="s">
        <v>189</v>
      </c>
      <c r="V3" s="172" t="s">
        <v>212</v>
      </c>
      <c r="W3" s="172" t="s">
        <v>370</v>
      </c>
      <c r="X3" s="172" t="s">
        <v>189</v>
      </c>
      <c r="Y3" s="172" t="s">
        <v>212</v>
      </c>
      <c r="Z3" s="172" t="s">
        <v>370</v>
      </c>
      <c r="AA3" s="172" t="s">
        <v>189</v>
      </c>
      <c r="AB3" s="172" t="s">
        <v>212</v>
      </c>
      <c r="AC3" s="172" t="s">
        <v>370</v>
      </c>
      <c r="AD3" s="172" t="s">
        <v>189</v>
      </c>
      <c r="AE3" s="172" t="s">
        <v>212</v>
      </c>
      <c r="AF3" s="172" t="s">
        <v>370</v>
      </c>
    </row>
    <row r="4" spans="1:32" s="9" customFormat="1" x14ac:dyDescent="0.2">
      <c r="A4" s="286" t="s">
        <v>239</v>
      </c>
      <c r="B4" s="28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54"/>
      <c r="AF4" s="5">
        <f>SUM(E4,H4,K4,N4,Q4,T4,W4,Z4,AC4)</f>
        <v>0</v>
      </c>
    </row>
    <row r="5" spans="1:32" x14ac:dyDescent="0.2">
      <c r="A5" s="133" t="s">
        <v>102</v>
      </c>
      <c r="B5" s="134" t="s">
        <v>237</v>
      </c>
      <c r="C5" s="15"/>
      <c r="D5" s="15"/>
      <c r="E5" s="15">
        <v>2394195</v>
      </c>
      <c r="F5" s="15"/>
      <c r="G5" s="15"/>
      <c r="H5" s="15">
        <v>434134</v>
      </c>
      <c r="I5" s="15"/>
      <c r="J5" s="15"/>
      <c r="K5" s="15">
        <v>2141076</v>
      </c>
      <c r="L5" s="15"/>
      <c r="M5" s="15"/>
      <c r="N5" s="15"/>
      <c r="O5" s="15"/>
      <c r="P5" s="15"/>
      <c r="Q5" s="15">
        <v>1920774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82">
        <f>SUM(C5,F5,I5,L5,O5,R5,U5,X5,AA5)</f>
        <v>0</v>
      </c>
      <c r="AE5" s="5">
        <f>SUM(D5,G5,J5,,M5,P5,S5,V5,Y5,AB5)</f>
        <v>0</v>
      </c>
      <c r="AF5" s="5">
        <f>SUM(E5,H5,K5,N5,Q5,T5,W5,Z5,AC5)</f>
        <v>6890179</v>
      </c>
    </row>
    <row r="6" spans="1:32" ht="15" x14ac:dyDescent="0.25">
      <c r="A6" s="130" t="s">
        <v>106</v>
      </c>
      <c r="B6" s="104" t="s">
        <v>10</v>
      </c>
      <c r="C6" s="15"/>
      <c r="D6" s="15"/>
      <c r="E6" s="15"/>
      <c r="F6" s="15"/>
      <c r="G6" s="15"/>
      <c r="H6" s="15"/>
      <c r="I6" s="15"/>
      <c r="J6" s="15"/>
      <c r="K6" s="15">
        <v>288442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82">
        <f t="shared" ref="AD6:AD28" si="0">SUM(C6,F6,I6,L6,O6,R6,U6,X6,AA6)</f>
        <v>0</v>
      </c>
      <c r="AE6" s="5">
        <f t="shared" ref="AE6:AE28" si="1">SUM(D6,G6,J6,,M6,P6,S6,V6,Y6,AB6)</f>
        <v>0</v>
      </c>
      <c r="AF6" s="5">
        <f t="shared" ref="AF6:AF28" si="2">SUM(E6,H6,K6,N6,Q6,T6,W6,Z6,AC6)</f>
        <v>288442</v>
      </c>
    </row>
    <row r="7" spans="1:32" ht="15" x14ac:dyDescent="0.25">
      <c r="A7" s="130" t="s">
        <v>101</v>
      </c>
      <c r="B7" s="104" t="s">
        <v>12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82">
        <f t="shared" si="0"/>
        <v>0</v>
      </c>
      <c r="AE7" s="5">
        <f t="shared" si="1"/>
        <v>0</v>
      </c>
      <c r="AF7" s="5">
        <f t="shared" si="2"/>
        <v>0</v>
      </c>
    </row>
    <row r="8" spans="1:32" ht="30" x14ac:dyDescent="0.2">
      <c r="A8" s="130" t="s">
        <v>101</v>
      </c>
      <c r="B8" s="136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2">
        <f t="shared" si="0"/>
        <v>0</v>
      </c>
      <c r="AE8" s="5">
        <f t="shared" si="1"/>
        <v>0</v>
      </c>
      <c r="AF8" s="5">
        <f t="shared" si="2"/>
        <v>0</v>
      </c>
    </row>
    <row r="9" spans="1:32" ht="15" x14ac:dyDescent="0.25">
      <c r="A9" s="130" t="s">
        <v>104</v>
      </c>
      <c r="B9" s="102" t="s">
        <v>177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949324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565903</v>
      </c>
      <c r="AD9" s="182">
        <f t="shared" si="0"/>
        <v>0</v>
      </c>
      <c r="AE9" s="5">
        <f t="shared" si="1"/>
        <v>0</v>
      </c>
      <c r="AF9" s="5">
        <f t="shared" si="2"/>
        <v>1515227</v>
      </c>
    </row>
    <row r="10" spans="1:32" ht="15" x14ac:dyDescent="0.25">
      <c r="A10" s="130" t="s">
        <v>178</v>
      </c>
      <c r="B10" s="102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v>10000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82">
        <f t="shared" si="0"/>
        <v>0</v>
      </c>
      <c r="AE10" s="5">
        <f t="shared" si="1"/>
        <v>0</v>
      </c>
      <c r="AF10" s="5">
        <f t="shared" si="2"/>
        <v>10000</v>
      </c>
    </row>
    <row r="11" spans="1:32" ht="15" x14ac:dyDescent="0.25">
      <c r="A11" s="130" t="s">
        <v>182</v>
      </c>
      <c r="B11" s="113" t="s">
        <v>348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82">
        <f t="shared" si="0"/>
        <v>0</v>
      </c>
      <c r="AE11" s="5">
        <f t="shared" si="1"/>
        <v>0</v>
      </c>
      <c r="AF11" s="5">
        <f t="shared" si="2"/>
        <v>0</v>
      </c>
    </row>
    <row r="12" spans="1:32" ht="15" x14ac:dyDescent="0.25">
      <c r="A12" s="130" t="s">
        <v>183</v>
      </c>
      <c r="B12" s="113" t="s">
        <v>349</v>
      </c>
      <c r="C12" s="15"/>
      <c r="D12" s="15"/>
      <c r="E12" s="15">
        <v>2418835</v>
      </c>
      <c r="F12" s="15"/>
      <c r="G12" s="15"/>
      <c r="H12" s="15">
        <v>254311</v>
      </c>
      <c r="I12" s="15"/>
      <c r="J12" s="15"/>
      <c r="K12" s="15">
        <v>320369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82">
        <f t="shared" si="0"/>
        <v>0</v>
      </c>
      <c r="AE12" s="5">
        <f t="shared" si="1"/>
        <v>0</v>
      </c>
      <c r="AF12" s="5">
        <f t="shared" si="2"/>
        <v>2993515</v>
      </c>
    </row>
    <row r="13" spans="1:32" ht="15" x14ac:dyDescent="0.25">
      <c r="A13" s="130" t="s">
        <v>110</v>
      </c>
      <c r="B13" s="102" t="s">
        <v>11</v>
      </c>
      <c r="C13" s="15"/>
      <c r="D13" s="15"/>
      <c r="E13" s="15"/>
      <c r="F13" s="15"/>
      <c r="G13" s="15"/>
      <c r="H13" s="15"/>
      <c r="I13" s="15"/>
      <c r="J13" s="15"/>
      <c r="K13" s="15">
        <v>79878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82">
        <f t="shared" si="0"/>
        <v>0</v>
      </c>
      <c r="AE13" s="5">
        <f t="shared" si="1"/>
        <v>0</v>
      </c>
      <c r="AF13" s="5">
        <f t="shared" si="2"/>
        <v>79878</v>
      </c>
    </row>
    <row r="14" spans="1:32" ht="15" x14ac:dyDescent="0.25">
      <c r="A14" s="130" t="s">
        <v>109</v>
      </c>
      <c r="B14" s="113" t="s">
        <v>14</v>
      </c>
      <c r="C14" s="15"/>
      <c r="D14" s="15"/>
      <c r="E14" s="15"/>
      <c r="F14" s="15"/>
      <c r="G14" s="15"/>
      <c r="H14" s="15"/>
      <c r="I14" s="15"/>
      <c r="J14" s="15"/>
      <c r="K14" s="15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82">
        <f t="shared" si="0"/>
        <v>0</v>
      </c>
      <c r="AE14" s="5">
        <f t="shared" si="1"/>
        <v>0</v>
      </c>
      <c r="AF14" s="5">
        <f t="shared" si="2"/>
        <v>0</v>
      </c>
    </row>
    <row r="15" spans="1:32" ht="15" x14ac:dyDescent="0.25">
      <c r="A15" s="130" t="s">
        <v>112</v>
      </c>
      <c r="B15" s="102" t="s">
        <v>238</v>
      </c>
      <c r="C15" s="15"/>
      <c r="D15" s="15"/>
      <c r="E15" s="15"/>
      <c r="F15" s="15"/>
      <c r="G15" s="15"/>
      <c r="H15" s="15"/>
      <c r="I15" s="15"/>
      <c r="J15" s="15"/>
      <c r="K15" s="15">
        <v>925750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82">
        <f t="shared" si="0"/>
        <v>0</v>
      </c>
      <c r="AE15" s="5">
        <f t="shared" si="1"/>
        <v>0</v>
      </c>
      <c r="AF15" s="5">
        <f t="shared" si="2"/>
        <v>925750</v>
      </c>
    </row>
    <row r="16" spans="1:32" ht="15" x14ac:dyDescent="0.25">
      <c r="A16" s="130" t="s">
        <v>111</v>
      </c>
      <c r="B16" s="113" t="s">
        <v>179</v>
      </c>
      <c r="C16" s="15"/>
      <c r="D16" s="15"/>
      <c r="E16" s="15">
        <v>204596</v>
      </c>
      <c r="F16" s="15"/>
      <c r="G16" s="15"/>
      <c r="H16" s="15">
        <v>35903</v>
      </c>
      <c r="I16" s="15"/>
      <c r="J16" s="15"/>
      <c r="K16" s="15">
        <v>633028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82">
        <f t="shared" si="0"/>
        <v>0</v>
      </c>
      <c r="AE16" s="5">
        <f t="shared" si="1"/>
        <v>0</v>
      </c>
      <c r="AF16" s="5">
        <f t="shared" si="2"/>
        <v>873527</v>
      </c>
    </row>
    <row r="17" spans="1:32" ht="15" x14ac:dyDescent="0.25">
      <c r="A17" s="130" t="s">
        <v>103</v>
      </c>
      <c r="B17" s="104" t="s">
        <v>7</v>
      </c>
      <c r="C17" s="15"/>
      <c r="D17" s="15"/>
      <c r="E17" s="15"/>
      <c r="F17" s="15"/>
      <c r="G17" s="15"/>
      <c r="H17" s="15"/>
      <c r="I17" s="15"/>
      <c r="J17" s="15"/>
      <c r="K17" s="15">
        <v>6199588</v>
      </c>
      <c r="L17" s="15"/>
      <c r="M17" s="15"/>
      <c r="N17" s="15"/>
      <c r="O17" s="15"/>
      <c r="P17" s="15"/>
      <c r="Q17" s="15"/>
      <c r="R17" s="15"/>
      <c r="S17" s="15"/>
      <c r="T17" s="15">
        <v>748897</v>
      </c>
      <c r="U17" s="15"/>
      <c r="V17" s="15"/>
      <c r="W17" s="15"/>
      <c r="X17" s="15"/>
      <c r="Y17" s="15"/>
      <c r="Z17" s="15"/>
      <c r="AA17" s="15"/>
      <c r="AB17" s="15"/>
      <c r="AC17" s="15"/>
      <c r="AD17" s="182">
        <f t="shared" si="0"/>
        <v>0</v>
      </c>
      <c r="AE17" s="5">
        <f t="shared" si="1"/>
        <v>0</v>
      </c>
      <c r="AF17" s="5">
        <f t="shared" si="2"/>
        <v>6948485</v>
      </c>
    </row>
    <row r="18" spans="1:32" ht="15" x14ac:dyDescent="0.25">
      <c r="A18" s="130" t="s">
        <v>343</v>
      </c>
      <c r="B18" s="113" t="s">
        <v>344</v>
      </c>
      <c r="C18" s="15"/>
      <c r="D18" s="15"/>
      <c r="E18" s="15"/>
      <c r="F18" s="15"/>
      <c r="G18" s="15"/>
      <c r="H18" s="15"/>
      <c r="I18" s="15"/>
      <c r="J18" s="15"/>
      <c r="K18" s="15">
        <v>96643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82">
        <f t="shared" si="0"/>
        <v>0</v>
      </c>
      <c r="AE18" s="5">
        <f t="shared" si="1"/>
        <v>0</v>
      </c>
      <c r="AF18" s="5">
        <f t="shared" si="2"/>
        <v>96643</v>
      </c>
    </row>
    <row r="19" spans="1:32" ht="18.75" customHeight="1" x14ac:dyDescent="0.25">
      <c r="A19" s="130" t="s">
        <v>105</v>
      </c>
      <c r="B19" s="131" t="s">
        <v>15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82">
        <f t="shared" si="0"/>
        <v>0</v>
      </c>
      <c r="AE19" s="5">
        <f t="shared" si="1"/>
        <v>0</v>
      </c>
      <c r="AF19" s="5">
        <f t="shared" si="2"/>
        <v>0</v>
      </c>
    </row>
    <row r="20" spans="1:32" ht="15" x14ac:dyDescent="0.25">
      <c r="A20" s="130" t="s">
        <v>333</v>
      </c>
      <c r="B20" s="102" t="s">
        <v>334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82">
        <f t="shared" si="0"/>
        <v>0</v>
      </c>
      <c r="AE20" s="5">
        <f t="shared" si="1"/>
        <v>0</v>
      </c>
      <c r="AF20" s="5">
        <f t="shared" si="2"/>
        <v>0</v>
      </c>
    </row>
    <row r="21" spans="1:32" ht="15" x14ac:dyDescent="0.25">
      <c r="A21" s="130" t="s">
        <v>113</v>
      </c>
      <c r="B21" s="120" t="s">
        <v>236</v>
      </c>
      <c r="C21" s="15"/>
      <c r="D21" s="15"/>
      <c r="E21" s="15">
        <v>476000</v>
      </c>
      <c r="F21" s="15"/>
      <c r="G21" s="15"/>
      <c r="H21" s="15">
        <v>117890</v>
      </c>
      <c r="I21" s="15"/>
      <c r="J21" s="15"/>
      <c r="K21" s="15">
        <v>1486727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82">
        <f t="shared" si="0"/>
        <v>0</v>
      </c>
      <c r="AE21" s="5">
        <f t="shared" si="1"/>
        <v>0</v>
      </c>
      <c r="AF21" s="5">
        <f t="shared" si="2"/>
        <v>2080617</v>
      </c>
    </row>
    <row r="22" spans="1:32" ht="15" x14ac:dyDescent="0.25">
      <c r="A22" s="130" t="s">
        <v>107</v>
      </c>
      <c r="B22" s="135" t="s">
        <v>337</v>
      </c>
      <c r="C22" s="15"/>
      <c r="D22" s="15"/>
      <c r="E22" s="15"/>
      <c r="F22" s="15"/>
      <c r="G22" s="15"/>
      <c r="H22" s="15"/>
      <c r="I22" s="15"/>
      <c r="J22" s="15"/>
      <c r="K22" s="15">
        <v>340575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82">
        <f t="shared" si="0"/>
        <v>0</v>
      </c>
      <c r="AE22" s="5">
        <f t="shared" si="1"/>
        <v>0</v>
      </c>
      <c r="AF22" s="5">
        <f t="shared" si="2"/>
        <v>340575</v>
      </c>
    </row>
    <row r="23" spans="1:32" ht="15" x14ac:dyDescent="0.25">
      <c r="A23" s="130" t="s">
        <v>184</v>
      </c>
      <c r="B23" s="135" t="s">
        <v>185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82">
        <f t="shared" si="0"/>
        <v>0</v>
      </c>
      <c r="AE23" s="5">
        <f t="shared" si="1"/>
        <v>0</v>
      </c>
      <c r="AF23" s="5">
        <f t="shared" si="2"/>
        <v>0</v>
      </c>
    </row>
    <row r="24" spans="1:32" ht="15" x14ac:dyDescent="0.25">
      <c r="A24" s="248" t="s">
        <v>605</v>
      </c>
      <c r="B24" s="135" t="s">
        <v>606</v>
      </c>
      <c r="C24" s="15"/>
      <c r="D24" s="15"/>
      <c r="E24" s="15"/>
      <c r="F24" s="15"/>
      <c r="G24" s="15"/>
      <c r="H24" s="15"/>
      <c r="I24" s="15"/>
      <c r="J24" s="15"/>
      <c r="K24" s="15">
        <v>128823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82">
        <f t="shared" si="0"/>
        <v>0</v>
      </c>
      <c r="AE24" s="5">
        <f t="shared" si="1"/>
        <v>0</v>
      </c>
      <c r="AF24" s="5">
        <f t="shared" si="2"/>
        <v>128823</v>
      </c>
    </row>
    <row r="25" spans="1:32" ht="15" x14ac:dyDescent="0.25">
      <c r="A25" s="248" t="s">
        <v>689</v>
      </c>
      <c r="B25" s="113" t="s">
        <v>690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95500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82">
        <f t="shared" si="0"/>
        <v>0</v>
      </c>
      <c r="AE25" s="5">
        <f t="shared" si="1"/>
        <v>0</v>
      </c>
      <c r="AF25" s="5">
        <f t="shared" si="2"/>
        <v>95500</v>
      </c>
    </row>
    <row r="26" spans="1:32" ht="15" x14ac:dyDescent="0.25">
      <c r="A26" s="130" t="s">
        <v>339</v>
      </c>
      <c r="B26" s="102" t="s">
        <v>341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82">
        <f t="shared" si="0"/>
        <v>0</v>
      </c>
      <c r="AE26" s="5">
        <f t="shared" si="1"/>
        <v>0</v>
      </c>
      <c r="AF26" s="5">
        <f t="shared" si="2"/>
        <v>0</v>
      </c>
    </row>
    <row r="27" spans="1:32" ht="15" x14ac:dyDescent="0.25">
      <c r="A27" s="130" t="s">
        <v>181</v>
      </c>
      <c r="B27" s="128" t="s">
        <v>352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1346957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82">
        <f t="shared" si="0"/>
        <v>0</v>
      </c>
      <c r="AE27" s="5">
        <f t="shared" si="1"/>
        <v>0</v>
      </c>
      <c r="AF27" s="5">
        <f t="shared" si="2"/>
        <v>1346957</v>
      </c>
    </row>
    <row r="28" spans="1:32" ht="15" x14ac:dyDescent="0.25">
      <c r="A28" s="104" t="s">
        <v>335</v>
      </c>
      <c r="B28" s="102" t="s">
        <v>336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82">
        <f t="shared" si="0"/>
        <v>0</v>
      </c>
      <c r="AE28" s="5">
        <f t="shared" si="1"/>
        <v>0</v>
      </c>
      <c r="AF28" s="5">
        <f t="shared" si="2"/>
        <v>0</v>
      </c>
    </row>
    <row r="29" spans="1:32" s="27" customFormat="1" x14ac:dyDescent="0.2">
      <c r="A29" s="64"/>
      <c r="B29" s="132" t="s">
        <v>202</v>
      </c>
      <c r="C29" s="26">
        <f>SUM(C5:C28)</f>
        <v>0</v>
      </c>
      <c r="D29" s="26">
        <f t="shared" ref="D29:AB29" si="3">SUM(D5:D28)</f>
        <v>0</v>
      </c>
      <c r="E29" s="26">
        <f t="shared" si="3"/>
        <v>5493626</v>
      </c>
      <c r="F29" s="26">
        <f t="shared" si="3"/>
        <v>0</v>
      </c>
      <c r="G29" s="26">
        <f t="shared" si="3"/>
        <v>0</v>
      </c>
      <c r="H29" s="26">
        <f t="shared" si="3"/>
        <v>842238</v>
      </c>
      <c r="I29" s="26">
        <f t="shared" si="3"/>
        <v>0</v>
      </c>
      <c r="J29" s="26">
        <f t="shared" si="3"/>
        <v>0</v>
      </c>
      <c r="K29" s="26">
        <f t="shared" si="3"/>
        <v>12640899</v>
      </c>
      <c r="L29" s="26">
        <f t="shared" si="3"/>
        <v>0</v>
      </c>
      <c r="M29" s="26">
        <f t="shared" si="3"/>
        <v>0</v>
      </c>
      <c r="N29" s="26">
        <f t="shared" si="3"/>
        <v>1442457</v>
      </c>
      <c r="O29" s="26">
        <f t="shared" si="3"/>
        <v>0</v>
      </c>
      <c r="P29" s="26">
        <f>SUM(P5:P28)</f>
        <v>0</v>
      </c>
      <c r="Q29" s="26">
        <f t="shared" si="3"/>
        <v>2880098</v>
      </c>
      <c r="R29" s="26">
        <f t="shared" si="3"/>
        <v>0</v>
      </c>
      <c r="S29" s="26">
        <f t="shared" si="3"/>
        <v>0</v>
      </c>
      <c r="T29" s="26">
        <f t="shared" si="3"/>
        <v>748897</v>
      </c>
      <c r="U29" s="26">
        <f t="shared" si="3"/>
        <v>0</v>
      </c>
      <c r="V29" s="26">
        <f t="shared" si="3"/>
        <v>0</v>
      </c>
      <c r="W29" s="26">
        <f t="shared" si="3"/>
        <v>0</v>
      </c>
      <c r="X29" s="26">
        <f t="shared" si="3"/>
        <v>0</v>
      </c>
      <c r="Y29" s="26">
        <f t="shared" si="3"/>
        <v>0</v>
      </c>
      <c r="Z29" s="26">
        <f t="shared" si="3"/>
        <v>0</v>
      </c>
      <c r="AA29" s="26">
        <f t="shared" si="3"/>
        <v>0</v>
      </c>
      <c r="AB29" s="26">
        <f t="shared" si="3"/>
        <v>0</v>
      </c>
      <c r="AC29" s="26">
        <f>SUM(AC5:AC28)</f>
        <v>565903</v>
      </c>
      <c r="AD29" s="26">
        <f>SUM(AD5:AD28)</f>
        <v>0</v>
      </c>
      <c r="AE29" s="26">
        <f>SUM(AE5:AE28)</f>
        <v>0</v>
      </c>
      <c r="AF29" s="26">
        <f>SUM(AF5:AF28)</f>
        <v>24614118</v>
      </c>
    </row>
    <row r="30" spans="1:32" ht="15" x14ac:dyDescent="0.25">
      <c r="A30" s="88"/>
      <c r="B30" s="75" t="s">
        <v>258</v>
      </c>
      <c r="C30" s="76">
        <f t="shared" ref="C30:AF30" si="4">C29</f>
        <v>0</v>
      </c>
      <c r="D30" s="76">
        <f t="shared" si="4"/>
        <v>0</v>
      </c>
      <c r="E30" s="76">
        <f t="shared" si="4"/>
        <v>5493626</v>
      </c>
      <c r="F30" s="76">
        <f t="shared" si="4"/>
        <v>0</v>
      </c>
      <c r="G30" s="76">
        <f t="shared" si="4"/>
        <v>0</v>
      </c>
      <c r="H30" s="76">
        <f t="shared" si="4"/>
        <v>842238</v>
      </c>
      <c r="I30" s="76">
        <f t="shared" si="4"/>
        <v>0</v>
      </c>
      <c r="J30" s="76">
        <f t="shared" si="4"/>
        <v>0</v>
      </c>
      <c r="K30" s="76">
        <f t="shared" si="4"/>
        <v>12640899</v>
      </c>
      <c r="L30" s="76">
        <f t="shared" si="4"/>
        <v>0</v>
      </c>
      <c r="M30" s="76">
        <f t="shared" si="4"/>
        <v>0</v>
      </c>
      <c r="N30" s="76">
        <f t="shared" si="4"/>
        <v>1442457</v>
      </c>
      <c r="O30" s="76">
        <f t="shared" si="4"/>
        <v>0</v>
      </c>
      <c r="P30" s="76">
        <f t="shared" si="4"/>
        <v>0</v>
      </c>
      <c r="Q30" s="76">
        <f t="shared" si="4"/>
        <v>2880098</v>
      </c>
      <c r="R30" s="76">
        <f t="shared" si="4"/>
        <v>0</v>
      </c>
      <c r="S30" s="76">
        <f t="shared" si="4"/>
        <v>0</v>
      </c>
      <c r="T30" s="76">
        <f t="shared" si="4"/>
        <v>748897</v>
      </c>
      <c r="U30" s="76">
        <f t="shared" si="4"/>
        <v>0</v>
      </c>
      <c r="V30" s="76">
        <f t="shared" si="4"/>
        <v>0</v>
      </c>
      <c r="W30" s="76">
        <f t="shared" si="4"/>
        <v>0</v>
      </c>
      <c r="X30" s="76">
        <f t="shared" si="4"/>
        <v>0</v>
      </c>
      <c r="Y30" s="76">
        <f t="shared" si="4"/>
        <v>0</v>
      </c>
      <c r="Z30" s="76">
        <f t="shared" si="4"/>
        <v>0</v>
      </c>
      <c r="AA30" s="76">
        <f t="shared" si="4"/>
        <v>0</v>
      </c>
      <c r="AB30" s="76">
        <f t="shared" si="4"/>
        <v>0</v>
      </c>
      <c r="AC30" s="76">
        <f t="shared" si="4"/>
        <v>565903</v>
      </c>
      <c r="AD30" s="183">
        <f t="shared" si="4"/>
        <v>0</v>
      </c>
      <c r="AE30" s="76">
        <f t="shared" si="4"/>
        <v>0</v>
      </c>
      <c r="AF30" s="76">
        <f t="shared" si="4"/>
        <v>24614118</v>
      </c>
    </row>
  </sheetData>
  <mergeCells count="14">
    <mergeCell ref="AA2:AC2"/>
    <mergeCell ref="AD2:AF2"/>
    <mergeCell ref="A2:A3"/>
    <mergeCell ref="C2:E2"/>
    <mergeCell ref="F2:H2"/>
    <mergeCell ref="I2:K2"/>
    <mergeCell ref="L2:N2"/>
    <mergeCell ref="O2:Q2"/>
    <mergeCell ref="R2:T2"/>
    <mergeCell ref="B1:X1"/>
    <mergeCell ref="A4:B4"/>
    <mergeCell ref="B2:B3"/>
    <mergeCell ref="U2:W2"/>
    <mergeCell ref="X2:Z2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37" fitToHeight="2" orientation="landscape" r:id="rId1"/>
  <headerFooter>
    <oddHeader>&amp;L6. melléklet a 7/2017.(IV.27.) önkormányzati rendelethez&amp;RBorjád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>
    <tabColor rgb="FFFF0000"/>
  </sheetPr>
  <dimension ref="A1:F102"/>
  <sheetViews>
    <sheetView view="pageLayout" topLeftCell="A58" zoomScaleNormal="100" workbookViewId="0">
      <selection activeCell="F26" sqref="F26"/>
    </sheetView>
  </sheetViews>
  <sheetFormatPr defaultRowHeight="12.75" x14ac:dyDescent="0.2"/>
  <cols>
    <col min="1" max="1" width="7" bestFit="1" customWidth="1"/>
    <col min="2" max="2" width="47.42578125" customWidth="1"/>
    <col min="3" max="3" width="11.140625" customWidth="1"/>
    <col min="4" max="4" width="11.140625" bestFit="1" customWidth="1"/>
    <col min="5" max="5" width="11.7109375" bestFit="1" customWidth="1"/>
    <col min="6" max="6" width="9.7109375" customWidth="1"/>
  </cols>
  <sheetData>
    <row r="1" spans="1:6" x14ac:dyDescent="0.2">
      <c r="A1" s="297" t="s">
        <v>684</v>
      </c>
      <c r="B1" s="297"/>
      <c r="C1" s="297"/>
      <c r="D1" s="297"/>
      <c r="E1" s="297"/>
      <c r="F1" s="297"/>
    </row>
    <row r="2" spans="1:6" ht="15" x14ac:dyDescent="0.2">
      <c r="A2" s="91" t="s">
        <v>280</v>
      </c>
      <c r="B2" s="91" t="s">
        <v>281</v>
      </c>
      <c r="C2" s="172" t="s">
        <v>189</v>
      </c>
      <c r="D2" s="172" t="s">
        <v>367</v>
      </c>
      <c r="E2" s="172" t="s">
        <v>368</v>
      </c>
      <c r="F2" s="184" t="s">
        <v>369</v>
      </c>
    </row>
    <row r="3" spans="1:6" s="27" customFormat="1" x14ac:dyDescent="0.2">
      <c r="A3" s="17" t="s">
        <v>43</v>
      </c>
      <c r="B3" s="17" t="s">
        <v>42</v>
      </c>
      <c r="C3" s="15">
        <v>10806235</v>
      </c>
      <c r="D3" s="200">
        <v>10806235</v>
      </c>
      <c r="E3" s="200">
        <v>10806235</v>
      </c>
      <c r="F3" s="206">
        <f>E3/D3</f>
        <v>1</v>
      </c>
    </row>
    <row r="4" spans="1:6" x14ac:dyDescent="0.2">
      <c r="A4" s="17" t="s">
        <v>44</v>
      </c>
      <c r="B4" s="17" t="s">
        <v>45</v>
      </c>
      <c r="C4" s="15"/>
      <c r="D4" s="176"/>
      <c r="E4" s="176"/>
      <c r="F4" s="206" t="e">
        <f t="shared" ref="F4:F67" si="0">E4/D4</f>
        <v>#DIV/0!</v>
      </c>
    </row>
    <row r="5" spans="1:6" s="27" customFormat="1" x14ac:dyDescent="0.2">
      <c r="A5" s="17" t="s">
        <v>46</v>
      </c>
      <c r="B5" s="17" t="s">
        <v>47</v>
      </c>
      <c r="C5" s="15">
        <v>1541340</v>
      </c>
      <c r="D5" s="200">
        <v>1483200</v>
      </c>
      <c r="E5" s="200">
        <v>1483200</v>
      </c>
      <c r="F5" s="206">
        <f t="shared" si="0"/>
        <v>1</v>
      </c>
    </row>
    <row r="6" spans="1:6" x14ac:dyDescent="0.2">
      <c r="A6" s="17" t="s">
        <v>48</v>
      </c>
      <c r="B6" s="17" t="s">
        <v>685</v>
      </c>
      <c r="C6" s="15">
        <v>1800000</v>
      </c>
      <c r="D6" s="176">
        <v>1800000</v>
      </c>
      <c r="E6" s="176">
        <v>1800000</v>
      </c>
      <c r="F6" s="206">
        <f t="shared" si="0"/>
        <v>1</v>
      </c>
    </row>
    <row r="7" spans="1:6" x14ac:dyDescent="0.2">
      <c r="A7" s="18" t="s">
        <v>332</v>
      </c>
      <c r="B7" s="18" t="s">
        <v>390</v>
      </c>
      <c r="C7" s="15"/>
      <c r="D7" s="176">
        <v>2187760</v>
      </c>
      <c r="E7" s="176">
        <v>2187760</v>
      </c>
      <c r="F7" s="206">
        <f t="shared" si="0"/>
        <v>1</v>
      </c>
    </row>
    <row r="8" spans="1:6" s="27" customFormat="1" x14ac:dyDescent="0.2">
      <c r="A8" s="17" t="s">
        <v>39</v>
      </c>
      <c r="B8" s="17" t="s">
        <v>686</v>
      </c>
      <c r="C8" s="15">
        <v>2300000</v>
      </c>
      <c r="D8" s="200">
        <v>2947140</v>
      </c>
      <c r="E8" s="200">
        <v>2975147</v>
      </c>
      <c r="F8" s="206">
        <f t="shared" si="0"/>
        <v>1.0095031114911406</v>
      </c>
    </row>
    <row r="9" spans="1:6" x14ac:dyDescent="0.2">
      <c r="A9" s="92" t="s">
        <v>84</v>
      </c>
      <c r="B9" s="92" t="s">
        <v>85</v>
      </c>
      <c r="C9" s="95">
        <f>SUM(C3:C8)</f>
        <v>16447575</v>
      </c>
      <c r="D9" s="147">
        <f>SUM(D3:D8)</f>
        <v>19224335</v>
      </c>
      <c r="E9" s="147">
        <f>SUM(E3:E8)</f>
        <v>19252342</v>
      </c>
      <c r="F9" s="206">
        <f t="shared" si="0"/>
        <v>1.0014568514333526</v>
      </c>
    </row>
    <row r="10" spans="1:6" x14ac:dyDescent="0.2">
      <c r="A10" s="202" t="s">
        <v>419</v>
      </c>
      <c r="B10" s="202" t="s">
        <v>420</v>
      </c>
      <c r="C10" s="203">
        <v>750000</v>
      </c>
      <c r="D10" s="203">
        <v>161000</v>
      </c>
      <c r="E10" s="211">
        <v>161000</v>
      </c>
      <c r="F10" s="206">
        <f t="shared" si="0"/>
        <v>1</v>
      </c>
    </row>
    <row r="11" spans="1:6" x14ac:dyDescent="0.2">
      <c r="A11" s="145" t="s">
        <v>116</v>
      </c>
      <c r="B11" s="145" t="s">
        <v>421</v>
      </c>
      <c r="C11" s="147">
        <f>SUM(C10)</f>
        <v>750000</v>
      </c>
      <c r="D11" s="147">
        <f>SUM(D10)</f>
        <v>161000</v>
      </c>
      <c r="E11" s="147">
        <f>SUM(E10)</f>
        <v>161000</v>
      </c>
      <c r="F11" s="206">
        <f t="shared" si="0"/>
        <v>1</v>
      </c>
    </row>
    <row r="12" spans="1:6" s="201" customFormat="1" x14ac:dyDescent="0.2">
      <c r="A12" s="202" t="s">
        <v>391</v>
      </c>
      <c r="B12" s="202" t="s">
        <v>392</v>
      </c>
      <c r="C12" s="203">
        <v>0</v>
      </c>
      <c r="D12" s="203">
        <v>0</v>
      </c>
      <c r="E12" s="203">
        <v>0</v>
      </c>
      <c r="F12" s="206">
        <v>0</v>
      </c>
    </row>
    <row r="13" spans="1:6" s="27" customFormat="1" x14ac:dyDescent="0.2">
      <c r="A13" s="18" t="s">
        <v>36</v>
      </c>
      <c r="B13" s="18" t="s">
        <v>16</v>
      </c>
      <c r="C13" s="15">
        <v>1100000</v>
      </c>
      <c r="D13" s="200">
        <v>1100000</v>
      </c>
      <c r="E13" s="200">
        <v>846125</v>
      </c>
      <c r="F13" s="206">
        <f t="shared" si="0"/>
        <v>0.76920454545454542</v>
      </c>
    </row>
    <row r="14" spans="1:6" s="27" customFormat="1" x14ac:dyDescent="0.2">
      <c r="A14" s="17" t="s">
        <v>37</v>
      </c>
      <c r="B14" s="17" t="s">
        <v>17</v>
      </c>
      <c r="C14" s="15">
        <v>1300000</v>
      </c>
      <c r="D14" s="200">
        <v>1300000</v>
      </c>
      <c r="E14" s="200">
        <v>2027688</v>
      </c>
      <c r="F14" s="206">
        <f t="shared" si="0"/>
        <v>1.55976</v>
      </c>
    </row>
    <row r="15" spans="1:6" x14ac:dyDescent="0.2">
      <c r="A15" s="17" t="s">
        <v>35</v>
      </c>
      <c r="B15" s="17" t="s">
        <v>231</v>
      </c>
      <c r="C15" s="15">
        <v>270000</v>
      </c>
      <c r="D15" s="176">
        <v>270000</v>
      </c>
      <c r="E15" s="176">
        <v>251201</v>
      </c>
      <c r="F15" s="206">
        <f t="shared" si="0"/>
        <v>0.93037407407407402</v>
      </c>
    </row>
    <row r="16" spans="1:6" x14ac:dyDescent="0.2">
      <c r="A16" s="18" t="s">
        <v>120</v>
      </c>
      <c r="B16" s="18" t="s">
        <v>121</v>
      </c>
      <c r="C16" s="15">
        <v>600000</v>
      </c>
      <c r="D16" s="176">
        <v>600000</v>
      </c>
      <c r="E16" s="176">
        <v>711790</v>
      </c>
      <c r="F16" s="206">
        <f t="shared" si="0"/>
        <v>1.1863166666666667</v>
      </c>
    </row>
    <row r="17" spans="1:6" x14ac:dyDescent="0.2">
      <c r="A17" s="92" t="s">
        <v>88</v>
      </c>
      <c r="B17" s="92" t="s">
        <v>89</v>
      </c>
      <c r="C17" s="95">
        <f>SUM(C12:C16)</f>
        <v>3270000</v>
      </c>
      <c r="D17" s="147">
        <f>SUM(D12:D16)</f>
        <v>3270000</v>
      </c>
      <c r="E17" s="147">
        <f>SUM(E12:E16)</f>
        <v>3836804</v>
      </c>
      <c r="F17" s="206">
        <f t="shared" si="0"/>
        <v>1.1733345565749236</v>
      </c>
    </row>
    <row r="18" spans="1:6" x14ac:dyDescent="0.2">
      <c r="A18" s="215" t="s">
        <v>562</v>
      </c>
      <c r="B18" s="215" t="s">
        <v>563</v>
      </c>
      <c r="C18" s="204"/>
      <c r="D18" s="204"/>
      <c r="E18" s="204"/>
      <c r="F18" s="206" t="e">
        <f t="shared" si="0"/>
        <v>#DIV/0!</v>
      </c>
    </row>
    <row r="19" spans="1:6" s="201" customFormat="1" x14ac:dyDescent="0.2">
      <c r="A19" s="202" t="s">
        <v>393</v>
      </c>
      <c r="B19" s="202" t="s">
        <v>394</v>
      </c>
      <c r="C19" s="203"/>
      <c r="D19" s="204"/>
      <c r="E19" s="204"/>
      <c r="F19" s="206" t="e">
        <f t="shared" si="0"/>
        <v>#DIV/0!</v>
      </c>
    </row>
    <row r="20" spans="1:6" s="201" customFormat="1" x14ac:dyDescent="0.2">
      <c r="A20" s="202" t="s">
        <v>422</v>
      </c>
      <c r="B20" s="202" t="s">
        <v>423</v>
      </c>
      <c r="C20" s="203"/>
      <c r="D20" s="204"/>
      <c r="E20" s="204"/>
      <c r="F20" s="206">
        <v>0</v>
      </c>
    </row>
    <row r="21" spans="1:6" s="201" customFormat="1" x14ac:dyDescent="0.2">
      <c r="A21" s="202" t="s">
        <v>395</v>
      </c>
      <c r="B21" s="202" t="s">
        <v>396</v>
      </c>
      <c r="C21" s="203"/>
      <c r="D21" s="204"/>
      <c r="E21" s="204"/>
      <c r="F21" s="206" t="e">
        <f t="shared" si="0"/>
        <v>#DIV/0!</v>
      </c>
    </row>
    <row r="22" spans="1:6" x14ac:dyDescent="0.2">
      <c r="A22" s="18" t="s">
        <v>359</v>
      </c>
      <c r="B22" s="18" t="s">
        <v>360</v>
      </c>
      <c r="C22" s="15"/>
      <c r="D22" s="200"/>
      <c r="E22" s="200"/>
      <c r="F22" s="206" t="e">
        <f t="shared" si="0"/>
        <v>#DIV/0!</v>
      </c>
    </row>
    <row r="23" spans="1:6" x14ac:dyDescent="0.2">
      <c r="A23" s="18" t="s">
        <v>397</v>
      </c>
      <c r="B23" s="18" t="s">
        <v>398</v>
      </c>
      <c r="C23" s="15"/>
      <c r="D23" s="200"/>
      <c r="E23" s="200"/>
      <c r="F23" s="206" t="e">
        <f t="shared" si="0"/>
        <v>#DIV/0!</v>
      </c>
    </row>
    <row r="24" spans="1:6" x14ac:dyDescent="0.2">
      <c r="A24" s="18" t="s">
        <v>399</v>
      </c>
      <c r="B24" s="18" t="s">
        <v>400</v>
      </c>
      <c r="C24" s="15"/>
      <c r="D24" s="200"/>
      <c r="E24" s="200"/>
      <c r="F24" s="206" t="e">
        <f t="shared" si="0"/>
        <v>#DIV/0!</v>
      </c>
    </row>
    <row r="25" spans="1:6" x14ac:dyDescent="0.2">
      <c r="A25" s="218" t="s">
        <v>564</v>
      </c>
      <c r="B25" s="218" t="s">
        <v>565</v>
      </c>
      <c r="C25" s="15"/>
      <c r="D25" s="200"/>
      <c r="E25" s="200"/>
      <c r="F25" s="206" t="e">
        <f t="shared" si="0"/>
        <v>#DIV/0!</v>
      </c>
    </row>
    <row r="26" spans="1:6" x14ac:dyDescent="0.2">
      <c r="A26" s="18" t="s">
        <v>401</v>
      </c>
      <c r="B26" s="18" t="s">
        <v>402</v>
      </c>
      <c r="C26" s="15">
        <v>0</v>
      </c>
      <c r="D26" s="200">
        <v>95000</v>
      </c>
      <c r="E26" s="200">
        <v>1034862</v>
      </c>
      <c r="F26" s="206">
        <f>E26/D26</f>
        <v>10.893284210526316</v>
      </c>
    </row>
    <row r="27" spans="1:6" x14ac:dyDescent="0.2">
      <c r="A27" s="92" t="s">
        <v>90</v>
      </c>
      <c r="B27" s="92" t="s">
        <v>91</v>
      </c>
      <c r="C27" s="95">
        <f>SUM(C19:C26)</f>
        <v>0</v>
      </c>
      <c r="D27" s="147">
        <f>SUM(D18:D26)</f>
        <v>95000</v>
      </c>
      <c r="E27" s="147">
        <f>SUM(E18:E26)</f>
        <v>1034862</v>
      </c>
      <c r="F27" s="206">
        <f t="shared" si="0"/>
        <v>10.893284210526316</v>
      </c>
    </row>
    <row r="28" spans="1:6" x14ac:dyDescent="0.2">
      <c r="A28" s="216" t="s">
        <v>566</v>
      </c>
      <c r="B28" s="216" t="s">
        <v>568</v>
      </c>
      <c r="C28" s="217"/>
      <c r="D28" s="217">
        <v>0</v>
      </c>
      <c r="E28" s="217">
        <v>0</v>
      </c>
      <c r="F28" s="206" t="e">
        <f t="shared" si="0"/>
        <v>#DIV/0!</v>
      </c>
    </row>
    <row r="29" spans="1:6" x14ac:dyDescent="0.2">
      <c r="A29" s="145" t="s">
        <v>93</v>
      </c>
      <c r="B29" s="145" t="s">
        <v>569</v>
      </c>
      <c r="C29" s="147"/>
      <c r="D29" s="147">
        <f>D28</f>
        <v>0</v>
      </c>
      <c r="E29" s="147">
        <f>E28</f>
        <v>0</v>
      </c>
      <c r="F29" s="206" t="e">
        <f t="shared" si="0"/>
        <v>#DIV/0!</v>
      </c>
    </row>
    <row r="30" spans="1:6" x14ac:dyDescent="0.2">
      <c r="A30" s="216" t="s">
        <v>567</v>
      </c>
      <c r="B30" s="216" t="s">
        <v>570</v>
      </c>
      <c r="C30" s="204"/>
      <c r="D30" s="204"/>
      <c r="E30" s="204"/>
      <c r="F30" s="206" t="e">
        <f t="shared" si="0"/>
        <v>#DIV/0!</v>
      </c>
    </row>
    <row r="31" spans="1:6" x14ac:dyDescent="0.2">
      <c r="A31" s="145" t="s">
        <v>122</v>
      </c>
      <c r="B31" s="145" t="s">
        <v>123</v>
      </c>
      <c r="C31" s="147">
        <f>C30</f>
        <v>0</v>
      </c>
      <c r="D31" s="147">
        <f t="shared" ref="D31:E31" si="1">D30</f>
        <v>0</v>
      </c>
      <c r="E31" s="147">
        <f t="shared" si="1"/>
        <v>0</v>
      </c>
      <c r="F31" s="206" t="e">
        <f t="shared" si="0"/>
        <v>#DIV/0!</v>
      </c>
    </row>
    <row r="32" spans="1:6" s="220" customFormat="1" x14ac:dyDescent="0.2">
      <c r="A32" s="216" t="s">
        <v>571</v>
      </c>
      <c r="B32" s="216" t="s">
        <v>572</v>
      </c>
      <c r="C32" s="217"/>
      <c r="D32" s="217"/>
      <c r="E32" s="217">
        <v>0</v>
      </c>
      <c r="F32" s="219"/>
    </row>
    <row r="33" spans="1:6" x14ac:dyDescent="0.2">
      <c r="A33" s="2" t="s">
        <v>24</v>
      </c>
      <c r="B33" s="2" t="s">
        <v>25</v>
      </c>
      <c r="C33" s="15">
        <v>16275694</v>
      </c>
      <c r="D33" s="200">
        <v>16655257</v>
      </c>
      <c r="E33" s="200">
        <v>16655257</v>
      </c>
      <c r="F33" s="206">
        <f t="shared" si="0"/>
        <v>1</v>
      </c>
    </row>
    <row r="34" spans="1:6" x14ac:dyDescent="0.2">
      <c r="A34" s="6" t="s">
        <v>424</v>
      </c>
      <c r="B34" s="6" t="s">
        <v>425</v>
      </c>
      <c r="C34" s="15">
        <v>0</v>
      </c>
      <c r="D34" s="200">
        <v>0</v>
      </c>
      <c r="E34" s="200">
        <v>0</v>
      </c>
      <c r="F34" s="206" t="e">
        <f t="shared" si="0"/>
        <v>#DIV/0!</v>
      </c>
    </row>
    <row r="35" spans="1:6" x14ac:dyDescent="0.2">
      <c r="A35" s="92" t="s">
        <v>98</v>
      </c>
      <c r="B35" s="92" t="s">
        <v>99</v>
      </c>
      <c r="C35" s="95">
        <f>SUM(C33:C34)</f>
        <v>16275694</v>
      </c>
      <c r="D35" s="147">
        <f>SUM(D33:D34)</f>
        <v>16655257</v>
      </c>
      <c r="E35" s="147">
        <f>SUM(E33:E34)</f>
        <v>16655257</v>
      </c>
      <c r="F35" s="206">
        <f t="shared" si="0"/>
        <v>1</v>
      </c>
    </row>
    <row r="36" spans="1:6" x14ac:dyDescent="0.2">
      <c r="A36" s="93"/>
      <c r="B36" s="93" t="s">
        <v>50</v>
      </c>
      <c r="C36" s="96">
        <f>SUM(C9,C11,C17,C27,C35)+C31</f>
        <v>36743269</v>
      </c>
      <c r="D36" s="96">
        <f t="shared" ref="D36:E36" si="2">SUM(D9,D11,D17,D27,D35)+D31</f>
        <v>39405592</v>
      </c>
      <c r="E36" s="96">
        <f t="shared" si="2"/>
        <v>40940265</v>
      </c>
      <c r="F36" s="206">
        <f t="shared" si="0"/>
        <v>1.0389455638681941</v>
      </c>
    </row>
    <row r="37" spans="1:6" x14ac:dyDescent="0.2">
      <c r="A37" s="79"/>
      <c r="B37" s="79"/>
      <c r="C37" s="15"/>
      <c r="D37" s="5"/>
      <c r="E37" s="5"/>
      <c r="F37" s="206"/>
    </row>
    <row r="38" spans="1:6" x14ac:dyDescent="0.2">
      <c r="A38" s="2" t="s">
        <v>244</v>
      </c>
      <c r="B38" s="2" t="s">
        <v>282</v>
      </c>
      <c r="C38" s="15">
        <v>3594900</v>
      </c>
      <c r="D38" s="200">
        <v>2801165</v>
      </c>
      <c r="E38" s="200">
        <v>2762855</v>
      </c>
      <c r="F38" s="206">
        <f t="shared" si="0"/>
        <v>0.98632354752397666</v>
      </c>
    </row>
    <row r="39" spans="1:6" x14ac:dyDescent="0.2">
      <c r="A39" s="221" t="s">
        <v>573</v>
      </c>
      <c r="B39" s="221" t="s">
        <v>576</v>
      </c>
      <c r="C39" s="15"/>
      <c r="D39" s="200"/>
      <c r="E39" s="200"/>
      <c r="F39" s="206"/>
    </row>
    <row r="40" spans="1:6" x14ac:dyDescent="0.2">
      <c r="A40" s="221" t="s">
        <v>574</v>
      </c>
      <c r="B40" s="221" t="s">
        <v>577</v>
      </c>
      <c r="C40" s="15"/>
      <c r="D40" s="200"/>
      <c r="E40" s="200"/>
      <c r="F40" s="206"/>
    </row>
    <row r="41" spans="1:6" x14ac:dyDescent="0.2">
      <c r="A41" s="221" t="s">
        <v>575</v>
      </c>
      <c r="B41" s="221" t="s">
        <v>578</v>
      </c>
      <c r="C41" s="15"/>
      <c r="D41" s="200"/>
      <c r="E41" s="200"/>
      <c r="F41" s="206"/>
    </row>
    <row r="42" spans="1:6" x14ac:dyDescent="0.2">
      <c r="A42" s="6" t="s">
        <v>245</v>
      </c>
      <c r="B42" s="6" t="s">
        <v>18</v>
      </c>
      <c r="C42" s="15"/>
      <c r="D42" s="200"/>
      <c r="E42" s="200"/>
      <c r="F42" s="206" t="e">
        <f t="shared" si="0"/>
        <v>#DIV/0!</v>
      </c>
    </row>
    <row r="43" spans="1:6" x14ac:dyDescent="0.2">
      <c r="A43" s="221" t="s">
        <v>579</v>
      </c>
      <c r="B43" s="222" t="s">
        <v>580</v>
      </c>
      <c r="C43" s="15"/>
      <c r="D43" s="200"/>
      <c r="E43" s="200"/>
      <c r="F43" s="206" t="e">
        <f t="shared" si="0"/>
        <v>#DIV/0!</v>
      </c>
    </row>
    <row r="44" spans="1:6" x14ac:dyDescent="0.2">
      <c r="A44" s="6" t="s">
        <v>403</v>
      </c>
      <c r="B44" s="139" t="s">
        <v>404</v>
      </c>
      <c r="C44" s="15">
        <v>269220</v>
      </c>
      <c r="D44" s="200"/>
      <c r="E44" s="200"/>
      <c r="F44" s="206" t="e">
        <f t="shared" si="0"/>
        <v>#DIV/0!</v>
      </c>
    </row>
    <row r="45" spans="1:6" x14ac:dyDescent="0.2">
      <c r="A45" s="221" t="s">
        <v>581</v>
      </c>
      <c r="B45" s="222" t="s">
        <v>673</v>
      </c>
      <c r="C45" s="15"/>
      <c r="D45" s="200"/>
      <c r="E45" s="200"/>
      <c r="F45" s="206"/>
    </row>
    <row r="46" spans="1:6" x14ac:dyDescent="0.2">
      <c r="A46" s="6" t="s">
        <v>405</v>
      </c>
      <c r="B46" s="139" t="s">
        <v>406</v>
      </c>
      <c r="C46" s="15"/>
      <c r="D46" s="200"/>
      <c r="E46" s="200"/>
      <c r="F46" s="206" t="e">
        <f t="shared" si="0"/>
        <v>#DIV/0!</v>
      </c>
    </row>
    <row r="47" spans="1:6" x14ac:dyDescent="0.2">
      <c r="A47" s="6" t="s">
        <v>361</v>
      </c>
      <c r="B47" s="139" t="s">
        <v>362</v>
      </c>
      <c r="C47" s="15">
        <v>300000</v>
      </c>
      <c r="D47" s="200">
        <v>2020100</v>
      </c>
      <c r="E47" s="200">
        <v>2020100</v>
      </c>
      <c r="F47" s="206">
        <f t="shared" si="0"/>
        <v>1</v>
      </c>
    </row>
    <row r="48" spans="1:6" x14ac:dyDescent="0.2">
      <c r="A48" s="6" t="s">
        <v>295</v>
      </c>
      <c r="B48" s="6" t="s">
        <v>296</v>
      </c>
      <c r="C48" s="15">
        <v>432000</v>
      </c>
      <c r="D48" s="200">
        <v>710671</v>
      </c>
      <c r="E48" s="200">
        <v>710671</v>
      </c>
      <c r="F48" s="206">
        <f t="shared" si="0"/>
        <v>1</v>
      </c>
    </row>
    <row r="49" spans="1:6" x14ac:dyDescent="0.2">
      <c r="A49" s="6" t="s">
        <v>407</v>
      </c>
      <c r="B49" s="6" t="s">
        <v>408</v>
      </c>
      <c r="C49" s="15"/>
      <c r="D49" s="200"/>
      <c r="E49" s="200"/>
      <c r="F49" s="206" t="e">
        <f t="shared" si="0"/>
        <v>#DIV/0!</v>
      </c>
    </row>
    <row r="50" spans="1:6" x14ac:dyDescent="0.2">
      <c r="A50" s="92" t="s">
        <v>55</v>
      </c>
      <c r="B50" s="92" t="s">
        <v>56</v>
      </c>
      <c r="C50" s="95">
        <f>SUM(C38:C49)</f>
        <v>4596120</v>
      </c>
      <c r="D50" s="147">
        <f>SUM(D38:D49)</f>
        <v>5531936</v>
      </c>
      <c r="E50" s="147">
        <f>SUM(E38:E49)</f>
        <v>5493626</v>
      </c>
      <c r="F50" s="206">
        <f t="shared" si="0"/>
        <v>0.99307475719169569</v>
      </c>
    </row>
    <row r="51" spans="1:6" s="27" customFormat="1" x14ac:dyDescent="0.2">
      <c r="A51" s="6" t="s">
        <v>19</v>
      </c>
      <c r="B51" s="6" t="s">
        <v>20</v>
      </c>
      <c r="C51" s="15">
        <v>845240</v>
      </c>
      <c r="D51" s="200">
        <v>845240</v>
      </c>
      <c r="E51" s="200">
        <v>842238</v>
      </c>
      <c r="F51" s="206">
        <f t="shared" si="0"/>
        <v>0.99644834603189625</v>
      </c>
    </row>
    <row r="52" spans="1:6" s="27" customFormat="1" x14ac:dyDescent="0.2">
      <c r="A52" s="6" t="s">
        <v>412</v>
      </c>
      <c r="B52" s="6" t="s">
        <v>413</v>
      </c>
      <c r="C52" s="15"/>
      <c r="D52" s="200"/>
      <c r="E52" s="200"/>
      <c r="F52" s="206">
        <v>0</v>
      </c>
    </row>
    <row r="53" spans="1:6" s="27" customFormat="1" x14ac:dyDescent="0.2">
      <c r="A53" s="6" t="s">
        <v>414</v>
      </c>
      <c r="B53" s="6" t="s">
        <v>415</v>
      </c>
      <c r="C53" s="15"/>
      <c r="D53" s="200"/>
      <c r="E53" s="200"/>
      <c r="F53" s="206">
        <v>0</v>
      </c>
    </row>
    <row r="54" spans="1:6" x14ac:dyDescent="0.2">
      <c r="A54" s="92" t="s">
        <v>246</v>
      </c>
      <c r="B54" s="92" t="s">
        <v>283</v>
      </c>
      <c r="C54" s="95">
        <f>SUM(C51:C53)</f>
        <v>845240</v>
      </c>
      <c r="D54" s="147">
        <f>SUM(D51:D53)</f>
        <v>845240</v>
      </c>
      <c r="E54" s="147">
        <f>SUM(E51:E53)</f>
        <v>842238</v>
      </c>
      <c r="F54" s="206">
        <f t="shared" si="0"/>
        <v>0.99644834603189625</v>
      </c>
    </row>
    <row r="55" spans="1:6" x14ac:dyDescent="0.2">
      <c r="A55" s="17" t="s">
        <v>263</v>
      </c>
      <c r="B55" s="17" t="s">
        <v>675</v>
      </c>
      <c r="C55" s="140"/>
      <c r="D55" s="140"/>
      <c r="E55" s="140"/>
      <c r="F55" s="206" t="e">
        <f t="shared" si="0"/>
        <v>#DIV/0!</v>
      </c>
    </row>
    <row r="56" spans="1:6" x14ac:dyDescent="0.2">
      <c r="A56" s="2" t="s">
        <v>247</v>
      </c>
      <c r="B56" s="2" t="s">
        <v>674</v>
      </c>
      <c r="C56" s="15">
        <v>1972400</v>
      </c>
      <c r="D56" s="15">
        <v>1972400</v>
      </c>
      <c r="E56" s="15">
        <v>1791761</v>
      </c>
      <c r="F56" s="206">
        <f>E56/D56</f>
        <v>0.9084166497667816</v>
      </c>
    </row>
    <row r="57" spans="1:6" s="27" customFormat="1" x14ac:dyDescent="0.2">
      <c r="A57" s="24" t="s">
        <v>57</v>
      </c>
      <c r="B57" s="24" t="s">
        <v>58</v>
      </c>
      <c r="C57" s="22">
        <f>SUM(C55,C56)</f>
        <v>1972400</v>
      </c>
      <c r="D57" s="22">
        <f>SUM(D55,D56)</f>
        <v>1972400</v>
      </c>
      <c r="E57" s="22">
        <f>SUM(E55,E56)</f>
        <v>1791761</v>
      </c>
      <c r="F57" s="206">
        <f t="shared" si="0"/>
        <v>0.9084166497667816</v>
      </c>
    </row>
    <row r="58" spans="1:6" x14ac:dyDescent="0.2">
      <c r="A58" s="2" t="s">
        <v>266</v>
      </c>
      <c r="B58" s="2" t="s">
        <v>297</v>
      </c>
      <c r="C58" s="15"/>
      <c r="D58" s="212">
        <v>0</v>
      </c>
      <c r="E58" s="5"/>
      <c r="F58" s="206" t="e">
        <f t="shared" si="0"/>
        <v>#DIV/0!</v>
      </c>
    </row>
    <row r="59" spans="1:6" x14ac:dyDescent="0.2">
      <c r="A59" s="2" t="s">
        <v>265</v>
      </c>
      <c r="B59" s="2" t="s">
        <v>298</v>
      </c>
      <c r="C59" s="15">
        <v>200000</v>
      </c>
      <c r="D59" s="212">
        <v>236200</v>
      </c>
      <c r="E59" s="5">
        <v>172133</v>
      </c>
      <c r="F59" s="206">
        <f t="shared" si="0"/>
        <v>0.72875952582557157</v>
      </c>
    </row>
    <row r="60" spans="1:6" s="27" customFormat="1" x14ac:dyDescent="0.2">
      <c r="A60" s="24" t="s">
        <v>59</v>
      </c>
      <c r="B60" s="24" t="s">
        <v>60</v>
      </c>
      <c r="C60" s="22">
        <f>SUM(C58:C59)</f>
        <v>200000</v>
      </c>
      <c r="D60" s="22">
        <f>SUM(D58:D59)</f>
        <v>236200</v>
      </c>
      <c r="E60" s="22">
        <f>SUM(E58:E59)</f>
        <v>172133</v>
      </c>
      <c r="F60" s="206">
        <f t="shared" si="0"/>
        <v>0.72875952582557157</v>
      </c>
    </row>
    <row r="61" spans="1:6" x14ac:dyDescent="0.2">
      <c r="A61" s="2" t="s">
        <v>270</v>
      </c>
      <c r="B61" s="2" t="s">
        <v>288</v>
      </c>
      <c r="C61" s="15">
        <v>571000</v>
      </c>
      <c r="D61" s="15">
        <v>596000</v>
      </c>
      <c r="E61" s="15">
        <v>451993</v>
      </c>
      <c r="F61" s="206">
        <f t="shared" si="0"/>
        <v>0.7583775167785235</v>
      </c>
    </row>
    <row r="62" spans="1:6" x14ac:dyDescent="0.2">
      <c r="A62" s="2" t="s">
        <v>267</v>
      </c>
      <c r="B62" s="2" t="s">
        <v>285</v>
      </c>
      <c r="C62" s="15">
        <v>162500</v>
      </c>
      <c r="D62" s="212">
        <v>162500</v>
      </c>
      <c r="E62" s="5">
        <v>49368</v>
      </c>
      <c r="F62" s="206">
        <f t="shared" si="0"/>
        <v>0.3038030769230769</v>
      </c>
    </row>
    <row r="63" spans="1:6" x14ac:dyDescent="0.2">
      <c r="A63" s="2" t="s">
        <v>268</v>
      </c>
      <c r="B63" s="2" t="s">
        <v>286</v>
      </c>
      <c r="C63" s="15"/>
      <c r="D63" s="212">
        <v>20000</v>
      </c>
      <c r="E63" s="5">
        <v>20000</v>
      </c>
      <c r="F63" s="206">
        <f t="shared" si="0"/>
        <v>1</v>
      </c>
    </row>
    <row r="64" spans="1:6" x14ac:dyDescent="0.2">
      <c r="A64" s="2" t="s">
        <v>271</v>
      </c>
      <c r="B64" s="2" t="s">
        <v>289</v>
      </c>
      <c r="C64" s="15">
        <v>1732100</v>
      </c>
      <c r="D64" s="212">
        <v>6319498</v>
      </c>
      <c r="E64" s="5">
        <v>6319498</v>
      </c>
      <c r="F64" s="206">
        <f t="shared" si="0"/>
        <v>1</v>
      </c>
    </row>
    <row r="65" spans="1:6" x14ac:dyDescent="0.2">
      <c r="A65" s="2" t="s">
        <v>273</v>
      </c>
      <c r="B65" s="2" t="s">
        <v>676</v>
      </c>
      <c r="C65" s="15">
        <v>0</v>
      </c>
      <c r="D65" s="212">
        <v>0</v>
      </c>
      <c r="E65" s="5">
        <v>0</v>
      </c>
      <c r="F65" s="206" t="e">
        <f t="shared" si="0"/>
        <v>#DIV/0!</v>
      </c>
    </row>
    <row r="66" spans="1:6" x14ac:dyDescent="0.2">
      <c r="A66" s="2" t="s">
        <v>272</v>
      </c>
      <c r="B66" s="2" t="s">
        <v>290</v>
      </c>
      <c r="C66" s="15">
        <v>500000</v>
      </c>
      <c r="D66" s="212">
        <v>500000</v>
      </c>
      <c r="E66" s="5">
        <v>7087</v>
      </c>
      <c r="F66" s="206">
        <f t="shared" si="0"/>
        <v>1.4174000000000001E-2</v>
      </c>
    </row>
    <row r="67" spans="1:6" x14ac:dyDescent="0.2">
      <c r="A67" s="2" t="s">
        <v>269</v>
      </c>
      <c r="B67" s="2" t="s">
        <v>287</v>
      </c>
      <c r="C67" s="15">
        <v>3686220</v>
      </c>
      <c r="D67" s="15">
        <v>4045645</v>
      </c>
      <c r="E67" s="15">
        <v>1264475</v>
      </c>
      <c r="F67" s="206">
        <f t="shared" si="0"/>
        <v>0.31255213939927995</v>
      </c>
    </row>
    <row r="68" spans="1:6" x14ac:dyDescent="0.2">
      <c r="A68" s="24" t="s">
        <v>61</v>
      </c>
      <c r="B68" s="24" t="s">
        <v>62</v>
      </c>
      <c r="C68" s="22">
        <f>SUM(C61,C62,C63,C64,C65,C66,C67,)</f>
        <v>6651820</v>
      </c>
      <c r="D68" s="22">
        <f>SUM(D61,D62,D63,D64,D65,D66,D67,)</f>
        <v>11643643</v>
      </c>
      <c r="E68" s="22">
        <f>SUM(E61,E62,E63,E64,E65,E66,E67,)</f>
        <v>8112421</v>
      </c>
      <c r="F68" s="206">
        <f t="shared" ref="F68:F99" si="3">E68/D68</f>
        <v>0.69672532900570727</v>
      </c>
    </row>
    <row r="69" spans="1:6" x14ac:dyDescent="0.2">
      <c r="A69" s="2" t="s">
        <v>276</v>
      </c>
      <c r="B69" s="2" t="s">
        <v>293</v>
      </c>
      <c r="C69" s="15"/>
      <c r="D69" s="15"/>
      <c r="E69" s="15"/>
      <c r="F69" s="206" t="e">
        <f t="shared" si="3"/>
        <v>#DIV/0!</v>
      </c>
    </row>
    <row r="70" spans="1:6" x14ac:dyDescent="0.2">
      <c r="A70" s="2" t="s">
        <v>277</v>
      </c>
      <c r="B70" s="2" t="s">
        <v>299</v>
      </c>
      <c r="C70" s="15"/>
      <c r="D70" s="212"/>
      <c r="E70" s="5"/>
      <c r="F70" s="206" t="e">
        <f t="shared" si="3"/>
        <v>#DIV/0!</v>
      </c>
    </row>
    <row r="71" spans="1:6" x14ac:dyDescent="0.2">
      <c r="A71" s="24" t="s">
        <v>63</v>
      </c>
      <c r="B71" s="24" t="s">
        <v>64</v>
      </c>
      <c r="C71" s="22">
        <f>SUM(C69,C70)</f>
        <v>0</v>
      </c>
      <c r="D71" s="22">
        <f>SUM(D69,D70)</f>
        <v>0</v>
      </c>
      <c r="E71" s="22">
        <f>SUM(E69,E70)</f>
        <v>0</v>
      </c>
      <c r="F71" s="206" t="e">
        <f t="shared" si="3"/>
        <v>#DIV/0!</v>
      </c>
    </row>
    <row r="72" spans="1:6" x14ac:dyDescent="0.2">
      <c r="A72" s="2" t="s">
        <v>274</v>
      </c>
      <c r="B72" s="2" t="s">
        <v>291</v>
      </c>
      <c r="C72" s="15">
        <v>1581617</v>
      </c>
      <c r="D72" s="212">
        <v>2413486</v>
      </c>
      <c r="E72" s="5">
        <v>2326452</v>
      </c>
      <c r="F72" s="206">
        <f t="shared" si="3"/>
        <v>0.96393846908579539</v>
      </c>
    </row>
    <row r="73" spans="1:6" x14ac:dyDescent="0.2">
      <c r="A73" s="2" t="s">
        <v>275</v>
      </c>
      <c r="B73" s="2" t="s">
        <v>292</v>
      </c>
      <c r="C73" s="15"/>
      <c r="D73" s="212"/>
      <c r="E73" s="5"/>
      <c r="F73" s="206"/>
    </row>
    <row r="74" spans="1:6" x14ac:dyDescent="0.2">
      <c r="A74" s="2" t="s">
        <v>416</v>
      </c>
      <c r="B74" s="2" t="s">
        <v>417</v>
      </c>
      <c r="C74" s="15"/>
      <c r="D74" s="212">
        <v>75</v>
      </c>
      <c r="E74" s="5"/>
      <c r="F74" s="206">
        <f t="shared" si="3"/>
        <v>0</v>
      </c>
    </row>
    <row r="75" spans="1:6" x14ac:dyDescent="0.2">
      <c r="A75" s="2" t="s">
        <v>278</v>
      </c>
      <c r="B75" s="2" t="s">
        <v>300</v>
      </c>
      <c r="C75" s="15">
        <v>640891</v>
      </c>
      <c r="D75" s="212">
        <v>640891</v>
      </c>
      <c r="E75" s="5">
        <v>376957</v>
      </c>
      <c r="F75" s="206">
        <f t="shared" si="3"/>
        <v>0.58817646058378104</v>
      </c>
    </row>
    <row r="76" spans="1:6" x14ac:dyDescent="0.2">
      <c r="A76" s="24" t="s">
        <v>65</v>
      </c>
      <c r="B76" s="24" t="s">
        <v>66</v>
      </c>
      <c r="C76" s="22">
        <f>SUM(C72,C73,C74,C75)</f>
        <v>2222508</v>
      </c>
      <c r="D76" s="22">
        <f>SUM(D72,D73,D74,D75)</f>
        <v>3054452</v>
      </c>
      <c r="E76" s="22">
        <f>SUM(E72,E73,E74,E75)</f>
        <v>2703409</v>
      </c>
      <c r="F76" s="206">
        <f t="shared" si="3"/>
        <v>0.88507169207438852</v>
      </c>
    </row>
    <row r="77" spans="1:6" x14ac:dyDescent="0.2">
      <c r="A77" s="92" t="s">
        <v>67</v>
      </c>
      <c r="B77" s="92" t="s">
        <v>68</v>
      </c>
      <c r="C77" s="95">
        <f>SUM(C57,C60,C68,C71,C76)</f>
        <v>11046728</v>
      </c>
      <c r="D77" s="147">
        <f>SUM(D57,D60,D68,D71,D76)</f>
        <v>16906695</v>
      </c>
      <c r="E77" s="147">
        <f>SUM(E57,E60,E68,E71,E76)</f>
        <v>12779724</v>
      </c>
      <c r="F77" s="206">
        <f t="shared" si="3"/>
        <v>0.75589723479367199</v>
      </c>
    </row>
    <row r="78" spans="1:6" s="142" customFormat="1" x14ac:dyDescent="0.2">
      <c r="A78" s="144" t="s">
        <v>364</v>
      </c>
      <c r="B78" s="144" t="s">
        <v>365</v>
      </c>
      <c r="C78" s="141">
        <v>1435000</v>
      </c>
      <c r="D78" s="212">
        <v>1979000</v>
      </c>
      <c r="E78" s="151">
        <v>1442457</v>
      </c>
      <c r="F78" s="206">
        <f t="shared" si="3"/>
        <v>0.7288817584638706</v>
      </c>
    </row>
    <row r="79" spans="1:6" s="142" customFormat="1" x14ac:dyDescent="0.2">
      <c r="A79" s="145" t="s">
        <v>69</v>
      </c>
      <c r="B79" s="146" t="s">
        <v>363</v>
      </c>
      <c r="C79" s="147">
        <f>SUM(C78)</f>
        <v>1435000</v>
      </c>
      <c r="D79" s="147">
        <f>SUM(D78)</f>
        <v>1979000</v>
      </c>
      <c r="E79" s="147">
        <f>SUM(E78)</f>
        <v>1442457</v>
      </c>
      <c r="F79" s="206">
        <f t="shared" si="3"/>
        <v>0.7288817584638706</v>
      </c>
    </row>
    <row r="80" spans="1:6" x14ac:dyDescent="0.2">
      <c r="A80" s="2" t="s">
        <v>279</v>
      </c>
      <c r="B80" s="2" t="s">
        <v>294</v>
      </c>
      <c r="C80" s="15"/>
      <c r="D80" s="212">
        <v>1683293</v>
      </c>
      <c r="E80" s="5">
        <v>949324</v>
      </c>
      <c r="F80" s="206">
        <f t="shared" si="3"/>
        <v>0.56396836439051312</v>
      </c>
    </row>
    <row r="81" spans="1:6" x14ac:dyDescent="0.2">
      <c r="A81" s="17" t="s">
        <v>23</v>
      </c>
      <c r="B81" s="17" t="s">
        <v>30</v>
      </c>
      <c r="C81" s="15">
        <v>1164024</v>
      </c>
      <c r="D81" s="212">
        <v>2690904</v>
      </c>
      <c r="E81" s="5">
        <v>1275274</v>
      </c>
      <c r="F81" s="206">
        <f t="shared" si="3"/>
        <v>0.47392028849784312</v>
      </c>
    </row>
    <row r="82" spans="1:6" x14ac:dyDescent="0.2">
      <c r="A82" s="17" t="s">
        <v>611</v>
      </c>
      <c r="B82" s="17" t="s">
        <v>612</v>
      </c>
      <c r="C82" s="15"/>
      <c r="D82" s="212">
        <v>0</v>
      </c>
      <c r="E82" s="5">
        <v>0</v>
      </c>
      <c r="F82" s="206">
        <v>0</v>
      </c>
    </row>
    <row r="83" spans="1:6" x14ac:dyDescent="0.2">
      <c r="A83" s="17" t="s">
        <v>33</v>
      </c>
      <c r="B83" s="17" t="s">
        <v>32</v>
      </c>
      <c r="C83" s="15">
        <v>150000</v>
      </c>
      <c r="D83" s="212">
        <v>655500</v>
      </c>
      <c r="E83" s="5">
        <v>655500</v>
      </c>
      <c r="F83" s="206">
        <f t="shared" si="3"/>
        <v>1</v>
      </c>
    </row>
    <row r="84" spans="1:6" x14ac:dyDescent="0.2">
      <c r="A84" s="17" t="s">
        <v>613</v>
      </c>
      <c r="B84" s="235" t="s">
        <v>614</v>
      </c>
      <c r="C84" s="15">
        <v>11676217</v>
      </c>
      <c r="D84" s="212">
        <v>1627498</v>
      </c>
      <c r="E84" s="5">
        <v>0</v>
      </c>
      <c r="F84" s="206">
        <v>0</v>
      </c>
    </row>
    <row r="85" spans="1:6" x14ac:dyDescent="0.2">
      <c r="A85" s="92" t="s">
        <v>71</v>
      </c>
      <c r="B85" s="92" t="s">
        <v>72</v>
      </c>
      <c r="C85" s="95">
        <f>SUM(C80:C84)</f>
        <v>12990241</v>
      </c>
      <c r="D85" s="147">
        <f>SUM(D80:D84)</f>
        <v>6657195</v>
      </c>
      <c r="E85" s="147">
        <f>SUM(E80:E84)</f>
        <v>2880098</v>
      </c>
      <c r="F85" s="206">
        <f t="shared" si="3"/>
        <v>0.43262935816060666</v>
      </c>
    </row>
    <row r="86" spans="1:6" ht="16.899999999999999" customHeight="1" x14ac:dyDescent="0.2">
      <c r="A86" s="202" t="s">
        <v>426</v>
      </c>
      <c r="B86" s="202" t="s">
        <v>427</v>
      </c>
      <c r="C86" s="203"/>
      <c r="D86" s="203"/>
      <c r="E86" s="203"/>
      <c r="F86" s="206" t="e">
        <f t="shared" si="3"/>
        <v>#DIV/0!</v>
      </c>
    </row>
    <row r="87" spans="1:6" ht="16.899999999999999" customHeight="1" x14ac:dyDescent="0.2">
      <c r="A87" s="215" t="s">
        <v>617</v>
      </c>
      <c r="B87" s="215" t="s">
        <v>672</v>
      </c>
      <c r="C87" s="203"/>
      <c r="D87" s="203">
        <v>589683</v>
      </c>
      <c r="E87" s="203">
        <v>589683</v>
      </c>
      <c r="F87" s="206">
        <f t="shared" si="3"/>
        <v>1</v>
      </c>
    </row>
    <row r="88" spans="1:6" ht="16.899999999999999" customHeight="1" x14ac:dyDescent="0.2">
      <c r="A88" s="215" t="s">
        <v>618</v>
      </c>
      <c r="B88" s="215" t="s">
        <v>619</v>
      </c>
      <c r="C88" s="203"/>
      <c r="D88" s="203"/>
      <c r="E88" s="203">
        <v>0</v>
      </c>
      <c r="F88" s="206" t="e">
        <f t="shared" si="3"/>
        <v>#DIV/0!</v>
      </c>
    </row>
    <row r="89" spans="1:6" x14ac:dyDescent="0.2">
      <c r="A89" s="2" t="s">
        <v>264</v>
      </c>
      <c r="B89" s="2" t="s">
        <v>284</v>
      </c>
      <c r="C89" s="15"/>
      <c r="D89" s="15">
        <v>500000</v>
      </c>
      <c r="E89" s="15">
        <v>0</v>
      </c>
      <c r="F89" s="206">
        <f t="shared" si="3"/>
        <v>0</v>
      </c>
    </row>
    <row r="90" spans="1:6" x14ac:dyDescent="0.2">
      <c r="A90" s="2" t="s">
        <v>28</v>
      </c>
      <c r="B90" s="2" t="s">
        <v>29</v>
      </c>
      <c r="C90" s="15">
        <v>637800</v>
      </c>
      <c r="D90" s="5">
        <v>637800</v>
      </c>
      <c r="E90" s="5">
        <v>159214</v>
      </c>
      <c r="F90" s="206">
        <f t="shared" si="3"/>
        <v>0.24962997804954531</v>
      </c>
    </row>
    <row r="91" spans="1:6" x14ac:dyDescent="0.2">
      <c r="A91" s="92" t="s">
        <v>73</v>
      </c>
      <c r="B91" s="92" t="s">
        <v>74</v>
      </c>
      <c r="C91" s="95">
        <f>SUM(C89,C90)</f>
        <v>637800</v>
      </c>
      <c r="D91" s="147">
        <f>SUM(D86,D89,D90)+D87+D88</f>
        <v>1727483</v>
      </c>
      <c r="E91" s="147">
        <f>SUM(E86,E89,E90)+E87+E88</f>
        <v>748897</v>
      </c>
      <c r="F91" s="206">
        <f t="shared" si="3"/>
        <v>0.4335191721134159</v>
      </c>
    </row>
    <row r="92" spans="1:6" x14ac:dyDescent="0.2">
      <c r="A92" s="202" t="s">
        <v>428</v>
      </c>
      <c r="B92" s="202" t="s">
        <v>429</v>
      </c>
      <c r="C92" s="203">
        <v>4511800</v>
      </c>
      <c r="D92" s="203">
        <v>4511800</v>
      </c>
      <c r="E92" s="203">
        <v>0</v>
      </c>
      <c r="F92" s="206">
        <f t="shared" si="3"/>
        <v>0</v>
      </c>
    </row>
    <row r="93" spans="1:6" x14ac:dyDescent="0.2">
      <c r="A93" s="202" t="s">
        <v>430</v>
      </c>
      <c r="B93" s="202" t="s">
        <v>431</v>
      </c>
      <c r="C93" s="203">
        <f>78740+389000</f>
        <v>467740</v>
      </c>
      <c r="D93" s="203">
        <f>78740+389000</f>
        <v>467740</v>
      </c>
      <c r="E93" s="203">
        <v>0</v>
      </c>
      <c r="F93" s="206">
        <f t="shared" si="3"/>
        <v>0</v>
      </c>
    </row>
    <row r="94" spans="1:6" x14ac:dyDescent="0.2">
      <c r="A94" s="145" t="s">
        <v>75</v>
      </c>
      <c r="B94" s="145" t="s">
        <v>141</v>
      </c>
      <c r="C94" s="147">
        <f>SUM(C92:C93)</f>
        <v>4979540</v>
      </c>
      <c r="D94" s="147">
        <f>SUM(D92:D93)</f>
        <v>4979540</v>
      </c>
      <c r="E94" s="147">
        <f>SUM(E92:E93)</f>
        <v>0</v>
      </c>
      <c r="F94" s="206">
        <f t="shared" si="3"/>
        <v>0</v>
      </c>
    </row>
    <row r="95" spans="1:6" s="220" customFormat="1" x14ac:dyDescent="0.2">
      <c r="A95" s="216" t="s">
        <v>696</v>
      </c>
      <c r="B95" s="216" t="s">
        <v>697</v>
      </c>
      <c r="C95" s="217">
        <v>212600</v>
      </c>
      <c r="D95" s="217">
        <v>212600</v>
      </c>
      <c r="E95" s="217">
        <v>0</v>
      </c>
      <c r="F95" s="206">
        <f t="shared" si="3"/>
        <v>0</v>
      </c>
    </row>
    <row r="96" spans="1:6" s="201" customFormat="1" x14ac:dyDescent="0.2">
      <c r="A96" s="216" t="s">
        <v>615</v>
      </c>
      <c r="B96" s="216" t="s">
        <v>616</v>
      </c>
      <c r="C96" s="217"/>
      <c r="D96" s="217"/>
      <c r="E96" s="217"/>
      <c r="F96" s="206">
        <v>0</v>
      </c>
    </row>
    <row r="97" spans="1:6" s="205" customFormat="1" x14ac:dyDescent="0.2">
      <c r="A97" s="202" t="s">
        <v>409</v>
      </c>
      <c r="B97" s="202" t="s">
        <v>410</v>
      </c>
      <c r="C97" s="203"/>
      <c r="D97" s="203"/>
      <c r="E97" s="203"/>
      <c r="F97" s="206" t="e">
        <f t="shared" si="3"/>
        <v>#DIV/0!</v>
      </c>
    </row>
    <row r="98" spans="1:6" x14ac:dyDescent="0.2">
      <c r="A98" s="145" t="s">
        <v>80</v>
      </c>
      <c r="B98" s="145" t="s">
        <v>81</v>
      </c>
      <c r="C98" s="147">
        <f>C97+C96</f>
        <v>0</v>
      </c>
      <c r="D98" s="147">
        <f>D97+D95</f>
        <v>212600</v>
      </c>
      <c r="E98" s="147">
        <f>E97+E95</f>
        <v>0</v>
      </c>
      <c r="F98" s="206">
        <f t="shared" si="3"/>
        <v>0</v>
      </c>
    </row>
    <row r="99" spans="1:6" x14ac:dyDescent="0.2">
      <c r="A99" s="94"/>
      <c r="B99" s="93" t="s">
        <v>49</v>
      </c>
      <c r="C99" s="96">
        <f>C50+C54+C77+C79+C85+C91+C94</f>
        <v>36530669</v>
      </c>
      <c r="D99" s="96">
        <f>SUM(D50,D54,D77,D79,D85,D91,D94,D98)</f>
        <v>38839689</v>
      </c>
      <c r="E99" s="96">
        <f>SUM(E50,E54,E77,E79,E85,E91,E94,E98)</f>
        <v>24187040</v>
      </c>
      <c r="F99" s="206">
        <f t="shared" si="3"/>
        <v>0.62274031081968761</v>
      </c>
    </row>
    <row r="101" spans="1:6" x14ac:dyDescent="0.2">
      <c r="B101" s="20"/>
      <c r="C101" s="3"/>
    </row>
    <row r="102" spans="1:6" x14ac:dyDescent="0.2">
      <c r="C102" s="3">
        <f>36743269-C99</f>
        <v>212600</v>
      </c>
      <c r="E102" s="3">
        <f>24187040-E99</f>
        <v>0</v>
      </c>
    </row>
  </sheetData>
  <mergeCells count="1">
    <mergeCell ref="A1:F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scale="94" orientation="portrait" horizontalDpi="300" verticalDpi="300" r:id="rId1"/>
  <headerFooter>
    <oddHeader xml:space="preserve">&amp;L7. melléklet a ../2018.(...) önkormányzati rendelethez&amp;C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pageSetUpPr fitToPage="1"/>
  </sheetPr>
  <dimension ref="A1:F281"/>
  <sheetViews>
    <sheetView view="pageLayout" zoomScaleNormal="120" zoomScaleSheetLayoutView="100" workbookViewId="0">
      <selection activeCell="E6" sqref="E6"/>
    </sheetView>
  </sheetViews>
  <sheetFormatPr defaultRowHeight="12.75" x14ac:dyDescent="0.2"/>
  <cols>
    <col min="1" max="1" width="3.5703125" customWidth="1"/>
    <col min="2" max="2" width="62.140625" customWidth="1"/>
    <col min="3" max="5" width="10.140625" bestFit="1" customWidth="1"/>
    <col min="6" max="6" width="7.140625" bestFit="1" customWidth="1"/>
  </cols>
  <sheetData>
    <row r="1" spans="1:6" ht="12.75" customHeight="1" x14ac:dyDescent="0.2">
      <c r="A1" s="298" t="s">
        <v>695</v>
      </c>
      <c r="B1" s="298"/>
      <c r="C1" s="298"/>
      <c r="D1" s="298"/>
      <c r="E1" s="298"/>
      <c r="F1" s="298"/>
    </row>
    <row r="2" spans="1:6" x14ac:dyDescent="0.2">
      <c r="A2" s="298"/>
      <c r="B2" s="298"/>
      <c r="C2" s="298"/>
      <c r="D2" s="298"/>
      <c r="E2" s="298"/>
      <c r="F2" s="298"/>
    </row>
    <row r="3" spans="1:6" x14ac:dyDescent="0.2">
      <c r="A3" s="299"/>
      <c r="B3" s="299"/>
      <c r="C3" s="299"/>
      <c r="D3" s="299"/>
      <c r="E3" s="299"/>
      <c r="F3" s="299"/>
    </row>
    <row r="4" spans="1:6" ht="12.75" customHeight="1" x14ac:dyDescent="0.2">
      <c r="A4" s="1"/>
      <c r="B4" s="89" t="s">
        <v>205</v>
      </c>
      <c r="C4" s="172" t="s">
        <v>189</v>
      </c>
      <c r="D4" s="172" t="s">
        <v>367</v>
      </c>
      <c r="E4" s="172" t="s">
        <v>368</v>
      </c>
      <c r="F4" s="172" t="s">
        <v>369</v>
      </c>
    </row>
    <row r="5" spans="1:6" x14ac:dyDescent="0.2">
      <c r="A5" s="300" t="s">
        <v>239</v>
      </c>
      <c r="B5" s="300"/>
      <c r="C5" s="17"/>
      <c r="D5" s="17"/>
      <c r="E5" s="17"/>
      <c r="F5" s="17"/>
    </row>
    <row r="6" spans="1:6" x14ac:dyDescent="0.2">
      <c r="A6" s="54">
        <v>1</v>
      </c>
      <c r="B6" s="14" t="s">
        <v>74</v>
      </c>
      <c r="C6" s="15">
        <f>'2.Műk+F mérlegek'!H23</f>
        <v>637800</v>
      </c>
      <c r="D6" s="15">
        <f>'2.Műk+F mérlegek'!I23</f>
        <v>1727483</v>
      </c>
      <c r="E6" s="15">
        <f>'2.Műk+F mérlegek'!J23</f>
        <v>748897</v>
      </c>
      <c r="F6" s="210">
        <f>E6/D6</f>
        <v>0.4335191721134159</v>
      </c>
    </row>
    <row r="7" spans="1:6" x14ac:dyDescent="0.2">
      <c r="A7" s="148"/>
      <c r="B7" s="15"/>
      <c r="C7" s="2"/>
      <c r="D7" s="2"/>
      <c r="E7" s="2"/>
      <c r="F7" s="2"/>
    </row>
    <row r="8" spans="1:6" x14ac:dyDescent="0.2">
      <c r="A8" s="7"/>
      <c r="B8" s="210"/>
      <c r="C8" s="2"/>
      <c r="D8" s="2"/>
      <c r="E8" s="2"/>
      <c r="F8" s="2"/>
    </row>
    <row r="9" spans="1:6" x14ac:dyDescent="0.2">
      <c r="A9" s="7"/>
      <c r="B9" s="210"/>
      <c r="C9" s="2"/>
      <c r="D9" s="2"/>
      <c r="E9" s="2"/>
      <c r="F9" s="2"/>
    </row>
    <row r="10" spans="1:6" x14ac:dyDescent="0.2">
      <c r="A10" s="148"/>
      <c r="B10" s="210"/>
      <c r="C10" s="2"/>
      <c r="D10" s="2"/>
      <c r="E10" s="2"/>
      <c r="F10" s="2"/>
    </row>
    <row r="11" spans="1:6" x14ac:dyDescent="0.2">
      <c r="A11" s="148"/>
      <c r="B11" s="210"/>
      <c r="C11" s="2"/>
      <c r="D11" s="2"/>
      <c r="E11" s="2"/>
      <c r="F11" s="2"/>
    </row>
    <row r="12" spans="1:6" x14ac:dyDescent="0.2">
      <c r="A12" s="148"/>
      <c r="B12" s="210"/>
      <c r="C12" s="2"/>
      <c r="D12" s="2"/>
      <c r="E12" s="2"/>
      <c r="F12" s="2"/>
    </row>
    <row r="13" spans="1:6" x14ac:dyDescent="0.2">
      <c r="A13" s="148"/>
      <c r="B13" s="210"/>
      <c r="C13" s="2"/>
      <c r="D13" s="2"/>
      <c r="E13" s="2"/>
      <c r="F13" s="2"/>
    </row>
    <row r="14" spans="1:6" x14ac:dyDescent="0.2">
      <c r="A14" s="148"/>
      <c r="B14" s="210"/>
      <c r="C14" s="2"/>
      <c r="D14" s="2"/>
      <c r="E14" s="2"/>
      <c r="F14" s="2"/>
    </row>
    <row r="15" spans="1:6" x14ac:dyDescent="0.2">
      <c r="A15" s="148"/>
      <c r="B15" s="210"/>
      <c r="C15" s="2"/>
      <c r="D15" s="2"/>
      <c r="E15" s="2"/>
      <c r="F15" s="2"/>
    </row>
    <row r="16" spans="1:6" x14ac:dyDescent="0.2">
      <c r="A16" s="148"/>
      <c r="B16" s="210"/>
      <c r="C16" s="2"/>
      <c r="D16" s="2"/>
      <c r="E16" s="2"/>
      <c r="F16" s="2"/>
    </row>
    <row r="17" spans="1:6" x14ac:dyDescent="0.2">
      <c r="A17" s="8">
        <v>2</v>
      </c>
      <c r="B17" s="236" t="s">
        <v>687</v>
      </c>
      <c r="C17" s="5">
        <f>'2.Műk+F mérlegek'!H24</f>
        <v>4979540</v>
      </c>
      <c r="D17" s="5">
        <f>'2.Műk+F mérlegek'!I24</f>
        <v>4979540</v>
      </c>
      <c r="E17" s="5">
        <f>'2.Műk+F mérlegek'!J24</f>
        <v>0</v>
      </c>
      <c r="F17" s="210">
        <f>E17/D17</f>
        <v>0</v>
      </c>
    </row>
    <row r="18" spans="1:6" x14ac:dyDescent="0.2">
      <c r="A18" s="148"/>
      <c r="B18" s="210"/>
      <c r="C18" s="2"/>
      <c r="D18" s="2"/>
      <c r="E18" s="2"/>
      <c r="F18" s="2"/>
    </row>
    <row r="19" spans="1:6" x14ac:dyDescent="0.2">
      <c r="A19" s="148"/>
      <c r="B19" s="210"/>
      <c r="C19" s="2"/>
      <c r="D19" s="2"/>
      <c r="E19" s="2"/>
      <c r="F19" s="2"/>
    </row>
    <row r="20" spans="1:6" x14ac:dyDescent="0.2">
      <c r="A20" s="148"/>
      <c r="B20" s="210"/>
      <c r="C20" s="2"/>
      <c r="D20" s="2"/>
      <c r="E20" s="2"/>
      <c r="F20" s="2"/>
    </row>
    <row r="21" spans="1:6" x14ac:dyDescent="0.2">
      <c r="A21" s="148"/>
      <c r="B21" s="210"/>
      <c r="C21" s="2"/>
      <c r="D21" s="2"/>
      <c r="E21" s="2"/>
      <c r="F21" s="2"/>
    </row>
    <row r="22" spans="1:6" x14ac:dyDescent="0.2">
      <c r="A22" s="7"/>
      <c r="B22" s="2"/>
      <c r="C22" s="22">
        <f>SUM(C6:C17)</f>
        <v>5617340</v>
      </c>
      <c r="D22" s="22">
        <f>SUM(D6:D17)</f>
        <v>6707023</v>
      </c>
      <c r="E22" s="22">
        <f>SUM(E6:E17)</f>
        <v>748897</v>
      </c>
      <c r="F22" s="210">
        <f>E22/D22</f>
        <v>0.11165863006582802</v>
      </c>
    </row>
    <row r="23" spans="1:6" x14ac:dyDescent="0.2">
      <c r="A23" s="10"/>
      <c r="B23" s="40" t="s">
        <v>201</v>
      </c>
      <c r="C23" s="4">
        <f>C22</f>
        <v>5617340</v>
      </c>
      <c r="D23" s="4">
        <f>D22</f>
        <v>6707023</v>
      </c>
      <c r="E23" s="4">
        <f>E22</f>
        <v>748897</v>
      </c>
      <c r="F23" s="210">
        <f>E23/D23</f>
        <v>0.11165863006582802</v>
      </c>
    </row>
    <row r="24" spans="1:6" x14ac:dyDescent="0.2">
      <c r="C24" s="16"/>
      <c r="D24" s="16"/>
      <c r="E24" s="16"/>
      <c r="F24" s="16"/>
    </row>
    <row r="25" spans="1:6" x14ac:dyDescent="0.2">
      <c r="C25" s="16"/>
      <c r="D25" s="16"/>
      <c r="E25" s="16"/>
      <c r="F25" s="16"/>
    </row>
    <row r="26" spans="1:6" x14ac:dyDescent="0.2">
      <c r="C26" s="16"/>
      <c r="D26" s="16"/>
      <c r="E26" s="16"/>
      <c r="F26" s="16"/>
    </row>
    <row r="27" spans="1:6" x14ac:dyDescent="0.2">
      <c r="C27" s="16"/>
      <c r="D27" s="16"/>
      <c r="E27" s="16"/>
      <c r="F27" s="16"/>
    </row>
    <row r="28" spans="1:6" x14ac:dyDescent="0.2">
      <c r="C28" s="16"/>
      <c r="D28" s="16"/>
      <c r="E28" s="16"/>
      <c r="F28" s="16"/>
    </row>
    <row r="29" spans="1:6" x14ac:dyDescent="0.2">
      <c r="C29" s="16"/>
      <c r="D29" s="16"/>
      <c r="E29" s="16"/>
      <c r="F29" s="16"/>
    </row>
    <row r="30" spans="1:6" x14ac:dyDescent="0.2">
      <c r="C30" s="16"/>
      <c r="D30" s="16"/>
      <c r="E30" s="16"/>
      <c r="F30" s="16"/>
    </row>
    <row r="31" spans="1:6" x14ac:dyDescent="0.2">
      <c r="C31" s="16"/>
      <c r="D31" s="16"/>
      <c r="E31" s="16"/>
      <c r="F31" s="16"/>
    </row>
    <row r="32" spans="1:6" x14ac:dyDescent="0.2">
      <c r="C32" s="16"/>
      <c r="D32" s="16"/>
      <c r="E32" s="16"/>
      <c r="F32" s="16"/>
    </row>
    <row r="33" spans="3:6" x14ac:dyDescent="0.2">
      <c r="C33" s="16"/>
      <c r="D33" s="16"/>
      <c r="E33" s="16"/>
      <c r="F33" s="16"/>
    </row>
    <row r="34" spans="3:6" x14ac:dyDescent="0.2">
      <c r="C34" s="16"/>
      <c r="D34" s="16"/>
      <c r="E34" s="16"/>
      <c r="F34" s="16"/>
    </row>
    <row r="35" spans="3:6" x14ac:dyDescent="0.2">
      <c r="C35" s="16"/>
      <c r="D35" s="16"/>
      <c r="E35" s="16"/>
      <c r="F35" s="16"/>
    </row>
    <row r="36" spans="3:6" x14ac:dyDescent="0.2">
      <c r="C36" s="16"/>
      <c r="D36" s="16"/>
      <c r="E36" s="16"/>
      <c r="F36" s="16"/>
    </row>
    <row r="37" spans="3:6" x14ac:dyDescent="0.2">
      <c r="C37" s="16"/>
      <c r="D37" s="16"/>
      <c r="E37" s="16"/>
      <c r="F37" s="16"/>
    </row>
    <row r="38" spans="3:6" x14ac:dyDescent="0.2">
      <c r="C38" s="16"/>
      <c r="D38" s="16"/>
      <c r="E38" s="16"/>
      <c r="F38" s="16"/>
    </row>
    <row r="39" spans="3:6" x14ac:dyDescent="0.2">
      <c r="C39" s="16"/>
      <c r="D39" s="16"/>
      <c r="E39" s="16"/>
      <c r="F39" s="16"/>
    </row>
    <row r="40" spans="3:6" x14ac:dyDescent="0.2">
      <c r="C40" s="16"/>
      <c r="D40" s="16"/>
      <c r="E40" s="16"/>
      <c r="F40" s="16"/>
    </row>
    <row r="41" spans="3:6" x14ac:dyDescent="0.2">
      <c r="C41" s="16"/>
      <c r="D41" s="16"/>
      <c r="E41" s="16"/>
      <c r="F41" s="16"/>
    </row>
    <row r="42" spans="3:6" x14ac:dyDescent="0.2">
      <c r="C42" s="16"/>
      <c r="D42" s="16"/>
      <c r="E42" s="16"/>
      <c r="F42" s="16"/>
    </row>
    <row r="43" spans="3:6" x14ac:dyDescent="0.2">
      <c r="C43" s="16"/>
      <c r="D43" s="16"/>
      <c r="E43" s="16"/>
      <c r="F43" s="16"/>
    </row>
    <row r="44" spans="3:6" x14ac:dyDescent="0.2">
      <c r="C44" s="16"/>
      <c r="D44" s="16"/>
      <c r="E44" s="16"/>
      <c r="F44" s="16"/>
    </row>
    <row r="45" spans="3:6" x14ac:dyDescent="0.2">
      <c r="C45" s="16"/>
      <c r="D45" s="16"/>
      <c r="E45" s="16"/>
      <c r="F45" s="16"/>
    </row>
    <row r="46" spans="3:6" x14ac:dyDescent="0.2">
      <c r="C46" s="16"/>
      <c r="D46" s="16"/>
      <c r="E46" s="16"/>
      <c r="F46" s="16"/>
    </row>
    <row r="47" spans="3:6" x14ac:dyDescent="0.2">
      <c r="C47" s="16"/>
      <c r="D47" s="16"/>
      <c r="E47" s="16"/>
      <c r="F47" s="16"/>
    </row>
    <row r="48" spans="3:6" x14ac:dyDescent="0.2">
      <c r="C48" s="16"/>
      <c r="D48" s="16"/>
      <c r="E48" s="16"/>
      <c r="F48" s="16"/>
    </row>
    <row r="49" spans="3:6" x14ac:dyDescent="0.2">
      <c r="C49" s="16"/>
      <c r="D49" s="16"/>
      <c r="E49" s="16"/>
      <c r="F49" s="16"/>
    </row>
    <row r="50" spans="3:6" x14ac:dyDescent="0.2">
      <c r="C50" s="16"/>
      <c r="D50" s="16"/>
      <c r="E50" s="16"/>
      <c r="F50" s="16"/>
    </row>
    <row r="51" spans="3:6" x14ac:dyDescent="0.2">
      <c r="C51" s="16"/>
      <c r="D51" s="16"/>
      <c r="E51" s="16"/>
      <c r="F51" s="16"/>
    </row>
    <row r="52" spans="3:6" x14ac:dyDescent="0.2">
      <c r="C52" s="16"/>
      <c r="D52" s="16"/>
      <c r="E52" s="16"/>
      <c r="F52" s="16"/>
    </row>
    <row r="53" spans="3:6" x14ac:dyDescent="0.2">
      <c r="C53" s="16"/>
      <c r="D53" s="16"/>
      <c r="E53" s="16"/>
      <c r="F53" s="16"/>
    </row>
    <row r="54" spans="3:6" x14ac:dyDescent="0.2">
      <c r="C54" s="16"/>
      <c r="D54" s="16"/>
      <c r="E54" s="16"/>
      <c r="F54" s="16"/>
    </row>
    <row r="55" spans="3:6" x14ac:dyDescent="0.2">
      <c r="C55" s="16"/>
      <c r="D55" s="16"/>
      <c r="E55" s="16"/>
      <c r="F55" s="16"/>
    </row>
    <row r="56" spans="3:6" x14ac:dyDescent="0.2">
      <c r="C56" s="16"/>
      <c r="D56" s="16"/>
      <c r="E56" s="16"/>
      <c r="F56" s="16"/>
    </row>
    <row r="57" spans="3:6" x14ac:dyDescent="0.2">
      <c r="C57" s="16"/>
      <c r="D57" s="16"/>
      <c r="E57" s="16"/>
      <c r="F57" s="16"/>
    </row>
    <row r="58" spans="3:6" x14ac:dyDescent="0.2">
      <c r="C58" s="16"/>
      <c r="D58" s="16"/>
      <c r="E58" s="16"/>
      <c r="F58" s="16"/>
    </row>
    <row r="59" spans="3:6" x14ac:dyDescent="0.2">
      <c r="C59" s="16"/>
      <c r="D59" s="16"/>
      <c r="E59" s="16"/>
      <c r="F59" s="16"/>
    </row>
    <row r="60" spans="3:6" x14ac:dyDescent="0.2">
      <c r="C60" s="16"/>
      <c r="D60" s="16"/>
      <c r="E60" s="16"/>
      <c r="F60" s="16"/>
    </row>
    <row r="61" spans="3:6" x14ac:dyDescent="0.2">
      <c r="C61" s="16"/>
      <c r="D61" s="16"/>
      <c r="E61" s="16"/>
      <c r="F61" s="16"/>
    </row>
    <row r="62" spans="3:6" x14ac:dyDescent="0.2">
      <c r="C62" s="16"/>
      <c r="D62" s="16"/>
      <c r="E62" s="16"/>
      <c r="F62" s="16"/>
    </row>
    <row r="63" spans="3:6" x14ac:dyDescent="0.2">
      <c r="C63" s="16"/>
      <c r="D63" s="16"/>
      <c r="E63" s="16"/>
      <c r="F63" s="16"/>
    </row>
    <row r="64" spans="3:6" x14ac:dyDescent="0.2">
      <c r="C64" s="16"/>
      <c r="D64" s="16"/>
      <c r="E64" s="16"/>
      <c r="F64" s="16"/>
    </row>
    <row r="65" spans="3:6" x14ac:dyDescent="0.2">
      <c r="C65" s="16"/>
      <c r="D65" s="16"/>
      <c r="E65" s="16"/>
      <c r="F65" s="16"/>
    </row>
    <row r="66" spans="3:6" x14ac:dyDescent="0.2">
      <c r="C66" s="16"/>
      <c r="D66" s="16"/>
      <c r="E66" s="16"/>
      <c r="F66" s="16"/>
    </row>
    <row r="67" spans="3:6" x14ac:dyDescent="0.2">
      <c r="C67" s="16"/>
      <c r="D67" s="16"/>
      <c r="E67" s="16"/>
      <c r="F67" s="16"/>
    </row>
    <row r="68" spans="3:6" x14ac:dyDescent="0.2">
      <c r="C68" s="16"/>
      <c r="D68" s="16"/>
      <c r="E68" s="16"/>
      <c r="F68" s="16"/>
    </row>
    <row r="69" spans="3:6" x14ac:dyDescent="0.2">
      <c r="C69" s="16"/>
      <c r="D69" s="16"/>
      <c r="E69" s="16"/>
      <c r="F69" s="16"/>
    </row>
    <row r="70" spans="3:6" x14ac:dyDescent="0.2">
      <c r="C70" s="16"/>
      <c r="D70" s="16"/>
      <c r="E70" s="16"/>
      <c r="F70" s="16"/>
    </row>
    <row r="71" spans="3:6" x14ac:dyDescent="0.2">
      <c r="C71" s="16"/>
      <c r="D71" s="16"/>
      <c r="E71" s="16"/>
      <c r="F71" s="16"/>
    </row>
    <row r="72" spans="3:6" x14ac:dyDescent="0.2">
      <c r="C72" s="16"/>
      <c r="D72" s="16"/>
      <c r="E72" s="16"/>
      <c r="F72" s="16"/>
    </row>
    <row r="73" spans="3:6" x14ac:dyDescent="0.2">
      <c r="C73" s="16"/>
      <c r="D73" s="16"/>
      <c r="E73" s="16"/>
      <c r="F73" s="16"/>
    </row>
    <row r="74" spans="3:6" x14ac:dyDescent="0.2">
      <c r="C74" s="16"/>
      <c r="D74" s="16"/>
      <c r="E74" s="16"/>
      <c r="F74" s="16"/>
    </row>
    <row r="75" spans="3:6" x14ac:dyDescent="0.2">
      <c r="C75" s="16"/>
      <c r="D75" s="16"/>
      <c r="E75" s="16"/>
      <c r="F75" s="16"/>
    </row>
    <row r="76" spans="3:6" x14ac:dyDescent="0.2">
      <c r="C76" s="16"/>
      <c r="D76" s="16"/>
      <c r="E76" s="16"/>
      <c r="F76" s="16"/>
    </row>
    <row r="77" spans="3:6" x14ac:dyDescent="0.2">
      <c r="C77" s="16"/>
      <c r="D77" s="16"/>
      <c r="E77" s="16"/>
      <c r="F77" s="16"/>
    </row>
    <row r="78" spans="3:6" x14ac:dyDescent="0.2">
      <c r="C78" s="16"/>
      <c r="D78" s="16"/>
      <c r="E78" s="16"/>
      <c r="F78" s="16"/>
    </row>
    <row r="79" spans="3:6" x14ac:dyDescent="0.2">
      <c r="C79" s="16"/>
      <c r="D79" s="16"/>
      <c r="E79" s="16"/>
      <c r="F79" s="16"/>
    </row>
    <row r="80" spans="3:6" x14ac:dyDescent="0.2">
      <c r="C80" s="16"/>
      <c r="D80" s="16"/>
      <c r="E80" s="16"/>
      <c r="F80" s="16"/>
    </row>
    <row r="81" spans="3:6" x14ac:dyDescent="0.2">
      <c r="C81" s="16"/>
      <c r="D81" s="16"/>
      <c r="E81" s="16"/>
      <c r="F81" s="16"/>
    </row>
    <row r="82" spans="3:6" x14ac:dyDescent="0.2">
      <c r="C82" s="16"/>
      <c r="D82" s="16"/>
      <c r="E82" s="16"/>
      <c r="F82" s="16"/>
    </row>
    <row r="83" spans="3:6" x14ac:dyDescent="0.2">
      <c r="C83" s="16"/>
      <c r="D83" s="16"/>
      <c r="E83" s="16"/>
      <c r="F83" s="16"/>
    </row>
    <row r="84" spans="3:6" x14ac:dyDescent="0.2">
      <c r="C84" s="16"/>
      <c r="D84" s="16"/>
      <c r="E84" s="16"/>
      <c r="F84" s="16"/>
    </row>
    <row r="85" spans="3:6" x14ac:dyDescent="0.2">
      <c r="C85" s="16"/>
      <c r="D85" s="16"/>
      <c r="E85" s="16"/>
      <c r="F85" s="16"/>
    </row>
    <row r="86" spans="3:6" x14ac:dyDescent="0.2">
      <c r="C86" s="16"/>
      <c r="D86" s="16"/>
      <c r="E86" s="16"/>
      <c r="F86" s="16"/>
    </row>
    <row r="87" spans="3:6" x14ac:dyDescent="0.2">
      <c r="C87" s="16"/>
      <c r="D87" s="16"/>
      <c r="E87" s="16"/>
      <c r="F87" s="16"/>
    </row>
    <row r="88" spans="3:6" x14ac:dyDescent="0.2">
      <c r="C88" s="16"/>
      <c r="D88" s="16"/>
      <c r="E88" s="16"/>
      <c r="F88" s="16"/>
    </row>
    <row r="89" spans="3:6" x14ac:dyDescent="0.2">
      <c r="C89" s="16"/>
      <c r="D89" s="16"/>
      <c r="E89" s="16"/>
      <c r="F89" s="16"/>
    </row>
    <row r="90" spans="3:6" x14ac:dyDescent="0.2">
      <c r="C90" s="16"/>
      <c r="D90" s="16"/>
      <c r="E90" s="16"/>
      <c r="F90" s="16"/>
    </row>
    <row r="91" spans="3:6" x14ac:dyDescent="0.2">
      <c r="C91" s="16"/>
      <c r="D91" s="16"/>
      <c r="E91" s="16"/>
      <c r="F91" s="16"/>
    </row>
    <row r="92" spans="3:6" x14ac:dyDescent="0.2">
      <c r="C92" s="16"/>
      <c r="D92" s="16"/>
      <c r="E92" s="16"/>
      <c r="F92" s="16"/>
    </row>
    <row r="93" spans="3:6" x14ac:dyDescent="0.2">
      <c r="C93" s="16"/>
      <c r="D93" s="16"/>
      <c r="E93" s="16"/>
      <c r="F93" s="16"/>
    </row>
    <row r="94" spans="3:6" x14ac:dyDescent="0.2">
      <c r="C94" s="16"/>
      <c r="D94" s="16"/>
      <c r="E94" s="16"/>
      <c r="F94" s="16"/>
    </row>
    <row r="95" spans="3:6" x14ac:dyDescent="0.2">
      <c r="C95" s="16"/>
      <c r="D95" s="16"/>
      <c r="E95" s="16"/>
      <c r="F95" s="16"/>
    </row>
    <row r="96" spans="3:6" x14ac:dyDescent="0.2">
      <c r="C96" s="16"/>
      <c r="D96" s="16"/>
      <c r="E96" s="16"/>
      <c r="F96" s="16"/>
    </row>
    <row r="97" spans="3:6" x14ac:dyDescent="0.2">
      <c r="C97" s="16"/>
      <c r="D97" s="16"/>
      <c r="E97" s="16"/>
      <c r="F97" s="16"/>
    </row>
    <row r="98" spans="3:6" x14ac:dyDescent="0.2">
      <c r="C98" s="16"/>
      <c r="D98" s="16"/>
      <c r="E98" s="16"/>
      <c r="F98" s="16"/>
    </row>
    <row r="99" spans="3:6" x14ac:dyDescent="0.2">
      <c r="C99" s="16"/>
      <c r="D99" s="16"/>
      <c r="E99" s="16"/>
      <c r="F99" s="16"/>
    </row>
    <row r="100" spans="3:6" x14ac:dyDescent="0.2">
      <c r="C100" s="16"/>
      <c r="D100" s="16"/>
      <c r="E100" s="16"/>
      <c r="F100" s="16"/>
    </row>
    <row r="101" spans="3:6" x14ac:dyDescent="0.2">
      <c r="C101" s="16"/>
      <c r="D101" s="16"/>
      <c r="E101" s="16"/>
      <c r="F101" s="16"/>
    </row>
    <row r="102" spans="3:6" x14ac:dyDescent="0.2">
      <c r="C102" s="16"/>
      <c r="D102" s="16"/>
      <c r="E102" s="16"/>
      <c r="F102" s="16"/>
    </row>
    <row r="103" spans="3:6" x14ac:dyDescent="0.2">
      <c r="C103" s="16"/>
      <c r="D103" s="16"/>
      <c r="E103" s="16"/>
      <c r="F103" s="16"/>
    </row>
    <row r="104" spans="3:6" x14ac:dyDescent="0.2">
      <c r="C104" s="16"/>
      <c r="D104" s="16"/>
      <c r="E104" s="16"/>
      <c r="F104" s="16"/>
    </row>
    <row r="105" spans="3:6" x14ac:dyDescent="0.2">
      <c r="C105" s="16"/>
      <c r="D105" s="16"/>
      <c r="E105" s="16"/>
      <c r="F105" s="16"/>
    </row>
    <row r="106" spans="3:6" x14ac:dyDescent="0.2">
      <c r="C106" s="16"/>
      <c r="D106" s="16"/>
      <c r="E106" s="16"/>
      <c r="F106" s="16"/>
    </row>
    <row r="107" spans="3:6" x14ac:dyDescent="0.2">
      <c r="C107" s="16"/>
      <c r="D107" s="16"/>
      <c r="E107" s="16"/>
      <c r="F107" s="16"/>
    </row>
    <row r="108" spans="3:6" x14ac:dyDescent="0.2">
      <c r="C108" s="16"/>
      <c r="D108" s="16"/>
      <c r="E108" s="16"/>
      <c r="F108" s="16"/>
    </row>
    <row r="109" spans="3:6" x14ac:dyDescent="0.2">
      <c r="C109" s="16"/>
      <c r="D109" s="16"/>
      <c r="E109" s="16"/>
      <c r="F109" s="16"/>
    </row>
    <row r="110" spans="3:6" x14ac:dyDescent="0.2">
      <c r="C110" s="16"/>
      <c r="D110" s="16"/>
      <c r="E110" s="16"/>
      <c r="F110" s="16"/>
    </row>
    <row r="111" spans="3:6" x14ac:dyDescent="0.2">
      <c r="C111" s="16"/>
      <c r="D111" s="16"/>
      <c r="E111" s="16"/>
      <c r="F111" s="16"/>
    </row>
    <row r="112" spans="3:6" x14ac:dyDescent="0.2">
      <c r="C112" s="16"/>
      <c r="D112" s="16"/>
      <c r="E112" s="16"/>
      <c r="F112" s="16"/>
    </row>
    <row r="113" spans="3:6" x14ac:dyDescent="0.2">
      <c r="C113" s="16"/>
      <c r="D113" s="16"/>
      <c r="E113" s="16"/>
      <c r="F113" s="16"/>
    </row>
    <row r="114" spans="3:6" x14ac:dyDescent="0.2">
      <c r="C114" s="16"/>
      <c r="D114" s="16"/>
      <c r="E114" s="16"/>
      <c r="F114" s="16"/>
    </row>
    <row r="115" spans="3:6" x14ac:dyDescent="0.2">
      <c r="C115" s="16"/>
      <c r="D115" s="16"/>
      <c r="E115" s="16"/>
      <c r="F115" s="16"/>
    </row>
    <row r="116" spans="3:6" x14ac:dyDescent="0.2">
      <c r="C116" s="16"/>
      <c r="D116" s="16"/>
      <c r="E116" s="16"/>
      <c r="F116" s="16"/>
    </row>
    <row r="117" spans="3:6" x14ac:dyDescent="0.2">
      <c r="C117" s="16"/>
      <c r="D117" s="16"/>
      <c r="E117" s="16"/>
      <c r="F117" s="16"/>
    </row>
    <row r="118" spans="3:6" x14ac:dyDescent="0.2">
      <c r="C118" s="16"/>
      <c r="D118" s="16"/>
      <c r="E118" s="16"/>
      <c r="F118" s="16"/>
    </row>
    <row r="119" spans="3:6" x14ac:dyDescent="0.2">
      <c r="C119" s="16"/>
      <c r="D119" s="16"/>
      <c r="E119" s="16"/>
      <c r="F119" s="16"/>
    </row>
    <row r="120" spans="3:6" x14ac:dyDescent="0.2">
      <c r="C120" s="16"/>
      <c r="D120" s="16"/>
      <c r="E120" s="16"/>
      <c r="F120" s="16"/>
    </row>
    <row r="121" spans="3:6" x14ac:dyDescent="0.2">
      <c r="C121" s="16"/>
      <c r="D121" s="16"/>
      <c r="E121" s="16"/>
      <c r="F121" s="16"/>
    </row>
    <row r="122" spans="3:6" x14ac:dyDescent="0.2">
      <c r="C122" s="16"/>
      <c r="D122" s="16"/>
      <c r="E122" s="16"/>
      <c r="F122" s="16"/>
    </row>
    <row r="123" spans="3:6" x14ac:dyDescent="0.2">
      <c r="C123" s="16"/>
      <c r="D123" s="16"/>
      <c r="E123" s="16"/>
      <c r="F123" s="16"/>
    </row>
    <row r="124" spans="3:6" x14ac:dyDescent="0.2">
      <c r="C124" s="16"/>
      <c r="D124" s="16"/>
      <c r="E124" s="16"/>
      <c r="F124" s="16"/>
    </row>
    <row r="125" spans="3:6" x14ac:dyDescent="0.2">
      <c r="C125" s="16"/>
      <c r="D125" s="16"/>
      <c r="E125" s="16"/>
      <c r="F125" s="16"/>
    </row>
    <row r="126" spans="3:6" x14ac:dyDescent="0.2">
      <c r="C126" s="16"/>
      <c r="D126" s="16"/>
      <c r="E126" s="16"/>
      <c r="F126" s="16"/>
    </row>
    <row r="127" spans="3:6" x14ac:dyDescent="0.2">
      <c r="C127" s="16"/>
      <c r="D127" s="16"/>
      <c r="E127" s="16"/>
      <c r="F127" s="16"/>
    </row>
    <row r="128" spans="3:6" x14ac:dyDescent="0.2">
      <c r="C128" s="16"/>
      <c r="D128" s="16"/>
      <c r="E128" s="16"/>
      <c r="F128" s="16"/>
    </row>
    <row r="129" spans="3:6" x14ac:dyDescent="0.2">
      <c r="C129" s="16"/>
      <c r="D129" s="16"/>
      <c r="E129" s="16"/>
      <c r="F129" s="16"/>
    </row>
    <row r="130" spans="3:6" x14ac:dyDescent="0.2">
      <c r="C130" s="16"/>
      <c r="D130" s="16"/>
      <c r="E130" s="16"/>
      <c r="F130" s="16"/>
    </row>
    <row r="131" spans="3:6" x14ac:dyDescent="0.2">
      <c r="C131" s="16"/>
      <c r="D131" s="16"/>
      <c r="E131" s="16"/>
      <c r="F131" s="16"/>
    </row>
    <row r="132" spans="3:6" x14ac:dyDescent="0.2">
      <c r="C132" s="16"/>
      <c r="D132" s="16"/>
      <c r="E132" s="16"/>
      <c r="F132" s="16"/>
    </row>
    <row r="133" spans="3:6" x14ac:dyDescent="0.2">
      <c r="C133" s="16"/>
      <c r="D133" s="16"/>
      <c r="E133" s="16"/>
      <c r="F133" s="16"/>
    </row>
    <row r="134" spans="3:6" x14ac:dyDescent="0.2">
      <c r="C134" s="16"/>
      <c r="D134" s="16"/>
      <c r="E134" s="16"/>
      <c r="F134" s="16"/>
    </row>
    <row r="135" spans="3:6" x14ac:dyDescent="0.2">
      <c r="C135" s="16"/>
      <c r="D135" s="16"/>
      <c r="E135" s="16"/>
      <c r="F135" s="16"/>
    </row>
    <row r="136" spans="3:6" x14ac:dyDescent="0.2">
      <c r="C136" s="16"/>
      <c r="D136" s="16"/>
      <c r="E136" s="16"/>
      <c r="F136" s="16"/>
    </row>
    <row r="137" spans="3:6" x14ac:dyDescent="0.2">
      <c r="C137" s="16"/>
      <c r="D137" s="16"/>
      <c r="E137" s="16"/>
      <c r="F137" s="16"/>
    </row>
    <row r="138" spans="3:6" x14ac:dyDescent="0.2">
      <c r="C138" s="16"/>
      <c r="D138" s="16"/>
      <c r="E138" s="16"/>
      <c r="F138" s="16"/>
    </row>
    <row r="139" spans="3:6" x14ac:dyDescent="0.2">
      <c r="C139" s="16"/>
      <c r="D139" s="16"/>
      <c r="E139" s="16"/>
      <c r="F139" s="16"/>
    </row>
    <row r="140" spans="3:6" x14ac:dyDescent="0.2">
      <c r="C140" s="16"/>
      <c r="D140" s="16"/>
      <c r="E140" s="16"/>
      <c r="F140" s="16"/>
    </row>
    <row r="141" spans="3:6" x14ac:dyDescent="0.2">
      <c r="C141" s="16"/>
      <c r="D141" s="16"/>
      <c r="E141" s="16"/>
      <c r="F141" s="16"/>
    </row>
    <row r="142" spans="3:6" x14ac:dyDescent="0.2">
      <c r="C142" s="16"/>
      <c r="D142" s="16"/>
      <c r="E142" s="16"/>
      <c r="F142" s="16"/>
    </row>
    <row r="143" spans="3:6" x14ac:dyDescent="0.2">
      <c r="C143" s="16"/>
      <c r="D143" s="16"/>
      <c r="E143" s="16"/>
      <c r="F143" s="16"/>
    </row>
    <row r="144" spans="3:6" x14ac:dyDescent="0.2">
      <c r="C144" s="16"/>
      <c r="D144" s="16"/>
      <c r="E144" s="16"/>
      <c r="F144" s="16"/>
    </row>
    <row r="145" spans="3:6" x14ac:dyDescent="0.2">
      <c r="C145" s="16"/>
      <c r="D145" s="16"/>
      <c r="E145" s="16"/>
      <c r="F145" s="16"/>
    </row>
    <row r="146" spans="3:6" x14ac:dyDescent="0.2">
      <c r="C146" s="16"/>
      <c r="D146" s="16"/>
      <c r="E146" s="16"/>
      <c r="F146" s="16"/>
    </row>
    <row r="147" spans="3:6" x14ac:dyDescent="0.2">
      <c r="C147" s="16"/>
      <c r="D147" s="16"/>
      <c r="E147" s="16"/>
      <c r="F147" s="16"/>
    </row>
    <row r="148" spans="3:6" x14ac:dyDescent="0.2">
      <c r="C148" s="16"/>
      <c r="D148" s="16"/>
      <c r="E148" s="16"/>
      <c r="F148" s="16"/>
    </row>
    <row r="149" spans="3:6" x14ac:dyDescent="0.2">
      <c r="C149" s="16"/>
      <c r="D149" s="16"/>
      <c r="E149" s="16"/>
      <c r="F149" s="16"/>
    </row>
    <row r="150" spans="3:6" x14ac:dyDescent="0.2">
      <c r="C150" s="16"/>
      <c r="D150" s="16"/>
      <c r="E150" s="16"/>
      <c r="F150" s="16"/>
    </row>
    <row r="151" spans="3:6" x14ac:dyDescent="0.2">
      <c r="C151" s="16"/>
      <c r="D151" s="16"/>
      <c r="E151" s="16"/>
      <c r="F151" s="16"/>
    </row>
    <row r="152" spans="3:6" x14ac:dyDescent="0.2">
      <c r="C152" s="16"/>
      <c r="D152" s="16"/>
      <c r="E152" s="16"/>
      <c r="F152" s="16"/>
    </row>
    <row r="153" spans="3:6" x14ac:dyDescent="0.2">
      <c r="C153" s="16"/>
      <c r="D153" s="16"/>
      <c r="E153" s="16"/>
      <c r="F153" s="16"/>
    </row>
    <row r="154" spans="3:6" x14ac:dyDescent="0.2">
      <c r="C154" s="16"/>
      <c r="D154" s="16"/>
      <c r="E154" s="16"/>
      <c r="F154" s="16"/>
    </row>
    <row r="155" spans="3:6" x14ac:dyDescent="0.2">
      <c r="C155" s="16"/>
      <c r="D155" s="16"/>
      <c r="E155" s="16"/>
      <c r="F155" s="16"/>
    </row>
    <row r="156" spans="3:6" x14ac:dyDescent="0.2">
      <c r="C156" s="16"/>
      <c r="D156" s="16"/>
      <c r="E156" s="16"/>
      <c r="F156" s="16"/>
    </row>
    <row r="157" spans="3:6" x14ac:dyDescent="0.2">
      <c r="C157" s="16"/>
      <c r="D157" s="16"/>
      <c r="E157" s="16"/>
      <c r="F157" s="16"/>
    </row>
    <row r="158" spans="3:6" x14ac:dyDescent="0.2">
      <c r="C158" s="16"/>
      <c r="D158" s="16"/>
      <c r="E158" s="16"/>
      <c r="F158" s="16"/>
    </row>
    <row r="159" spans="3:6" x14ac:dyDescent="0.2">
      <c r="C159" s="16"/>
      <c r="D159" s="16"/>
      <c r="E159" s="16"/>
      <c r="F159" s="16"/>
    </row>
    <row r="160" spans="3:6" x14ac:dyDescent="0.2">
      <c r="C160" s="16"/>
      <c r="D160" s="16"/>
      <c r="E160" s="16"/>
      <c r="F160" s="16"/>
    </row>
    <row r="161" spans="3:6" x14ac:dyDescent="0.2">
      <c r="C161" s="16"/>
      <c r="D161" s="16"/>
      <c r="E161" s="16"/>
      <c r="F161" s="16"/>
    </row>
    <row r="162" spans="3:6" x14ac:dyDescent="0.2">
      <c r="C162" s="16"/>
      <c r="D162" s="16"/>
      <c r="E162" s="16"/>
      <c r="F162" s="16"/>
    </row>
    <row r="163" spans="3:6" x14ac:dyDescent="0.2">
      <c r="C163" s="16"/>
      <c r="D163" s="16"/>
      <c r="E163" s="16"/>
      <c r="F163" s="16"/>
    </row>
    <row r="164" spans="3:6" x14ac:dyDescent="0.2">
      <c r="C164" s="16"/>
      <c r="D164" s="16"/>
      <c r="E164" s="16"/>
      <c r="F164" s="16"/>
    </row>
    <row r="165" spans="3:6" x14ac:dyDescent="0.2">
      <c r="C165" s="16"/>
      <c r="D165" s="16"/>
      <c r="E165" s="16"/>
      <c r="F165" s="16"/>
    </row>
    <row r="166" spans="3:6" x14ac:dyDescent="0.2">
      <c r="C166" s="16"/>
      <c r="D166" s="16"/>
      <c r="E166" s="16"/>
      <c r="F166" s="16"/>
    </row>
    <row r="167" spans="3:6" x14ac:dyDescent="0.2">
      <c r="C167" s="16"/>
      <c r="D167" s="16"/>
      <c r="E167" s="16"/>
      <c r="F167" s="16"/>
    </row>
    <row r="168" spans="3:6" x14ac:dyDescent="0.2">
      <c r="C168" s="16"/>
      <c r="D168" s="16"/>
      <c r="E168" s="16"/>
      <c r="F168" s="16"/>
    </row>
    <row r="169" spans="3:6" x14ac:dyDescent="0.2">
      <c r="C169" s="16"/>
      <c r="D169" s="16"/>
      <c r="E169" s="16"/>
      <c r="F169" s="16"/>
    </row>
    <row r="170" spans="3:6" x14ac:dyDescent="0.2">
      <c r="C170" s="16"/>
      <c r="D170" s="16"/>
      <c r="E170" s="16"/>
      <c r="F170" s="16"/>
    </row>
    <row r="171" spans="3:6" x14ac:dyDescent="0.2">
      <c r="C171" s="16"/>
      <c r="D171" s="16"/>
      <c r="E171" s="16"/>
      <c r="F171" s="16"/>
    </row>
    <row r="172" spans="3:6" x14ac:dyDescent="0.2">
      <c r="C172" s="16"/>
      <c r="D172" s="16"/>
      <c r="E172" s="16"/>
      <c r="F172" s="16"/>
    </row>
    <row r="173" spans="3:6" x14ac:dyDescent="0.2">
      <c r="C173" s="16"/>
      <c r="D173" s="16"/>
      <c r="E173" s="16"/>
      <c r="F173" s="16"/>
    </row>
    <row r="174" spans="3:6" x14ac:dyDescent="0.2">
      <c r="C174" s="16"/>
      <c r="D174" s="16"/>
      <c r="E174" s="16"/>
      <c r="F174" s="16"/>
    </row>
    <row r="175" spans="3:6" x14ac:dyDescent="0.2">
      <c r="C175" s="16"/>
      <c r="D175" s="16"/>
      <c r="E175" s="16"/>
      <c r="F175" s="16"/>
    </row>
    <row r="176" spans="3:6" x14ac:dyDescent="0.2">
      <c r="C176" s="16"/>
      <c r="D176" s="16"/>
      <c r="E176" s="16"/>
      <c r="F176" s="16"/>
    </row>
    <row r="177" spans="3:6" x14ac:dyDescent="0.2">
      <c r="C177" s="16"/>
      <c r="D177" s="16"/>
      <c r="E177" s="16"/>
      <c r="F177" s="16"/>
    </row>
    <row r="178" spans="3:6" x14ac:dyDescent="0.2">
      <c r="C178" s="16"/>
      <c r="D178" s="16"/>
      <c r="E178" s="16"/>
      <c r="F178" s="16"/>
    </row>
    <row r="179" spans="3:6" x14ac:dyDescent="0.2">
      <c r="C179" s="16"/>
      <c r="D179" s="16"/>
      <c r="E179" s="16"/>
      <c r="F179" s="16"/>
    </row>
    <row r="180" spans="3:6" x14ac:dyDescent="0.2">
      <c r="C180" s="16"/>
      <c r="D180" s="16"/>
      <c r="E180" s="16"/>
      <c r="F180" s="16"/>
    </row>
    <row r="181" spans="3:6" x14ac:dyDescent="0.2">
      <c r="C181" s="16"/>
      <c r="D181" s="16"/>
      <c r="E181" s="16"/>
      <c r="F181" s="16"/>
    </row>
    <row r="182" spans="3:6" x14ac:dyDescent="0.2">
      <c r="C182" s="16"/>
      <c r="D182" s="16"/>
      <c r="E182" s="16"/>
      <c r="F182" s="16"/>
    </row>
    <row r="183" spans="3:6" x14ac:dyDescent="0.2">
      <c r="C183" s="16"/>
      <c r="D183" s="16"/>
      <c r="E183" s="16"/>
      <c r="F183" s="16"/>
    </row>
    <row r="184" spans="3:6" x14ac:dyDescent="0.2">
      <c r="C184" s="16"/>
      <c r="D184" s="16"/>
      <c r="E184" s="16"/>
      <c r="F184" s="16"/>
    </row>
    <row r="185" spans="3:6" x14ac:dyDescent="0.2">
      <c r="C185" s="16"/>
      <c r="D185" s="16"/>
      <c r="E185" s="16"/>
      <c r="F185" s="16"/>
    </row>
    <row r="186" spans="3:6" x14ac:dyDescent="0.2">
      <c r="C186" s="16"/>
      <c r="D186" s="16"/>
      <c r="E186" s="16"/>
      <c r="F186" s="16"/>
    </row>
    <row r="187" spans="3:6" x14ac:dyDescent="0.2">
      <c r="C187" s="16"/>
      <c r="D187" s="16"/>
      <c r="E187" s="16"/>
      <c r="F187" s="16"/>
    </row>
    <row r="188" spans="3:6" x14ac:dyDescent="0.2">
      <c r="C188" s="16"/>
      <c r="D188" s="16"/>
      <c r="E188" s="16"/>
      <c r="F188" s="16"/>
    </row>
    <row r="189" spans="3:6" x14ac:dyDescent="0.2">
      <c r="C189" s="16"/>
      <c r="D189" s="16"/>
      <c r="E189" s="16"/>
      <c r="F189" s="16"/>
    </row>
    <row r="190" spans="3:6" x14ac:dyDescent="0.2">
      <c r="C190" s="16"/>
      <c r="D190" s="16"/>
      <c r="E190" s="16"/>
      <c r="F190" s="16"/>
    </row>
    <row r="191" spans="3:6" x14ac:dyDescent="0.2">
      <c r="C191" s="16"/>
      <c r="D191" s="16"/>
      <c r="E191" s="16"/>
      <c r="F191" s="16"/>
    </row>
    <row r="192" spans="3:6" x14ac:dyDescent="0.2">
      <c r="C192" s="16"/>
      <c r="D192" s="16"/>
      <c r="E192" s="16"/>
      <c r="F192" s="16"/>
    </row>
    <row r="193" spans="3:6" x14ac:dyDescent="0.2">
      <c r="C193" s="16"/>
      <c r="D193" s="16"/>
      <c r="E193" s="16"/>
      <c r="F193" s="16"/>
    </row>
    <row r="194" spans="3:6" x14ac:dyDescent="0.2">
      <c r="C194" s="16"/>
      <c r="D194" s="16"/>
      <c r="E194" s="16"/>
      <c r="F194" s="16"/>
    </row>
    <row r="195" spans="3:6" x14ac:dyDescent="0.2">
      <c r="C195" s="16"/>
      <c r="D195" s="16"/>
      <c r="E195" s="16"/>
      <c r="F195" s="16"/>
    </row>
    <row r="196" spans="3:6" x14ac:dyDescent="0.2">
      <c r="C196" s="16"/>
      <c r="D196" s="16"/>
      <c r="E196" s="16"/>
      <c r="F196" s="16"/>
    </row>
    <row r="197" spans="3:6" x14ac:dyDescent="0.2">
      <c r="C197" s="16"/>
      <c r="D197" s="16"/>
      <c r="E197" s="16"/>
      <c r="F197" s="16"/>
    </row>
    <row r="198" spans="3:6" x14ac:dyDescent="0.2">
      <c r="C198" s="16"/>
      <c r="D198" s="16"/>
      <c r="E198" s="16"/>
      <c r="F198" s="16"/>
    </row>
    <row r="199" spans="3:6" x14ac:dyDescent="0.2">
      <c r="C199" s="16"/>
      <c r="D199" s="16"/>
      <c r="E199" s="16"/>
      <c r="F199" s="16"/>
    </row>
    <row r="200" spans="3:6" x14ac:dyDescent="0.2">
      <c r="C200" s="16"/>
      <c r="D200" s="16"/>
      <c r="E200" s="16"/>
      <c r="F200" s="16"/>
    </row>
    <row r="201" spans="3:6" x14ac:dyDescent="0.2">
      <c r="C201" s="16"/>
      <c r="D201" s="16"/>
      <c r="E201" s="16"/>
      <c r="F201" s="16"/>
    </row>
    <row r="202" spans="3:6" x14ac:dyDescent="0.2">
      <c r="C202" s="16"/>
      <c r="D202" s="16"/>
      <c r="E202" s="16"/>
      <c r="F202" s="16"/>
    </row>
    <row r="203" spans="3:6" x14ac:dyDescent="0.2">
      <c r="C203" s="16"/>
      <c r="D203" s="16"/>
      <c r="E203" s="16"/>
      <c r="F203" s="16"/>
    </row>
    <row r="204" spans="3:6" x14ac:dyDescent="0.2">
      <c r="C204" s="16"/>
      <c r="D204" s="16"/>
      <c r="E204" s="16"/>
      <c r="F204" s="16"/>
    </row>
    <row r="205" spans="3:6" x14ac:dyDescent="0.2">
      <c r="C205" s="16"/>
      <c r="D205" s="16"/>
      <c r="E205" s="16"/>
      <c r="F205" s="16"/>
    </row>
    <row r="206" spans="3:6" x14ac:dyDescent="0.2">
      <c r="C206" s="16"/>
      <c r="D206" s="16"/>
      <c r="E206" s="16"/>
      <c r="F206" s="16"/>
    </row>
    <row r="207" spans="3:6" x14ac:dyDescent="0.2">
      <c r="C207" s="16"/>
      <c r="D207" s="16"/>
      <c r="E207" s="16"/>
      <c r="F207" s="16"/>
    </row>
    <row r="208" spans="3:6" x14ac:dyDescent="0.2">
      <c r="C208" s="16"/>
      <c r="D208" s="16"/>
      <c r="E208" s="16"/>
      <c r="F208" s="16"/>
    </row>
    <row r="209" spans="3:6" x14ac:dyDescent="0.2">
      <c r="C209" s="16"/>
      <c r="D209" s="16"/>
      <c r="E209" s="16"/>
      <c r="F209" s="16"/>
    </row>
    <row r="210" spans="3:6" x14ac:dyDescent="0.2">
      <c r="C210" s="16"/>
      <c r="D210" s="16"/>
      <c r="E210" s="16"/>
      <c r="F210" s="16"/>
    </row>
    <row r="211" spans="3:6" x14ac:dyDescent="0.2">
      <c r="C211" s="16"/>
      <c r="D211" s="16"/>
      <c r="E211" s="16"/>
      <c r="F211" s="16"/>
    </row>
    <row r="212" spans="3:6" x14ac:dyDescent="0.2">
      <c r="C212" s="16"/>
      <c r="D212" s="16"/>
      <c r="E212" s="16"/>
      <c r="F212" s="16"/>
    </row>
    <row r="213" spans="3:6" x14ac:dyDescent="0.2">
      <c r="C213" s="16"/>
      <c r="D213" s="16"/>
      <c r="E213" s="16"/>
      <c r="F213" s="16"/>
    </row>
    <row r="214" spans="3:6" x14ac:dyDescent="0.2">
      <c r="C214" s="16"/>
      <c r="D214" s="16"/>
      <c r="E214" s="16"/>
      <c r="F214" s="16"/>
    </row>
    <row r="215" spans="3:6" x14ac:dyDescent="0.2">
      <c r="C215" s="16"/>
      <c r="D215" s="16"/>
      <c r="E215" s="16"/>
      <c r="F215" s="16"/>
    </row>
    <row r="216" spans="3:6" x14ac:dyDescent="0.2">
      <c r="C216" s="16"/>
      <c r="D216" s="16"/>
      <c r="E216" s="16"/>
      <c r="F216" s="16"/>
    </row>
    <row r="217" spans="3:6" x14ac:dyDescent="0.2">
      <c r="C217" s="16"/>
      <c r="D217" s="16"/>
      <c r="E217" s="16"/>
      <c r="F217" s="16"/>
    </row>
    <row r="218" spans="3:6" x14ac:dyDescent="0.2">
      <c r="C218" s="16"/>
      <c r="D218" s="16"/>
      <c r="E218" s="16"/>
      <c r="F218" s="16"/>
    </row>
    <row r="219" spans="3:6" x14ac:dyDescent="0.2">
      <c r="C219" s="16"/>
      <c r="D219" s="16"/>
      <c r="E219" s="16"/>
      <c r="F219" s="16"/>
    </row>
    <row r="220" spans="3:6" x14ac:dyDescent="0.2">
      <c r="C220" s="16"/>
      <c r="D220" s="16"/>
      <c r="E220" s="16"/>
      <c r="F220" s="16"/>
    </row>
    <row r="221" spans="3:6" x14ac:dyDescent="0.2">
      <c r="C221" s="16"/>
      <c r="D221" s="16"/>
      <c r="E221" s="16"/>
      <c r="F221" s="16"/>
    </row>
    <row r="222" spans="3:6" x14ac:dyDescent="0.2">
      <c r="C222" s="16"/>
      <c r="D222" s="16"/>
      <c r="E222" s="16"/>
      <c r="F222" s="16"/>
    </row>
    <row r="223" spans="3:6" x14ac:dyDescent="0.2">
      <c r="C223" s="16"/>
      <c r="D223" s="16"/>
      <c r="E223" s="16"/>
      <c r="F223" s="16"/>
    </row>
    <row r="224" spans="3:6" x14ac:dyDescent="0.2">
      <c r="C224" s="16"/>
      <c r="D224" s="16"/>
      <c r="E224" s="16"/>
      <c r="F224" s="16"/>
    </row>
    <row r="225" spans="3:6" x14ac:dyDescent="0.2">
      <c r="C225" s="16"/>
      <c r="D225" s="16"/>
      <c r="E225" s="16"/>
      <c r="F225" s="16"/>
    </row>
    <row r="226" spans="3:6" x14ac:dyDescent="0.2">
      <c r="C226" s="16"/>
      <c r="D226" s="16"/>
      <c r="E226" s="16"/>
      <c r="F226" s="16"/>
    </row>
    <row r="227" spans="3:6" x14ac:dyDescent="0.2">
      <c r="C227" s="16"/>
      <c r="D227" s="16"/>
      <c r="E227" s="16"/>
      <c r="F227" s="16"/>
    </row>
    <row r="228" spans="3:6" x14ac:dyDescent="0.2">
      <c r="C228" s="16"/>
      <c r="D228" s="16"/>
      <c r="E228" s="16"/>
      <c r="F228" s="16"/>
    </row>
    <row r="229" spans="3:6" x14ac:dyDescent="0.2">
      <c r="C229" s="16"/>
      <c r="D229" s="16"/>
      <c r="E229" s="16"/>
      <c r="F229" s="16"/>
    </row>
    <row r="230" spans="3:6" x14ac:dyDescent="0.2">
      <c r="C230" s="16"/>
      <c r="D230" s="16"/>
      <c r="E230" s="16"/>
      <c r="F230" s="16"/>
    </row>
    <row r="231" spans="3:6" x14ac:dyDescent="0.2">
      <c r="C231" s="16"/>
      <c r="D231" s="16"/>
      <c r="E231" s="16"/>
      <c r="F231" s="16"/>
    </row>
    <row r="232" spans="3:6" x14ac:dyDescent="0.2">
      <c r="C232" s="16"/>
      <c r="D232" s="16"/>
      <c r="E232" s="16"/>
      <c r="F232" s="16"/>
    </row>
    <row r="233" spans="3:6" x14ac:dyDescent="0.2">
      <c r="C233" s="16"/>
      <c r="D233" s="16"/>
      <c r="E233" s="16"/>
      <c r="F233" s="16"/>
    </row>
    <row r="234" spans="3:6" x14ac:dyDescent="0.2">
      <c r="C234" s="16"/>
      <c r="D234" s="16"/>
      <c r="E234" s="16"/>
      <c r="F234" s="16"/>
    </row>
    <row r="235" spans="3:6" x14ac:dyDescent="0.2">
      <c r="C235" s="16"/>
      <c r="D235" s="16"/>
      <c r="E235" s="16"/>
      <c r="F235" s="16"/>
    </row>
    <row r="236" spans="3:6" x14ac:dyDescent="0.2">
      <c r="C236" s="16"/>
      <c r="D236" s="16"/>
      <c r="E236" s="16"/>
      <c r="F236" s="16"/>
    </row>
    <row r="237" spans="3:6" x14ac:dyDescent="0.2">
      <c r="C237" s="16"/>
      <c r="D237" s="16"/>
      <c r="E237" s="16"/>
      <c r="F237" s="16"/>
    </row>
    <row r="238" spans="3:6" x14ac:dyDescent="0.2">
      <c r="C238" s="16"/>
      <c r="D238" s="16"/>
      <c r="E238" s="16"/>
      <c r="F238" s="16"/>
    </row>
    <row r="239" spans="3:6" x14ac:dyDescent="0.2">
      <c r="C239" s="16"/>
      <c r="D239" s="16"/>
      <c r="E239" s="16"/>
      <c r="F239" s="16"/>
    </row>
    <row r="240" spans="3:6" x14ac:dyDescent="0.2">
      <c r="C240" s="16"/>
      <c r="D240" s="16"/>
      <c r="E240" s="16"/>
      <c r="F240" s="16"/>
    </row>
    <row r="241" spans="3:6" x14ac:dyDescent="0.2">
      <c r="C241" s="16"/>
      <c r="D241" s="16"/>
      <c r="E241" s="16"/>
      <c r="F241" s="16"/>
    </row>
    <row r="242" spans="3:6" x14ac:dyDescent="0.2">
      <c r="C242" s="16"/>
      <c r="D242" s="16"/>
      <c r="E242" s="16"/>
      <c r="F242" s="16"/>
    </row>
    <row r="243" spans="3:6" x14ac:dyDescent="0.2">
      <c r="C243" s="16"/>
      <c r="D243" s="16"/>
      <c r="E243" s="16"/>
      <c r="F243" s="16"/>
    </row>
    <row r="244" spans="3:6" x14ac:dyDescent="0.2">
      <c r="C244" s="16"/>
      <c r="D244" s="16"/>
      <c r="E244" s="16"/>
      <c r="F244" s="16"/>
    </row>
    <row r="245" spans="3:6" x14ac:dyDescent="0.2">
      <c r="C245" s="16"/>
      <c r="D245" s="16"/>
      <c r="E245" s="16"/>
      <c r="F245" s="16"/>
    </row>
    <row r="246" spans="3:6" x14ac:dyDescent="0.2">
      <c r="C246" s="16"/>
      <c r="D246" s="16"/>
      <c r="E246" s="16"/>
      <c r="F246" s="16"/>
    </row>
    <row r="247" spans="3:6" x14ac:dyDescent="0.2">
      <c r="C247" s="16"/>
      <c r="D247" s="16"/>
      <c r="E247" s="16"/>
      <c r="F247" s="16"/>
    </row>
    <row r="248" spans="3:6" x14ac:dyDescent="0.2">
      <c r="C248" s="16"/>
      <c r="D248" s="16"/>
      <c r="E248" s="16"/>
      <c r="F248" s="16"/>
    </row>
    <row r="249" spans="3:6" x14ac:dyDescent="0.2">
      <c r="C249" s="16"/>
      <c r="D249" s="16"/>
      <c r="E249" s="16"/>
      <c r="F249" s="16"/>
    </row>
    <row r="250" spans="3:6" x14ac:dyDescent="0.2">
      <c r="C250" s="16"/>
      <c r="D250" s="16"/>
      <c r="E250" s="16"/>
      <c r="F250" s="16"/>
    </row>
    <row r="251" spans="3:6" x14ac:dyDescent="0.2">
      <c r="C251" s="16"/>
      <c r="D251" s="16"/>
      <c r="E251" s="16"/>
      <c r="F251" s="16"/>
    </row>
    <row r="252" spans="3:6" x14ac:dyDescent="0.2">
      <c r="C252" s="16"/>
      <c r="D252" s="16"/>
      <c r="E252" s="16"/>
      <c r="F252" s="16"/>
    </row>
    <row r="253" spans="3:6" x14ac:dyDescent="0.2">
      <c r="C253" s="16"/>
      <c r="D253" s="16"/>
      <c r="E253" s="16"/>
      <c r="F253" s="16"/>
    </row>
    <row r="254" spans="3:6" x14ac:dyDescent="0.2">
      <c r="C254" s="16"/>
      <c r="D254" s="16"/>
      <c r="E254" s="16"/>
      <c r="F254" s="16"/>
    </row>
    <row r="255" spans="3:6" x14ac:dyDescent="0.2">
      <c r="C255" s="16"/>
      <c r="D255" s="16"/>
      <c r="E255" s="16"/>
      <c r="F255" s="16"/>
    </row>
    <row r="256" spans="3:6" x14ac:dyDescent="0.2">
      <c r="C256" s="16"/>
      <c r="D256" s="16"/>
      <c r="E256" s="16"/>
      <c r="F256" s="16"/>
    </row>
    <row r="257" spans="3:6" x14ac:dyDescent="0.2">
      <c r="C257" s="16"/>
      <c r="D257" s="16"/>
      <c r="E257" s="16"/>
      <c r="F257" s="16"/>
    </row>
    <row r="258" spans="3:6" x14ac:dyDescent="0.2">
      <c r="C258" s="16"/>
      <c r="D258" s="16"/>
      <c r="E258" s="16"/>
      <c r="F258" s="16"/>
    </row>
    <row r="259" spans="3:6" x14ac:dyDescent="0.2">
      <c r="C259" s="16"/>
      <c r="D259" s="16"/>
      <c r="E259" s="16"/>
      <c r="F259" s="16"/>
    </row>
    <row r="260" spans="3:6" x14ac:dyDescent="0.2">
      <c r="C260" s="16"/>
      <c r="D260" s="16"/>
      <c r="E260" s="16"/>
      <c r="F260" s="16"/>
    </row>
    <row r="261" spans="3:6" x14ac:dyDescent="0.2">
      <c r="C261" s="16"/>
      <c r="D261" s="16"/>
      <c r="E261" s="16"/>
      <c r="F261" s="16"/>
    </row>
    <row r="262" spans="3:6" x14ac:dyDescent="0.2">
      <c r="C262" s="16"/>
      <c r="D262" s="16"/>
      <c r="E262" s="16"/>
      <c r="F262" s="16"/>
    </row>
    <row r="263" spans="3:6" x14ac:dyDescent="0.2">
      <c r="C263" s="16"/>
      <c r="D263" s="16"/>
      <c r="E263" s="16"/>
      <c r="F263" s="16"/>
    </row>
    <row r="264" spans="3:6" x14ac:dyDescent="0.2">
      <c r="C264" s="16"/>
      <c r="D264" s="16"/>
      <c r="E264" s="16"/>
      <c r="F264" s="16"/>
    </row>
    <row r="265" spans="3:6" x14ac:dyDescent="0.2">
      <c r="C265" s="16"/>
      <c r="D265" s="16"/>
      <c r="E265" s="16"/>
      <c r="F265" s="16"/>
    </row>
    <row r="266" spans="3:6" x14ac:dyDescent="0.2">
      <c r="C266" s="16"/>
      <c r="D266" s="16"/>
      <c r="E266" s="16"/>
      <c r="F266" s="16"/>
    </row>
    <row r="267" spans="3:6" x14ac:dyDescent="0.2">
      <c r="C267" s="16"/>
      <c r="D267" s="16"/>
      <c r="E267" s="16"/>
      <c r="F267" s="16"/>
    </row>
    <row r="268" spans="3:6" x14ac:dyDescent="0.2">
      <c r="C268" s="16"/>
      <c r="D268" s="16"/>
      <c r="E268" s="16"/>
      <c r="F268" s="16"/>
    </row>
    <row r="269" spans="3:6" x14ac:dyDescent="0.2">
      <c r="C269" s="16"/>
      <c r="D269" s="16"/>
      <c r="E269" s="16"/>
      <c r="F269" s="16"/>
    </row>
    <row r="270" spans="3:6" x14ac:dyDescent="0.2">
      <c r="C270" s="16"/>
      <c r="D270" s="16"/>
      <c r="E270" s="16"/>
      <c r="F270" s="16"/>
    </row>
    <row r="271" spans="3:6" x14ac:dyDescent="0.2">
      <c r="C271" s="16"/>
      <c r="D271" s="16"/>
      <c r="E271" s="16"/>
      <c r="F271" s="16"/>
    </row>
    <row r="272" spans="3:6" x14ac:dyDescent="0.2">
      <c r="C272" s="16"/>
      <c r="D272" s="16"/>
      <c r="E272" s="16"/>
      <c r="F272" s="16"/>
    </row>
    <row r="273" spans="3:6" x14ac:dyDescent="0.2">
      <c r="C273" s="16"/>
      <c r="D273" s="16"/>
      <c r="E273" s="16"/>
      <c r="F273" s="16"/>
    </row>
    <row r="274" spans="3:6" x14ac:dyDescent="0.2">
      <c r="C274" s="16"/>
      <c r="D274" s="16"/>
      <c r="E274" s="16"/>
      <c r="F274" s="16"/>
    </row>
    <row r="275" spans="3:6" x14ac:dyDescent="0.2">
      <c r="C275" s="16"/>
      <c r="D275" s="16"/>
      <c r="E275" s="16"/>
      <c r="F275" s="16"/>
    </row>
    <row r="276" spans="3:6" x14ac:dyDescent="0.2">
      <c r="C276" s="16"/>
      <c r="D276" s="16"/>
      <c r="E276" s="16"/>
      <c r="F276" s="16"/>
    </row>
    <row r="277" spans="3:6" x14ac:dyDescent="0.2">
      <c r="C277" s="16"/>
      <c r="D277" s="16"/>
      <c r="E277" s="16"/>
      <c r="F277" s="16"/>
    </row>
    <row r="278" spans="3:6" x14ac:dyDescent="0.2">
      <c r="C278" s="16"/>
      <c r="D278" s="16"/>
      <c r="E278" s="16"/>
      <c r="F278" s="16"/>
    </row>
    <row r="279" spans="3:6" x14ac:dyDescent="0.2">
      <c r="C279" s="16"/>
      <c r="D279" s="16"/>
      <c r="E279" s="16"/>
      <c r="F279" s="16"/>
    </row>
    <row r="280" spans="3:6" x14ac:dyDescent="0.2">
      <c r="C280" s="16"/>
      <c r="D280" s="16"/>
      <c r="E280" s="16"/>
      <c r="F280" s="16"/>
    </row>
    <row r="281" spans="3:6" x14ac:dyDescent="0.2">
      <c r="C281" s="16"/>
      <c r="D281" s="16"/>
      <c r="E281" s="16"/>
      <c r="F281" s="16"/>
    </row>
  </sheetData>
  <mergeCells count="2">
    <mergeCell ref="A1:F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89" orientation="portrait" r:id="rId1"/>
  <headerFooter alignWithMargins="0">
    <oddHeader>&amp;L8. melléklet a ../2018.(.....)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F38"/>
  <sheetViews>
    <sheetView view="pageLayout" zoomScaleNormal="120" workbookViewId="0">
      <selection activeCell="C6" sqref="C6"/>
    </sheetView>
  </sheetViews>
  <sheetFormatPr defaultRowHeight="12.75" x14ac:dyDescent="0.2"/>
  <cols>
    <col min="1" max="1" width="3.85546875" bestFit="1" customWidth="1"/>
    <col min="2" max="2" width="49.5703125" bestFit="1" customWidth="1"/>
    <col min="3" max="3" width="10.5703125" bestFit="1" customWidth="1"/>
    <col min="4" max="4" width="10.7109375" bestFit="1" customWidth="1"/>
    <col min="5" max="5" width="10.5703125" bestFit="1" customWidth="1"/>
    <col min="6" max="6" width="7.140625" bestFit="1" customWidth="1"/>
  </cols>
  <sheetData>
    <row r="1" spans="1:6" ht="12.75" customHeight="1" x14ac:dyDescent="0.2">
      <c r="A1" s="301" t="s">
        <v>692</v>
      </c>
      <c r="B1" s="301"/>
      <c r="C1" s="301"/>
      <c r="D1" s="301"/>
      <c r="E1" s="301"/>
      <c r="F1" s="301"/>
    </row>
    <row r="2" spans="1:6" x14ac:dyDescent="0.2">
      <c r="A2" s="301"/>
      <c r="B2" s="301"/>
      <c r="C2" s="301"/>
      <c r="D2" s="301"/>
      <c r="E2" s="301"/>
      <c r="F2" s="301"/>
    </row>
    <row r="3" spans="1:6" x14ac:dyDescent="0.2">
      <c r="A3" s="302"/>
      <c r="B3" s="302"/>
      <c r="C3" s="302"/>
      <c r="D3" s="302"/>
      <c r="E3" s="302"/>
      <c r="F3" s="302"/>
    </row>
    <row r="4" spans="1:6" ht="26.25" customHeight="1" x14ac:dyDescent="0.2">
      <c r="A4" s="90" t="s">
        <v>0</v>
      </c>
      <c r="B4" s="89" t="s">
        <v>205</v>
      </c>
      <c r="C4" s="172" t="s">
        <v>189</v>
      </c>
      <c r="D4" s="172" t="s">
        <v>367</v>
      </c>
      <c r="E4" s="172" t="s">
        <v>368</v>
      </c>
      <c r="F4" s="172" t="s">
        <v>369</v>
      </c>
    </row>
    <row r="5" spans="1:6" x14ac:dyDescent="0.2">
      <c r="A5" s="300" t="s">
        <v>239</v>
      </c>
      <c r="B5" s="300"/>
      <c r="C5" s="17"/>
      <c r="D5" s="17"/>
      <c r="E5" s="2"/>
      <c r="F5" s="2"/>
    </row>
    <row r="6" spans="1:6" x14ac:dyDescent="0.2">
      <c r="A6" s="7"/>
      <c r="B6" s="149" t="s">
        <v>72</v>
      </c>
      <c r="C6" s="15">
        <f>'2.Műk+F mérlegek'!H10</f>
        <v>12990241</v>
      </c>
      <c r="D6" s="15">
        <f>'2.Műk+F mérlegek'!I10</f>
        <v>6657195</v>
      </c>
      <c r="E6" s="15">
        <f>'2.Műk+F mérlegek'!J10</f>
        <v>2880098</v>
      </c>
      <c r="F6" s="5">
        <f>(E6/D6)*100</f>
        <v>43.262935816060669</v>
      </c>
    </row>
    <row r="7" spans="1:6" x14ac:dyDescent="0.2">
      <c r="A7" s="7"/>
      <c r="B7" s="6"/>
      <c r="C7" s="17"/>
      <c r="D7" s="15"/>
      <c r="E7" s="5"/>
      <c r="F7" s="2"/>
    </row>
    <row r="8" spans="1:6" x14ac:dyDescent="0.2">
      <c r="A8" s="150"/>
      <c r="B8" s="144"/>
      <c r="C8" s="151"/>
      <c r="D8" s="151"/>
      <c r="E8" s="5"/>
      <c r="F8" s="193"/>
    </row>
    <row r="9" spans="1:6" x14ac:dyDescent="0.2">
      <c r="A9" s="150"/>
      <c r="B9" s="144"/>
      <c r="C9" s="151"/>
      <c r="D9" s="151"/>
      <c r="E9" s="5"/>
      <c r="F9" s="193"/>
    </row>
    <row r="10" spans="1:6" x14ac:dyDescent="0.2">
      <c r="A10" s="150"/>
      <c r="B10" s="144"/>
      <c r="C10" s="151"/>
      <c r="D10" s="151"/>
      <c r="E10" s="5"/>
      <c r="F10" s="193"/>
    </row>
    <row r="11" spans="1:6" x14ac:dyDescent="0.2">
      <c r="A11" s="150"/>
      <c r="B11" s="144"/>
      <c r="C11" s="151"/>
      <c r="D11" s="151"/>
      <c r="E11" s="5"/>
      <c r="F11" s="193"/>
    </row>
    <row r="12" spans="1:6" x14ac:dyDescent="0.2">
      <c r="A12" s="150"/>
      <c r="B12" s="144"/>
      <c r="C12" s="151"/>
      <c r="D12" s="151"/>
      <c r="E12" s="5"/>
      <c r="F12" s="193"/>
    </row>
    <row r="13" spans="1:6" x14ac:dyDescent="0.2">
      <c r="A13" s="150"/>
      <c r="B13" s="144"/>
      <c r="C13" s="151"/>
      <c r="D13" s="151"/>
      <c r="E13" s="5"/>
      <c r="F13" s="193"/>
    </row>
    <row r="14" spans="1:6" x14ac:dyDescent="0.2">
      <c r="A14" s="150"/>
      <c r="B14" s="144"/>
      <c r="C14" s="151"/>
      <c r="D14" s="151"/>
      <c r="E14" s="5"/>
      <c r="F14" s="193"/>
    </row>
    <row r="15" spans="1:6" x14ac:dyDescent="0.2">
      <c r="A15" s="153"/>
      <c r="B15" s="144"/>
      <c r="C15" s="151"/>
      <c r="D15" s="151"/>
      <c r="E15" s="5"/>
      <c r="F15" s="193"/>
    </row>
    <row r="16" spans="1:6" x14ac:dyDescent="0.2">
      <c r="A16" s="153"/>
      <c r="B16" s="144"/>
      <c r="C16" s="151"/>
      <c r="D16" s="151"/>
      <c r="E16" s="5"/>
      <c r="F16" s="193"/>
    </row>
    <row r="17" spans="1:6" x14ac:dyDescent="0.2">
      <c r="A17" s="150"/>
      <c r="B17" s="144"/>
      <c r="C17" s="151"/>
      <c r="D17" s="151"/>
      <c r="E17" s="5"/>
      <c r="F17" s="193"/>
    </row>
    <row r="18" spans="1:6" x14ac:dyDescent="0.2">
      <c r="A18" s="150"/>
      <c r="B18" s="144"/>
      <c r="C18" s="151"/>
      <c r="D18" s="151"/>
      <c r="E18" s="5"/>
      <c r="F18" s="193"/>
    </row>
    <row r="19" spans="1:6" x14ac:dyDescent="0.2">
      <c r="A19" s="150"/>
      <c r="B19" s="144"/>
      <c r="C19" s="151"/>
      <c r="D19" s="151"/>
      <c r="E19" s="5"/>
      <c r="F19" s="193"/>
    </row>
    <row r="20" spans="1:6" x14ac:dyDescent="0.2">
      <c r="A20" s="150"/>
      <c r="B20" s="144"/>
      <c r="C20" s="151"/>
      <c r="D20" s="151"/>
      <c r="E20" s="5"/>
      <c r="F20" s="193"/>
    </row>
    <row r="21" spans="1:6" x14ac:dyDescent="0.2">
      <c r="A21" s="153"/>
      <c r="B21" s="202"/>
      <c r="C21" s="151"/>
      <c r="D21" s="151"/>
      <c r="E21" s="5"/>
      <c r="F21" s="193"/>
    </row>
    <row r="22" spans="1:6" x14ac:dyDescent="0.2">
      <c r="A22" s="153"/>
      <c r="B22" s="202"/>
      <c r="C22" s="151"/>
      <c r="D22" s="151"/>
      <c r="E22" s="5"/>
      <c r="F22" s="193"/>
    </row>
    <row r="23" spans="1:6" x14ac:dyDescent="0.2">
      <c r="A23" s="7"/>
      <c r="B23" s="2"/>
      <c r="C23" s="21">
        <f>C6</f>
        <v>12990241</v>
      </c>
      <c r="D23" s="21">
        <f>D6</f>
        <v>6657195</v>
      </c>
      <c r="E23" s="21">
        <f>E6</f>
        <v>2880098</v>
      </c>
      <c r="F23" s="5">
        <f>(E23/D23)*100</f>
        <v>43.262935816060669</v>
      </c>
    </row>
    <row r="24" spans="1:6" x14ac:dyDescent="0.2">
      <c r="A24" s="7"/>
      <c r="B24" s="40" t="s">
        <v>235</v>
      </c>
      <c r="C24" s="17"/>
      <c r="D24" s="15"/>
      <c r="E24" s="5"/>
      <c r="F24" s="193"/>
    </row>
    <row r="25" spans="1:6" x14ac:dyDescent="0.2">
      <c r="A25" s="148" t="s">
        <v>432</v>
      </c>
      <c r="B25" s="149" t="s">
        <v>72</v>
      </c>
      <c r="C25" s="21">
        <f>C23</f>
        <v>12990241</v>
      </c>
      <c r="D25" s="21">
        <f>D23</f>
        <v>6657195</v>
      </c>
      <c r="E25" s="21">
        <f>E23</f>
        <v>2880098</v>
      </c>
      <c r="F25" s="5">
        <f>(E25/D25)*100</f>
        <v>43.262935816060669</v>
      </c>
    </row>
    <row r="26" spans="1:6" x14ac:dyDescent="0.2">
      <c r="A26" s="8"/>
      <c r="B26" s="19" t="s">
        <v>201</v>
      </c>
      <c r="C26" s="22">
        <f>SUM(C25:C25)</f>
        <v>12990241</v>
      </c>
      <c r="D26" s="22">
        <f>SUM(D25:D25)</f>
        <v>6657195</v>
      </c>
      <c r="E26" s="22">
        <f>SUM(E25:E25)</f>
        <v>2880098</v>
      </c>
      <c r="F26" s="5">
        <f>(E26/D26)*100</f>
        <v>43.262935816060669</v>
      </c>
    </row>
    <row r="38" ht="12.75" customHeight="1" x14ac:dyDescent="0.2"/>
  </sheetData>
  <mergeCells count="2">
    <mergeCell ref="A5:B5"/>
    <mergeCell ref="A1:F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../2018.(....)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8</vt:i4>
      </vt:variant>
    </vt:vector>
  </HeadingPairs>
  <TitlesOfParts>
    <vt:vector size="22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12.Több éves</vt:lpstr>
      <vt:lpstr>13.Ei ütemterv</vt:lpstr>
      <vt:lpstr>14. Mérleg</vt:lpstr>
      <vt:lpstr>'1.Címrend (2)'!Nyomtatási_cím</vt:lpstr>
      <vt:lpstr>'11.Intézm.'!Nyomtatási_cím</vt:lpstr>
      <vt:lpstr>'13.Ei ütemterv'!Nyomtatási_cím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'14.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2019-05-13T07:56:57Z</cp:lastPrinted>
  <dcterms:created xsi:type="dcterms:W3CDTF">2011-07-11T14:12:19Z</dcterms:created>
  <dcterms:modified xsi:type="dcterms:W3CDTF">2019-05-13T08:00:38Z</dcterms:modified>
</cp:coreProperties>
</file>