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5480" windowHeight="9435" firstSheet="13" activeTab="19"/>
  </bookViews>
  <sheets>
    <sheet name="1 melléklet" sheetId="1" r:id="rId1"/>
    <sheet name="2 melléklet" sheetId="2" r:id="rId2"/>
    <sheet name="3 melléklet" sheetId="3" r:id="rId3"/>
    <sheet name="4 melléklet" sheetId="4" r:id="rId4"/>
    <sheet name="5 melléklet" sheetId="5" r:id="rId5"/>
    <sheet name="6 melléklet" sheetId="6" r:id="rId6"/>
    <sheet name="7 melléklet" sheetId="7" r:id="rId7"/>
    <sheet name="8 melléklet" sheetId="9" r:id="rId8"/>
    <sheet name="9 melléklet" sheetId="16" r:id="rId9"/>
    <sheet name="10 melléklet" sheetId="11" r:id="rId10"/>
    <sheet name="11 melléklet" sheetId="12" r:id="rId11"/>
    <sheet name="12 melléklet" sheetId="17" r:id="rId12"/>
    <sheet name="13 melléklet" sheetId="22" r:id="rId13"/>
    <sheet name="14 melléklet" sheetId="26" r:id="rId14"/>
    <sheet name="15 melléklet" sheetId="20" r:id="rId15"/>
    <sheet name="16 melléklet" sheetId="24" r:id="rId16"/>
    <sheet name="17 melléklet" sheetId="31" r:id="rId17"/>
    <sheet name="17A melléklet" sheetId="32" r:id="rId18"/>
    <sheet name="18 melléklet" sheetId="34" r:id="rId19"/>
    <sheet name="19 melléklet" sheetId="33" r:id="rId20"/>
  </sheets>
  <externalReferences>
    <externalReference r:id="rId21"/>
  </externalReferences>
  <definedNames>
    <definedName name="_xlnm._FilterDatabase" localSheetId="19" hidden="1">'19 melléklet'!$F$1:$F$1790</definedName>
    <definedName name="_xlnm.Print_Area" localSheetId="17">'17A melléklet'!$A$1:$X$385</definedName>
  </definedNames>
  <calcPr calcId="125725"/>
</workbook>
</file>

<file path=xl/calcChain.xml><?xml version="1.0" encoding="utf-8"?>
<calcChain xmlns="http://schemas.openxmlformats.org/spreadsheetml/2006/main">
  <c r="F1717" i="33"/>
  <c r="D10" i="34"/>
  <c r="C10"/>
  <c r="G6" i="1"/>
  <c r="F1712" i="33"/>
  <c r="E1712"/>
  <c r="D1712"/>
  <c r="F1702"/>
  <c r="E1702"/>
  <c r="D1702"/>
  <c r="E1693"/>
  <c r="D1693"/>
  <c r="F1691"/>
  <c r="F1690"/>
  <c r="F1689"/>
  <c r="F1688"/>
  <c r="F1687"/>
  <c r="F1686"/>
  <c r="F1685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693" s="1"/>
  <c r="E1519"/>
  <c r="D1519"/>
  <c r="F1518"/>
  <c r="F1517"/>
  <c r="F1516"/>
  <c r="F1515"/>
  <c r="F1519" s="1"/>
  <c r="F1513"/>
  <c r="D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508" s="1"/>
  <c r="E1166"/>
  <c r="D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66" s="1"/>
  <c r="E1103"/>
  <c r="D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103" s="1"/>
  <c r="E1051"/>
  <c r="D1051"/>
  <c r="F1050"/>
  <c r="F1049"/>
  <c r="F1048"/>
  <c r="F1047"/>
  <c r="F1046"/>
  <c r="F1045"/>
  <c r="F1044"/>
  <c r="F1043"/>
  <c r="F1042"/>
  <c r="F1041"/>
  <c r="F1040"/>
  <c r="F1039"/>
  <c r="F1051" s="1"/>
  <c r="E1034"/>
  <c r="D1034"/>
  <c r="F1006"/>
  <c r="F1005"/>
  <c r="F1004"/>
  <c r="E982"/>
  <c r="D982"/>
  <c r="F980"/>
  <c r="F979"/>
  <c r="F978"/>
  <c r="F977"/>
  <c r="F976"/>
  <c r="F974"/>
  <c r="F973"/>
  <c r="F971"/>
  <c r="F970"/>
  <c r="F969"/>
  <c r="F968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982" s="1"/>
  <c r="E862"/>
  <c r="D862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62" s="1"/>
  <c r="F823"/>
  <c r="E823"/>
  <c r="D823"/>
  <c r="E788"/>
  <c r="D788"/>
  <c r="F787"/>
  <c r="F786"/>
  <c r="F785"/>
  <c r="F784"/>
  <c r="F783"/>
  <c r="F788" s="1"/>
  <c r="F781"/>
  <c r="E781"/>
  <c r="D781"/>
  <c r="E763"/>
  <c r="D763"/>
  <c r="F762"/>
  <c r="F760"/>
  <c r="F759"/>
  <c r="F758"/>
  <c r="F757"/>
  <c r="F756"/>
  <c r="F755"/>
  <c r="F754"/>
  <c r="F753"/>
  <c r="F752"/>
  <c r="F751"/>
  <c r="F750"/>
  <c r="F763" s="1"/>
  <c r="F747"/>
  <c r="E747"/>
  <c r="D747"/>
  <c r="E740"/>
  <c r="D740"/>
  <c r="F738"/>
  <c r="F737"/>
  <c r="F736"/>
  <c r="F734"/>
  <c r="F732"/>
  <c r="F731"/>
  <c r="F729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740" s="1"/>
  <c r="E696"/>
  <c r="D696"/>
  <c r="F684"/>
  <c r="F683"/>
  <c r="F682"/>
  <c r="F681"/>
  <c r="F680"/>
  <c r="F679"/>
  <c r="F678"/>
  <c r="F677"/>
  <c r="F676"/>
  <c r="F675"/>
  <c r="F674"/>
  <c r="F673"/>
  <c r="F672"/>
  <c r="F696" s="1"/>
  <c r="D658"/>
  <c r="F657"/>
  <c r="F656"/>
  <c r="E653"/>
  <c r="D653"/>
  <c r="F652"/>
  <c r="F651"/>
  <c r="F653" s="1"/>
  <c r="E646"/>
  <c r="D646"/>
  <c r="F645"/>
  <c r="F644"/>
  <c r="F643"/>
  <c r="F642"/>
  <c r="F641"/>
  <c r="F640"/>
  <c r="F646" s="1"/>
  <c r="E637"/>
  <c r="D637"/>
  <c r="E636"/>
  <c r="D636"/>
  <c r="F635"/>
  <c r="F634"/>
  <c r="F626"/>
  <c r="F625"/>
  <c r="F624"/>
  <c r="F623"/>
  <c r="F622"/>
  <c r="F621"/>
  <c r="F620"/>
  <c r="F618"/>
  <c r="F637" s="1"/>
  <c r="E611"/>
  <c r="D611"/>
  <c r="F609"/>
  <c r="F605"/>
  <c r="F604"/>
  <c r="F603"/>
  <c r="F602"/>
  <c r="F601"/>
  <c r="F600"/>
  <c r="F599"/>
  <c r="F611" s="1"/>
  <c r="E595"/>
  <c r="D595"/>
  <c r="F594"/>
  <c r="F593"/>
  <c r="F592"/>
  <c r="F591"/>
  <c r="F590"/>
  <c r="F589"/>
  <c r="F588"/>
  <c r="F595" s="1"/>
  <c r="F580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482"/>
  <c r="F480"/>
  <c r="F479"/>
  <c r="F478"/>
  <c r="F477"/>
  <c r="F476"/>
  <c r="F475"/>
  <c r="F474"/>
  <c r="F473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484" s="1"/>
  <c r="E366"/>
  <c r="D366"/>
  <c r="E312"/>
  <c r="D312"/>
  <c r="F311"/>
  <c r="F310"/>
  <c r="F308"/>
  <c r="F312" s="1"/>
  <c r="F304"/>
  <c r="F303"/>
  <c r="E299"/>
  <c r="D299"/>
  <c r="F298"/>
  <c r="F297"/>
  <c r="F296"/>
  <c r="F299" s="1"/>
  <c r="F292"/>
  <c r="E286"/>
  <c r="D286"/>
  <c r="F285"/>
  <c r="F284"/>
  <c r="F283"/>
  <c r="F282"/>
  <c r="F286" s="1"/>
  <c r="E275"/>
  <c r="D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75" s="1"/>
  <c r="D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238" s="1"/>
  <c r="E112"/>
  <c r="D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112" s="1"/>
  <c r="E61"/>
  <c r="D61"/>
  <c r="F43"/>
  <c r="F42"/>
  <c r="F39"/>
  <c r="F25"/>
  <c r="F24"/>
  <c r="F23"/>
  <c r="F20"/>
  <c r="F19"/>
  <c r="F18"/>
  <c r="F60" s="1"/>
  <c r="F8"/>
  <c r="E8"/>
  <c r="D8"/>
  <c r="F380" i="32"/>
  <c r="E380"/>
  <c r="D380"/>
  <c r="G380" s="1"/>
  <c r="N374"/>
  <c r="M374"/>
  <c r="L374"/>
  <c r="O374" s="1"/>
  <c r="F374"/>
  <c r="E374"/>
  <c r="D374"/>
  <c r="G374" s="1"/>
  <c r="H359"/>
  <c r="H358"/>
  <c r="F358"/>
  <c r="E358"/>
  <c r="D358"/>
  <c r="J356"/>
  <c r="I356"/>
  <c r="H356"/>
  <c r="K356" s="1"/>
  <c r="F354"/>
  <c r="E354"/>
  <c r="D354"/>
  <c r="N350"/>
  <c r="M350"/>
  <c r="L350"/>
  <c r="O350" s="1"/>
  <c r="J350"/>
  <c r="I350"/>
  <c r="H350"/>
  <c r="K350" s="1"/>
  <c r="F350"/>
  <c r="E350"/>
  <c r="D350"/>
  <c r="O336"/>
  <c r="O337" s="1"/>
  <c r="N336"/>
  <c r="N337" s="1"/>
  <c r="M336"/>
  <c r="M337" s="1"/>
  <c r="L336"/>
  <c r="L337" s="1"/>
  <c r="K336"/>
  <c r="K337" s="1"/>
  <c r="J336"/>
  <c r="J337" s="1"/>
  <c r="I336"/>
  <c r="I337" s="1"/>
  <c r="H336"/>
  <c r="H337" s="1"/>
  <c r="G336"/>
  <c r="G337" s="1"/>
  <c r="F336"/>
  <c r="F337" s="1"/>
  <c r="U337" s="1"/>
  <c r="F385" s="1"/>
  <c r="E336"/>
  <c r="T336" s="1"/>
  <c r="E384" s="1"/>
  <c r="D336"/>
  <c r="D337" s="1"/>
  <c r="S337" s="1"/>
  <c r="D385" s="1"/>
  <c r="U335"/>
  <c r="F383" s="1"/>
  <c r="T335"/>
  <c r="E383" s="1"/>
  <c r="S335"/>
  <c r="D383" s="1"/>
  <c r="G383" s="1"/>
  <c r="U334"/>
  <c r="F382" s="1"/>
  <c r="T334"/>
  <c r="E382" s="1"/>
  <c r="S334"/>
  <c r="D382" s="1"/>
  <c r="U333"/>
  <c r="F381" s="1"/>
  <c r="T333"/>
  <c r="E381" s="1"/>
  <c r="S333"/>
  <c r="D381" s="1"/>
  <c r="G381" s="1"/>
  <c r="O331"/>
  <c r="N331"/>
  <c r="M331"/>
  <c r="L331"/>
  <c r="K331"/>
  <c r="J331"/>
  <c r="I331"/>
  <c r="H331"/>
  <c r="G331"/>
  <c r="F331"/>
  <c r="U331" s="1"/>
  <c r="F379" s="1"/>
  <c r="E331"/>
  <c r="T331" s="1"/>
  <c r="E379" s="1"/>
  <c r="D331"/>
  <c r="S331" s="1"/>
  <c r="D379" s="1"/>
  <c r="U330"/>
  <c r="F378" s="1"/>
  <c r="T330"/>
  <c r="E378" s="1"/>
  <c r="S330"/>
  <c r="D378" s="1"/>
  <c r="G378" s="1"/>
  <c r="U329"/>
  <c r="F377" s="1"/>
  <c r="T329"/>
  <c r="E377" s="1"/>
  <c r="S329"/>
  <c r="D377" s="1"/>
  <c r="U328"/>
  <c r="F376" s="1"/>
  <c r="T328"/>
  <c r="E376" s="1"/>
  <c r="S328"/>
  <c r="D376" s="1"/>
  <c r="G376" s="1"/>
  <c r="U327"/>
  <c r="F375" s="1"/>
  <c r="T327"/>
  <c r="E375" s="1"/>
  <c r="S327"/>
  <c r="D375" s="1"/>
  <c r="O325"/>
  <c r="N325"/>
  <c r="M325"/>
  <c r="L325"/>
  <c r="K325"/>
  <c r="J325"/>
  <c r="I325"/>
  <c r="H325"/>
  <c r="G325"/>
  <c r="F325"/>
  <c r="U325" s="1"/>
  <c r="F373" s="1"/>
  <c r="E325"/>
  <c r="T325" s="1"/>
  <c r="E373" s="1"/>
  <c r="D325"/>
  <c r="S325" s="1"/>
  <c r="D373" s="1"/>
  <c r="U324"/>
  <c r="F372" s="1"/>
  <c r="T324"/>
  <c r="E372" s="1"/>
  <c r="S324"/>
  <c r="D372" s="1"/>
  <c r="U323"/>
  <c r="F371" s="1"/>
  <c r="T323"/>
  <c r="E371" s="1"/>
  <c r="S323"/>
  <c r="D371" s="1"/>
  <c r="G371" s="1"/>
  <c r="U322"/>
  <c r="F370" s="1"/>
  <c r="T322"/>
  <c r="E370" s="1"/>
  <c r="S322"/>
  <c r="D370" s="1"/>
  <c r="U321"/>
  <c r="F369" s="1"/>
  <c r="T321"/>
  <c r="E369" s="1"/>
  <c r="S321"/>
  <c r="D369" s="1"/>
  <c r="G369" s="1"/>
  <c r="U320"/>
  <c r="F368" s="1"/>
  <c r="T320"/>
  <c r="E368" s="1"/>
  <c r="S320"/>
  <c r="D368" s="1"/>
  <c r="U319"/>
  <c r="F367" s="1"/>
  <c r="T319"/>
  <c r="E367" s="1"/>
  <c r="S319"/>
  <c r="D367" s="1"/>
  <c r="G367" s="1"/>
  <c r="T312"/>
  <c r="M384" s="1"/>
  <c r="R312"/>
  <c r="U312" s="1"/>
  <c r="N384" s="1"/>
  <c r="Q312"/>
  <c r="P312"/>
  <c r="S312" s="1"/>
  <c r="L384" s="1"/>
  <c r="O384" s="1"/>
  <c r="U311"/>
  <c r="N383" s="1"/>
  <c r="T311"/>
  <c r="M383" s="1"/>
  <c r="S311"/>
  <c r="L383" s="1"/>
  <c r="L311"/>
  <c r="K311"/>
  <c r="J311"/>
  <c r="I311"/>
  <c r="O311" s="1"/>
  <c r="J359" s="1"/>
  <c r="H311"/>
  <c r="N311" s="1"/>
  <c r="I359" s="1"/>
  <c r="G311"/>
  <c r="F311"/>
  <c r="N359" s="1"/>
  <c r="E311"/>
  <c r="M359" s="1"/>
  <c r="D311"/>
  <c r="L359" s="1"/>
  <c r="O359" s="1"/>
  <c r="U310"/>
  <c r="N382" s="1"/>
  <c r="T310"/>
  <c r="M382" s="1"/>
  <c r="S310"/>
  <c r="L382" s="1"/>
  <c r="L310"/>
  <c r="K310"/>
  <c r="J310"/>
  <c r="I310"/>
  <c r="O310" s="1"/>
  <c r="J358" s="1"/>
  <c r="H310"/>
  <c r="N310" s="1"/>
  <c r="I358" s="1"/>
  <c r="G310"/>
  <c r="F310"/>
  <c r="N358" s="1"/>
  <c r="E310"/>
  <c r="M358" s="1"/>
  <c r="D310"/>
  <c r="L358" s="1"/>
  <c r="O358" s="1"/>
  <c r="U309"/>
  <c r="N381" s="1"/>
  <c r="T309"/>
  <c r="M381" s="1"/>
  <c r="S309"/>
  <c r="L381" s="1"/>
  <c r="L309"/>
  <c r="L312" s="1"/>
  <c r="K309"/>
  <c r="K312" s="1"/>
  <c r="J309"/>
  <c r="J312" s="1"/>
  <c r="I309"/>
  <c r="O309" s="1"/>
  <c r="H309"/>
  <c r="H312" s="1"/>
  <c r="G309"/>
  <c r="M309" s="1"/>
  <c r="F309"/>
  <c r="N357" s="1"/>
  <c r="E309"/>
  <c r="M357" s="1"/>
  <c r="D309"/>
  <c r="L357" s="1"/>
  <c r="O357" s="1"/>
  <c r="U308"/>
  <c r="N380" s="1"/>
  <c r="T308"/>
  <c r="M380" s="1"/>
  <c r="S308"/>
  <c r="L380" s="1"/>
  <c r="O380" s="1"/>
  <c r="F308"/>
  <c r="N356" s="1"/>
  <c r="E308"/>
  <c r="M356" s="1"/>
  <c r="D308"/>
  <c r="L356" s="1"/>
  <c r="O356" s="1"/>
  <c r="P307"/>
  <c r="S307" s="1"/>
  <c r="L379" s="1"/>
  <c r="S306"/>
  <c r="L378" s="1"/>
  <c r="R306"/>
  <c r="U306" s="1"/>
  <c r="N378" s="1"/>
  <c r="Q306"/>
  <c r="Q307" s="1"/>
  <c r="T307" s="1"/>
  <c r="M379" s="1"/>
  <c r="L306"/>
  <c r="K306"/>
  <c r="J306"/>
  <c r="I306"/>
  <c r="O306" s="1"/>
  <c r="J354" s="1"/>
  <c r="H306"/>
  <c r="N306" s="1"/>
  <c r="I354" s="1"/>
  <c r="G306"/>
  <c r="M306" s="1"/>
  <c r="H354" s="1"/>
  <c r="K354" s="1"/>
  <c r="F306"/>
  <c r="N354" s="1"/>
  <c r="E306"/>
  <c r="M354" s="1"/>
  <c r="D306"/>
  <c r="L354" s="1"/>
  <c r="O354" s="1"/>
  <c r="U305"/>
  <c r="N377" s="1"/>
  <c r="T305"/>
  <c r="M377" s="1"/>
  <c r="S305"/>
  <c r="L377" s="1"/>
  <c r="L305"/>
  <c r="K305"/>
  <c r="J305"/>
  <c r="I305"/>
  <c r="O305" s="1"/>
  <c r="J353" s="1"/>
  <c r="H305"/>
  <c r="N305" s="1"/>
  <c r="I353" s="1"/>
  <c r="G305"/>
  <c r="M305" s="1"/>
  <c r="H353" s="1"/>
  <c r="K353" s="1"/>
  <c r="F305"/>
  <c r="N353" s="1"/>
  <c r="E305"/>
  <c r="M353" s="1"/>
  <c r="D305"/>
  <c r="L353" s="1"/>
  <c r="O353" s="1"/>
  <c r="U304"/>
  <c r="N376" s="1"/>
  <c r="T304"/>
  <c r="M376" s="1"/>
  <c r="S304"/>
  <c r="L376" s="1"/>
  <c r="L304"/>
  <c r="L307" s="1"/>
  <c r="K304"/>
  <c r="J304"/>
  <c r="I304"/>
  <c r="I307" s="1"/>
  <c r="O307" s="1"/>
  <c r="J355" s="1"/>
  <c r="H304"/>
  <c r="N304" s="1"/>
  <c r="I352" s="1"/>
  <c r="G304"/>
  <c r="M304" s="1"/>
  <c r="H352" s="1"/>
  <c r="F304"/>
  <c r="N352" s="1"/>
  <c r="E304"/>
  <c r="M352" s="1"/>
  <c r="D304"/>
  <c r="L352" s="1"/>
  <c r="O352" s="1"/>
  <c r="U303"/>
  <c r="N375" s="1"/>
  <c r="T303"/>
  <c r="M375" s="1"/>
  <c r="S303"/>
  <c r="L375" s="1"/>
  <c r="O303"/>
  <c r="J351" s="1"/>
  <c r="K303"/>
  <c r="K307" s="1"/>
  <c r="J303"/>
  <c r="J307" s="1"/>
  <c r="H303"/>
  <c r="H307" s="1"/>
  <c r="N307" s="1"/>
  <c r="I355" s="1"/>
  <c r="G303"/>
  <c r="G307" s="1"/>
  <c r="M307" s="1"/>
  <c r="H355" s="1"/>
  <c r="F303"/>
  <c r="N351" s="1"/>
  <c r="E303"/>
  <c r="M351" s="1"/>
  <c r="D303"/>
  <c r="L351" s="1"/>
  <c r="R301"/>
  <c r="Q301"/>
  <c r="Q313" s="1"/>
  <c r="T313" s="1"/>
  <c r="M385" s="1"/>
  <c r="P301"/>
  <c r="P313" s="1"/>
  <c r="S313" s="1"/>
  <c r="L385" s="1"/>
  <c r="U300"/>
  <c r="N372" s="1"/>
  <c r="T300"/>
  <c r="M372" s="1"/>
  <c r="S300"/>
  <c r="L372" s="1"/>
  <c r="O372" s="1"/>
  <c r="L300"/>
  <c r="K300"/>
  <c r="J300"/>
  <c r="I300"/>
  <c r="O300" s="1"/>
  <c r="J348" s="1"/>
  <c r="H300"/>
  <c r="N300" s="1"/>
  <c r="I348" s="1"/>
  <c r="G300"/>
  <c r="M300" s="1"/>
  <c r="H348" s="1"/>
  <c r="K348" s="1"/>
  <c r="F300"/>
  <c r="N348" s="1"/>
  <c r="E300"/>
  <c r="M348" s="1"/>
  <c r="D300"/>
  <c r="L348" s="1"/>
  <c r="O348" s="1"/>
  <c r="U299"/>
  <c r="N371" s="1"/>
  <c r="T299"/>
  <c r="M371" s="1"/>
  <c r="S299"/>
  <c r="L371" s="1"/>
  <c r="L299"/>
  <c r="K299"/>
  <c r="J299"/>
  <c r="I299"/>
  <c r="O299" s="1"/>
  <c r="J347" s="1"/>
  <c r="H299"/>
  <c r="N299" s="1"/>
  <c r="I347" s="1"/>
  <c r="G299"/>
  <c r="M299" s="1"/>
  <c r="H347" s="1"/>
  <c r="K347" s="1"/>
  <c r="F299"/>
  <c r="N347" s="1"/>
  <c r="E299"/>
  <c r="M347" s="1"/>
  <c r="D299"/>
  <c r="L347" s="1"/>
  <c r="O347" s="1"/>
  <c r="U298"/>
  <c r="N370" s="1"/>
  <c r="T298"/>
  <c r="M370" s="1"/>
  <c r="S298"/>
  <c r="L370" s="1"/>
  <c r="L298"/>
  <c r="L301" s="1"/>
  <c r="K298"/>
  <c r="J298"/>
  <c r="I298"/>
  <c r="I301" s="1"/>
  <c r="O301" s="1"/>
  <c r="J349" s="1"/>
  <c r="H298"/>
  <c r="N298" s="1"/>
  <c r="I346" s="1"/>
  <c r="G298"/>
  <c r="M298" s="1"/>
  <c r="H346" s="1"/>
  <c r="F298"/>
  <c r="N346" s="1"/>
  <c r="E298"/>
  <c r="M346" s="1"/>
  <c r="D298"/>
  <c r="L346" s="1"/>
  <c r="O346" s="1"/>
  <c r="U297"/>
  <c r="N369" s="1"/>
  <c r="T297"/>
  <c r="M369" s="1"/>
  <c r="S297"/>
  <c r="L369" s="1"/>
  <c r="O369" s="1"/>
  <c r="O297"/>
  <c r="J345" s="1"/>
  <c r="K297"/>
  <c r="J297"/>
  <c r="H297"/>
  <c r="N297" s="1"/>
  <c r="I345" s="1"/>
  <c r="G297"/>
  <c r="M297" s="1"/>
  <c r="H345" s="1"/>
  <c r="F297"/>
  <c r="N345" s="1"/>
  <c r="E297"/>
  <c r="M345" s="1"/>
  <c r="D297"/>
  <c r="L345" s="1"/>
  <c r="O345" s="1"/>
  <c r="U296"/>
  <c r="N368" s="1"/>
  <c r="T296"/>
  <c r="M368" s="1"/>
  <c r="S296"/>
  <c r="L368" s="1"/>
  <c r="O296"/>
  <c r="J344" s="1"/>
  <c r="K296"/>
  <c r="J296"/>
  <c r="H296"/>
  <c r="N296" s="1"/>
  <c r="I344" s="1"/>
  <c r="G296"/>
  <c r="M296" s="1"/>
  <c r="H344" s="1"/>
  <c r="K344" s="1"/>
  <c r="F296"/>
  <c r="N344" s="1"/>
  <c r="E296"/>
  <c r="M344" s="1"/>
  <c r="D296"/>
  <c r="L344" s="1"/>
  <c r="O344" s="1"/>
  <c r="U295"/>
  <c r="N367" s="1"/>
  <c r="T295"/>
  <c r="M367" s="1"/>
  <c r="S295"/>
  <c r="L367" s="1"/>
  <c r="O367" s="1"/>
  <c r="O295"/>
  <c r="J343" s="1"/>
  <c r="K295"/>
  <c r="K301" s="1"/>
  <c r="J295"/>
  <c r="J301" s="1"/>
  <c r="H295"/>
  <c r="H301" s="1"/>
  <c r="N301" s="1"/>
  <c r="I349" s="1"/>
  <c r="G295"/>
  <c r="G301" s="1"/>
  <c r="M301" s="1"/>
  <c r="H349" s="1"/>
  <c r="F295"/>
  <c r="N343" s="1"/>
  <c r="E295"/>
  <c r="M343" s="1"/>
  <c r="D295"/>
  <c r="L343" s="1"/>
  <c r="O343" s="1"/>
  <c r="X288"/>
  <c r="W288"/>
  <c r="V288"/>
  <c r="U288"/>
  <c r="T288"/>
  <c r="S288"/>
  <c r="R288"/>
  <c r="Q288"/>
  <c r="P288"/>
  <c r="O288"/>
  <c r="F312" s="1"/>
  <c r="N360" s="1"/>
  <c r="N288"/>
  <c r="E312" s="1"/>
  <c r="M360" s="1"/>
  <c r="M288"/>
  <c r="D312" s="1"/>
  <c r="L360" s="1"/>
  <c r="O360" s="1"/>
  <c r="I288"/>
  <c r="H288"/>
  <c r="G288"/>
  <c r="F288"/>
  <c r="E288"/>
  <c r="D288"/>
  <c r="L287"/>
  <c r="J383" s="1"/>
  <c r="K287"/>
  <c r="I383" s="1"/>
  <c r="J287"/>
  <c r="H383" s="1"/>
  <c r="K383" s="1"/>
  <c r="L286"/>
  <c r="J382" s="1"/>
  <c r="K286"/>
  <c r="I382" s="1"/>
  <c r="J286"/>
  <c r="H382" s="1"/>
  <c r="K382" s="1"/>
  <c r="L285"/>
  <c r="J381" s="1"/>
  <c r="K285"/>
  <c r="I381" s="1"/>
  <c r="J285"/>
  <c r="H381" s="1"/>
  <c r="K381" s="1"/>
  <c r="L284"/>
  <c r="J380" s="1"/>
  <c r="K284"/>
  <c r="I380" s="1"/>
  <c r="J284"/>
  <c r="H380" s="1"/>
  <c r="K380" s="1"/>
  <c r="X283"/>
  <c r="W283"/>
  <c r="V283"/>
  <c r="U283"/>
  <c r="T283"/>
  <c r="S283"/>
  <c r="R283"/>
  <c r="Q283"/>
  <c r="P283"/>
  <c r="O283"/>
  <c r="F307" s="1"/>
  <c r="N355" s="1"/>
  <c r="N283"/>
  <c r="E307" s="1"/>
  <c r="M355" s="1"/>
  <c r="M283"/>
  <c r="D307" s="1"/>
  <c r="L355" s="1"/>
  <c r="O355" s="1"/>
  <c r="I283"/>
  <c r="H283"/>
  <c r="G283"/>
  <c r="L282"/>
  <c r="J378" s="1"/>
  <c r="K282"/>
  <c r="I378" s="1"/>
  <c r="J282"/>
  <c r="H378" s="1"/>
  <c r="K378" s="1"/>
  <c r="L281"/>
  <c r="J377" s="1"/>
  <c r="K281"/>
  <c r="I377" s="1"/>
  <c r="J281"/>
  <c r="H377" s="1"/>
  <c r="K377" s="1"/>
  <c r="L280"/>
  <c r="J376" s="1"/>
  <c r="K280"/>
  <c r="I376" s="1"/>
  <c r="J280"/>
  <c r="H376" s="1"/>
  <c r="K376" s="1"/>
  <c r="L279"/>
  <c r="J375" s="1"/>
  <c r="K279"/>
  <c r="I375" s="1"/>
  <c r="J279"/>
  <c r="H375" s="1"/>
  <c r="K375" s="1"/>
  <c r="L278"/>
  <c r="J374" s="1"/>
  <c r="K278"/>
  <c r="I374" s="1"/>
  <c r="J278"/>
  <c r="H374" s="1"/>
  <c r="K374" s="1"/>
  <c r="X277"/>
  <c r="X289" s="1"/>
  <c r="W277"/>
  <c r="W289" s="1"/>
  <c r="V277"/>
  <c r="V289" s="1"/>
  <c r="U277"/>
  <c r="U289" s="1"/>
  <c r="T277"/>
  <c r="T289" s="1"/>
  <c r="S277"/>
  <c r="S289" s="1"/>
  <c r="R277"/>
  <c r="R289" s="1"/>
  <c r="Q277"/>
  <c r="Q289" s="1"/>
  <c r="P277"/>
  <c r="P289" s="1"/>
  <c r="O277"/>
  <c r="F301" s="1"/>
  <c r="N349" s="1"/>
  <c r="N277"/>
  <c r="E301" s="1"/>
  <c r="M349" s="1"/>
  <c r="M277"/>
  <c r="D301" s="1"/>
  <c r="L349" s="1"/>
  <c r="O349" s="1"/>
  <c r="I277"/>
  <c r="I289" s="1"/>
  <c r="H277"/>
  <c r="H289" s="1"/>
  <c r="G277"/>
  <c r="G289" s="1"/>
  <c r="F277"/>
  <c r="F289" s="1"/>
  <c r="E277"/>
  <c r="E289" s="1"/>
  <c r="D277"/>
  <c r="D289" s="1"/>
  <c r="L276"/>
  <c r="J372" s="1"/>
  <c r="K276"/>
  <c r="I372" s="1"/>
  <c r="J276"/>
  <c r="H372" s="1"/>
  <c r="K372" s="1"/>
  <c r="L275"/>
  <c r="J371" s="1"/>
  <c r="K275"/>
  <c r="I371" s="1"/>
  <c r="J275"/>
  <c r="H371" s="1"/>
  <c r="L274"/>
  <c r="J370" s="1"/>
  <c r="K274"/>
  <c r="I370" s="1"/>
  <c r="J274"/>
  <c r="H370" s="1"/>
  <c r="K370" s="1"/>
  <c r="L273"/>
  <c r="J369" s="1"/>
  <c r="K273"/>
  <c r="I369" s="1"/>
  <c r="J273"/>
  <c r="H369" s="1"/>
  <c r="K369" s="1"/>
  <c r="L272"/>
  <c r="J368" s="1"/>
  <c r="K272"/>
  <c r="I368" s="1"/>
  <c r="J272"/>
  <c r="H368" s="1"/>
  <c r="K368" s="1"/>
  <c r="L271"/>
  <c r="J367" s="1"/>
  <c r="K271"/>
  <c r="I367" s="1"/>
  <c r="J271"/>
  <c r="H367" s="1"/>
  <c r="K367" s="1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X259"/>
  <c r="W259"/>
  <c r="W265" s="1"/>
  <c r="V259"/>
  <c r="U259"/>
  <c r="U265" s="1"/>
  <c r="T259"/>
  <c r="S259"/>
  <c r="S265" s="1"/>
  <c r="R259"/>
  <c r="Q259"/>
  <c r="Q265" s="1"/>
  <c r="P259"/>
  <c r="O259"/>
  <c r="O265" s="1"/>
  <c r="N259"/>
  <c r="M259"/>
  <c r="M265" s="1"/>
  <c r="L259"/>
  <c r="K259"/>
  <c r="K265" s="1"/>
  <c r="J259"/>
  <c r="I259"/>
  <c r="I265" s="1"/>
  <c r="H259"/>
  <c r="G259"/>
  <c r="G265" s="1"/>
  <c r="F259"/>
  <c r="E259"/>
  <c r="E265" s="1"/>
  <c r="D259"/>
  <c r="X253"/>
  <c r="X265" s="1"/>
  <c r="W253"/>
  <c r="V253"/>
  <c r="V265" s="1"/>
  <c r="U253"/>
  <c r="T253"/>
  <c r="T265" s="1"/>
  <c r="S253"/>
  <c r="R253"/>
  <c r="R265" s="1"/>
  <c r="Q253"/>
  <c r="P253"/>
  <c r="P265" s="1"/>
  <c r="O253"/>
  <c r="N253"/>
  <c r="N265" s="1"/>
  <c r="M253"/>
  <c r="L253"/>
  <c r="L265" s="1"/>
  <c r="K253"/>
  <c r="J253"/>
  <c r="J265" s="1"/>
  <c r="I253"/>
  <c r="H253"/>
  <c r="H265" s="1"/>
  <c r="G253"/>
  <c r="F253"/>
  <c r="F265" s="1"/>
  <c r="E253"/>
  <c r="D253"/>
  <c r="D265" s="1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X235"/>
  <c r="W235"/>
  <c r="W241" s="1"/>
  <c r="V235"/>
  <c r="U235"/>
  <c r="U241" s="1"/>
  <c r="T235"/>
  <c r="S235"/>
  <c r="S241" s="1"/>
  <c r="R235"/>
  <c r="Q235"/>
  <c r="Q241" s="1"/>
  <c r="P235"/>
  <c r="O235"/>
  <c r="O241" s="1"/>
  <c r="N235"/>
  <c r="M235"/>
  <c r="M241" s="1"/>
  <c r="L235"/>
  <c r="K235"/>
  <c r="K241" s="1"/>
  <c r="J235"/>
  <c r="I235"/>
  <c r="I241" s="1"/>
  <c r="H235"/>
  <c r="G235"/>
  <c r="G241" s="1"/>
  <c r="F235"/>
  <c r="E235"/>
  <c r="E241" s="1"/>
  <c r="D235"/>
  <c r="X229"/>
  <c r="X241" s="1"/>
  <c r="W229"/>
  <c r="V229"/>
  <c r="V241" s="1"/>
  <c r="U229"/>
  <c r="T229"/>
  <c r="T241" s="1"/>
  <c r="S229"/>
  <c r="R229"/>
  <c r="R241" s="1"/>
  <c r="Q229"/>
  <c r="P229"/>
  <c r="P241" s="1"/>
  <c r="O229"/>
  <c r="N229"/>
  <c r="N241" s="1"/>
  <c r="M229"/>
  <c r="L229"/>
  <c r="L241" s="1"/>
  <c r="K229"/>
  <c r="J229"/>
  <c r="J241" s="1"/>
  <c r="I229"/>
  <c r="H229"/>
  <c r="H241" s="1"/>
  <c r="G229"/>
  <c r="F229"/>
  <c r="F241" s="1"/>
  <c r="E229"/>
  <c r="D229"/>
  <c r="D241" s="1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X211"/>
  <c r="W211"/>
  <c r="W217" s="1"/>
  <c r="V211"/>
  <c r="U211"/>
  <c r="U217" s="1"/>
  <c r="T211"/>
  <c r="S211"/>
  <c r="S217" s="1"/>
  <c r="R211"/>
  <c r="Q211"/>
  <c r="Q217" s="1"/>
  <c r="P211"/>
  <c r="O211"/>
  <c r="O217" s="1"/>
  <c r="N211"/>
  <c r="M211"/>
  <c r="M217" s="1"/>
  <c r="L211"/>
  <c r="K211"/>
  <c r="K217" s="1"/>
  <c r="J211"/>
  <c r="I211"/>
  <c r="I217" s="1"/>
  <c r="H211"/>
  <c r="G211"/>
  <c r="G217" s="1"/>
  <c r="F211"/>
  <c r="E211"/>
  <c r="E217" s="1"/>
  <c r="D211"/>
  <c r="X205"/>
  <c r="X217" s="1"/>
  <c r="W205"/>
  <c r="V205"/>
  <c r="V217" s="1"/>
  <c r="U205"/>
  <c r="T205"/>
  <c r="T217" s="1"/>
  <c r="S205"/>
  <c r="R205"/>
  <c r="R217" s="1"/>
  <c r="Q205"/>
  <c r="P205"/>
  <c r="P217" s="1"/>
  <c r="O205"/>
  <c r="N205"/>
  <c r="N217" s="1"/>
  <c r="M205"/>
  <c r="L205"/>
  <c r="L217" s="1"/>
  <c r="K205"/>
  <c r="J205"/>
  <c r="J217" s="1"/>
  <c r="I205"/>
  <c r="H205"/>
  <c r="H217" s="1"/>
  <c r="G205"/>
  <c r="F205"/>
  <c r="F217" s="1"/>
  <c r="E205"/>
  <c r="D205"/>
  <c r="D217" s="1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L288" s="1"/>
  <c r="J384" s="1"/>
  <c r="E192"/>
  <c r="K288" s="1"/>
  <c r="I384" s="1"/>
  <c r="D192"/>
  <c r="J288" s="1"/>
  <c r="H384" s="1"/>
  <c r="X187"/>
  <c r="W187"/>
  <c r="W193" s="1"/>
  <c r="V187"/>
  <c r="U187"/>
  <c r="U193" s="1"/>
  <c r="T187"/>
  <c r="S187"/>
  <c r="S193" s="1"/>
  <c r="R187"/>
  <c r="Q187"/>
  <c r="Q193" s="1"/>
  <c r="P187"/>
  <c r="O187"/>
  <c r="O193" s="1"/>
  <c r="N187"/>
  <c r="M187"/>
  <c r="M193" s="1"/>
  <c r="L187"/>
  <c r="K187"/>
  <c r="K193" s="1"/>
  <c r="J187"/>
  <c r="I187"/>
  <c r="I193" s="1"/>
  <c r="H187"/>
  <c r="G187"/>
  <c r="G193" s="1"/>
  <c r="F187"/>
  <c r="L283" s="1"/>
  <c r="J379" s="1"/>
  <c r="E187"/>
  <c r="K283" s="1"/>
  <c r="I379" s="1"/>
  <c r="D187"/>
  <c r="J283" s="1"/>
  <c r="H379" s="1"/>
  <c r="K379" s="1"/>
  <c r="X181"/>
  <c r="X193" s="1"/>
  <c r="W181"/>
  <c r="V181"/>
  <c r="V193" s="1"/>
  <c r="U181"/>
  <c r="T181"/>
  <c r="T193" s="1"/>
  <c r="S181"/>
  <c r="R181"/>
  <c r="R193" s="1"/>
  <c r="Q181"/>
  <c r="P181"/>
  <c r="P193" s="1"/>
  <c r="O181"/>
  <c r="N181"/>
  <c r="N193" s="1"/>
  <c r="M181"/>
  <c r="L181"/>
  <c r="L193" s="1"/>
  <c r="K181"/>
  <c r="J181"/>
  <c r="J193" s="1"/>
  <c r="I181"/>
  <c r="H181"/>
  <c r="H193" s="1"/>
  <c r="G181"/>
  <c r="F181"/>
  <c r="F193" s="1"/>
  <c r="L289" s="1"/>
  <c r="J385" s="1"/>
  <c r="E181"/>
  <c r="K277" s="1"/>
  <c r="I373" s="1"/>
  <c r="D181"/>
  <c r="D193" s="1"/>
  <c r="J289" s="1"/>
  <c r="H385" s="1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X167"/>
  <c r="F359" s="1"/>
  <c r="W167"/>
  <c r="E359" s="1"/>
  <c r="X165"/>
  <c r="F357" s="1"/>
  <c r="W165"/>
  <c r="E357" s="1"/>
  <c r="V165"/>
  <c r="D357" s="1"/>
  <c r="X164"/>
  <c r="F356" s="1"/>
  <c r="R380" s="1"/>
  <c r="W164"/>
  <c r="E356" s="1"/>
  <c r="Q380" s="1"/>
  <c r="V164"/>
  <c r="D356" s="1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X161"/>
  <c r="F353" s="1"/>
  <c r="W161"/>
  <c r="E353" s="1"/>
  <c r="V161"/>
  <c r="D353" s="1"/>
  <c r="X160"/>
  <c r="F352" s="1"/>
  <c r="W160"/>
  <c r="E352" s="1"/>
  <c r="V160"/>
  <c r="D352" s="1"/>
  <c r="X159"/>
  <c r="F351" s="1"/>
  <c r="R375" s="1"/>
  <c r="W159"/>
  <c r="E351" s="1"/>
  <c r="V159"/>
  <c r="D351" s="1"/>
  <c r="U157"/>
  <c r="U169" s="1"/>
  <c r="T157"/>
  <c r="T169" s="1"/>
  <c r="S157"/>
  <c r="S169" s="1"/>
  <c r="R157"/>
  <c r="R169" s="1"/>
  <c r="Q157"/>
  <c r="Q169" s="1"/>
  <c r="P157"/>
  <c r="P169" s="1"/>
  <c r="O157"/>
  <c r="O169" s="1"/>
  <c r="N157"/>
  <c r="N169" s="1"/>
  <c r="M157"/>
  <c r="M169" s="1"/>
  <c r="L157"/>
  <c r="L169" s="1"/>
  <c r="K157"/>
  <c r="K169" s="1"/>
  <c r="J157"/>
  <c r="J169" s="1"/>
  <c r="I157"/>
  <c r="I169" s="1"/>
  <c r="H157"/>
  <c r="H169" s="1"/>
  <c r="G157"/>
  <c r="G169" s="1"/>
  <c r="F157"/>
  <c r="F169" s="1"/>
  <c r="E157"/>
  <c r="E169" s="1"/>
  <c r="D157"/>
  <c r="D169" s="1"/>
  <c r="X156"/>
  <c r="F348" s="1"/>
  <c r="W156"/>
  <c r="E348" s="1"/>
  <c r="V156"/>
  <c r="D348" s="1"/>
  <c r="X155"/>
  <c r="F347" s="1"/>
  <c r="W155"/>
  <c r="E347" s="1"/>
  <c r="V155"/>
  <c r="D347" s="1"/>
  <c r="X154"/>
  <c r="F346" s="1"/>
  <c r="W154"/>
  <c r="E346" s="1"/>
  <c r="V154"/>
  <c r="D346" s="1"/>
  <c r="X153"/>
  <c r="F345" s="1"/>
  <c r="R369" s="1"/>
  <c r="W153"/>
  <c r="E345" s="1"/>
  <c r="V153"/>
  <c r="D345" s="1"/>
  <c r="X152"/>
  <c r="F344" s="1"/>
  <c r="R368" s="1"/>
  <c r="W152"/>
  <c r="E344" s="1"/>
  <c r="V152"/>
  <c r="D344" s="1"/>
  <c r="X151"/>
  <c r="F343" s="1"/>
  <c r="R367" s="1"/>
  <c r="W151"/>
  <c r="E343" s="1"/>
  <c r="V151"/>
  <c r="D343" s="1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X139"/>
  <c r="W139"/>
  <c r="W145" s="1"/>
  <c r="V139"/>
  <c r="U139"/>
  <c r="U145" s="1"/>
  <c r="T139"/>
  <c r="S139"/>
  <c r="S145" s="1"/>
  <c r="R139"/>
  <c r="Q139"/>
  <c r="Q145" s="1"/>
  <c r="P139"/>
  <c r="O139"/>
  <c r="O145" s="1"/>
  <c r="N139"/>
  <c r="M139"/>
  <c r="M145" s="1"/>
  <c r="L139"/>
  <c r="K139"/>
  <c r="K145" s="1"/>
  <c r="J139"/>
  <c r="I139"/>
  <c r="I145" s="1"/>
  <c r="H139"/>
  <c r="G139"/>
  <c r="G145" s="1"/>
  <c r="F139"/>
  <c r="E139"/>
  <c r="E145" s="1"/>
  <c r="D139"/>
  <c r="X133"/>
  <c r="X145" s="1"/>
  <c r="W133"/>
  <c r="V133"/>
  <c r="V145" s="1"/>
  <c r="U133"/>
  <c r="T133"/>
  <c r="T145" s="1"/>
  <c r="S133"/>
  <c r="R133"/>
  <c r="R145" s="1"/>
  <c r="Q133"/>
  <c r="P133"/>
  <c r="P145" s="1"/>
  <c r="O133"/>
  <c r="N133"/>
  <c r="N145" s="1"/>
  <c r="M133"/>
  <c r="L133"/>
  <c r="L145" s="1"/>
  <c r="K133"/>
  <c r="J133"/>
  <c r="J145" s="1"/>
  <c r="I133"/>
  <c r="H133"/>
  <c r="H145" s="1"/>
  <c r="G133"/>
  <c r="F133"/>
  <c r="F145" s="1"/>
  <c r="E133"/>
  <c r="D133"/>
  <c r="D145" s="1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X109"/>
  <c r="X121" s="1"/>
  <c r="W109"/>
  <c r="W121" s="1"/>
  <c r="V109"/>
  <c r="V121" s="1"/>
  <c r="U109"/>
  <c r="U121" s="1"/>
  <c r="T109"/>
  <c r="T121" s="1"/>
  <c r="S109"/>
  <c r="S121" s="1"/>
  <c r="R109"/>
  <c r="R121" s="1"/>
  <c r="Q109"/>
  <c r="Q121" s="1"/>
  <c r="P109"/>
  <c r="P121" s="1"/>
  <c r="O109"/>
  <c r="O121" s="1"/>
  <c r="N109"/>
  <c r="N121" s="1"/>
  <c r="M109"/>
  <c r="M121" s="1"/>
  <c r="L109"/>
  <c r="L121" s="1"/>
  <c r="K109"/>
  <c r="K121" s="1"/>
  <c r="J109"/>
  <c r="J121" s="1"/>
  <c r="I109"/>
  <c r="I121" s="1"/>
  <c r="H109"/>
  <c r="H121" s="1"/>
  <c r="G109"/>
  <c r="G121" s="1"/>
  <c r="F109"/>
  <c r="F121" s="1"/>
  <c r="E109"/>
  <c r="E121" s="1"/>
  <c r="D109"/>
  <c r="D121" s="1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X91"/>
  <c r="X97" s="1"/>
  <c r="W91"/>
  <c r="V91"/>
  <c r="V97" s="1"/>
  <c r="U91"/>
  <c r="T91"/>
  <c r="T97" s="1"/>
  <c r="S91"/>
  <c r="R91"/>
  <c r="R97" s="1"/>
  <c r="Q91"/>
  <c r="P91"/>
  <c r="P97" s="1"/>
  <c r="O91"/>
  <c r="N91"/>
  <c r="N97" s="1"/>
  <c r="M91"/>
  <c r="L91"/>
  <c r="L97" s="1"/>
  <c r="K91"/>
  <c r="J91"/>
  <c r="J97" s="1"/>
  <c r="I91"/>
  <c r="H91"/>
  <c r="H97" s="1"/>
  <c r="G91"/>
  <c r="F91"/>
  <c r="F97" s="1"/>
  <c r="E91"/>
  <c r="D91"/>
  <c r="D97" s="1"/>
  <c r="X85"/>
  <c r="W85"/>
  <c r="W97" s="1"/>
  <c r="V85"/>
  <c r="U85"/>
  <c r="U97" s="1"/>
  <c r="T85"/>
  <c r="S85"/>
  <c r="S97" s="1"/>
  <c r="R85"/>
  <c r="Q85"/>
  <c r="Q97" s="1"/>
  <c r="P85"/>
  <c r="O85"/>
  <c r="O97" s="1"/>
  <c r="N85"/>
  <c r="M85"/>
  <c r="M97" s="1"/>
  <c r="L85"/>
  <c r="K85"/>
  <c r="K97" s="1"/>
  <c r="J85"/>
  <c r="I85"/>
  <c r="I97" s="1"/>
  <c r="H85"/>
  <c r="G85"/>
  <c r="G97" s="1"/>
  <c r="F85"/>
  <c r="E85"/>
  <c r="E97" s="1"/>
  <c r="D85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X66"/>
  <c r="X72" s="1"/>
  <c r="W66"/>
  <c r="V66"/>
  <c r="V72" s="1"/>
  <c r="U66"/>
  <c r="T66"/>
  <c r="T72" s="1"/>
  <c r="S66"/>
  <c r="R66"/>
  <c r="R72" s="1"/>
  <c r="Q66"/>
  <c r="P66"/>
  <c r="P72" s="1"/>
  <c r="O66"/>
  <c r="N66"/>
  <c r="N72" s="1"/>
  <c r="M66"/>
  <c r="L66"/>
  <c r="L72" s="1"/>
  <c r="K66"/>
  <c r="J66"/>
  <c r="J72" s="1"/>
  <c r="I66"/>
  <c r="H66"/>
  <c r="H72" s="1"/>
  <c r="G66"/>
  <c r="F66"/>
  <c r="F72" s="1"/>
  <c r="E66"/>
  <c r="D66"/>
  <c r="D72" s="1"/>
  <c r="X60"/>
  <c r="W60"/>
  <c r="W72" s="1"/>
  <c r="V60"/>
  <c r="U60"/>
  <c r="U72" s="1"/>
  <c r="T60"/>
  <c r="S60"/>
  <c r="S72" s="1"/>
  <c r="R60"/>
  <c r="Q60"/>
  <c r="Q72" s="1"/>
  <c r="P60"/>
  <c r="O60"/>
  <c r="O72" s="1"/>
  <c r="N60"/>
  <c r="M60"/>
  <c r="M72" s="1"/>
  <c r="L60"/>
  <c r="K60"/>
  <c r="K72" s="1"/>
  <c r="J60"/>
  <c r="I60"/>
  <c r="I72" s="1"/>
  <c r="H60"/>
  <c r="G60"/>
  <c r="G72" s="1"/>
  <c r="F60"/>
  <c r="E60"/>
  <c r="E72" s="1"/>
  <c r="D60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X42"/>
  <c r="X48" s="1"/>
  <c r="W42"/>
  <c r="V42"/>
  <c r="V48" s="1"/>
  <c r="U42"/>
  <c r="T42"/>
  <c r="T48" s="1"/>
  <c r="S42"/>
  <c r="R42"/>
  <c r="R48" s="1"/>
  <c r="Q42"/>
  <c r="P42"/>
  <c r="P48" s="1"/>
  <c r="O42"/>
  <c r="N42"/>
  <c r="N48" s="1"/>
  <c r="M42"/>
  <c r="L42"/>
  <c r="L48" s="1"/>
  <c r="K42"/>
  <c r="J42"/>
  <c r="J48" s="1"/>
  <c r="I42"/>
  <c r="H42"/>
  <c r="H48" s="1"/>
  <c r="G42"/>
  <c r="F42"/>
  <c r="F48" s="1"/>
  <c r="E42"/>
  <c r="D42"/>
  <c r="D48" s="1"/>
  <c r="X36"/>
  <c r="W36"/>
  <c r="W48" s="1"/>
  <c r="V36"/>
  <c r="U36"/>
  <c r="U48" s="1"/>
  <c r="T36"/>
  <c r="S36"/>
  <c r="S48" s="1"/>
  <c r="R36"/>
  <c r="Q36"/>
  <c r="Q48" s="1"/>
  <c r="P36"/>
  <c r="O36"/>
  <c r="O48" s="1"/>
  <c r="N36"/>
  <c r="M36"/>
  <c r="M48" s="1"/>
  <c r="L36"/>
  <c r="K36"/>
  <c r="K48" s="1"/>
  <c r="J36"/>
  <c r="I36"/>
  <c r="I48" s="1"/>
  <c r="H36"/>
  <c r="G36"/>
  <c r="G48" s="1"/>
  <c r="F36"/>
  <c r="E36"/>
  <c r="E48" s="1"/>
  <c r="D36"/>
  <c r="X23"/>
  <c r="W23"/>
  <c r="V23"/>
  <c r="U23"/>
  <c r="T23"/>
  <c r="S23"/>
  <c r="R23"/>
  <c r="Q23"/>
  <c r="P23"/>
  <c r="O23"/>
  <c r="N23"/>
  <c r="M23"/>
  <c r="L23"/>
  <c r="K23"/>
  <c r="J23"/>
  <c r="I23"/>
  <c r="H23"/>
  <c r="F23"/>
  <c r="E23"/>
  <c r="D23"/>
  <c r="G22"/>
  <c r="V167" s="1"/>
  <c r="D359" s="1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X12"/>
  <c r="X24" s="1"/>
  <c r="W12"/>
  <c r="W24" s="1"/>
  <c r="V12"/>
  <c r="V24" s="1"/>
  <c r="U12"/>
  <c r="U24" s="1"/>
  <c r="T12"/>
  <c r="T24" s="1"/>
  <c r="S12"/>
  <c r="S24" s="1"/>
  <c r="R12"/>
  <c r="R24" s="1"/>
  <c r="Q12"/>
  <c r="Q24" s="1"/>
  <c r="P12"/>
  <c r="P24" s="1"/>
  <c r="O12"/>
  <c r="O24" s="1"/>
  <c r="N12"/>
  <c r="N24" s="1"/>
  <c r="M12"/>
  <c r="M24" s="1"/>
  <c r="L12"/>
  <c r="L24" s="1"/>
  <c r="K12"/>
  <c r="K24" s="1"/>
  <c r="J12"/>
  <c r="J24" s="1"/>
  <c r="I12"/>
  <c r="I24" s="1"/>
  <c r="H12"/>
  <c r="H24" s="1"/>
  <c r="G12"/>
  <c r="F12"/>
  <c r="F24" s="1"/>
  <c r="E12"/>
  <c r="E24" s="1"/>
  <c r="D12"/>
  <c r="D24" s="1"/>
  <c r="O344" i="31"/>
  <c r="O341"/>
  <c r="O338"/>
  <c r="O337"/>
  <c r="O332"/>
  <c r="G315"/>
  <c r="U290"/>
  <c r="T290"/>
  <c r="S290"/>
  <c r="R290"/>
  <c r="Q290"/>
  <c r="P290"/>
  <c r="O290"/>
  <c r="X290" s="1"/>
  <c r="J319" s="1"/>
  <c r="N290"/>
  <c r="W290" s="1"/>
  <c r="M290"/>
  <c r="V290" s="1"/>
  <c r="I290"/>
  <c r="H290"/>
  <c r="G290"/>
  <c r="F290"/>
  <c r="E290"/>
  <c r="D290"/>
  <c r="X289"/>
  <c r="J318" s="1"/>
  <c r="W289"/>
  <c r="I318" s="1"/>
  <c r="V289"/>
  <c r="H318" s="1"/>
  <c r="K318" s="1"/>
  <c r="L289"/>
  <c r="F347" s="1"/>
  <c r="K289"/>
  <c r="E347" s="1"/>
  <c r="J289"/>
  <c r="D347" s="1"/>
  <c r="G347" s="1"/>
  <c r="X288"/>
  <c r="J317" s="1"/>
  <c r="W288"/>
  <c r="I317" s="1"/>
  <c r="V288"/>
  <c r="H317" s="1"/>
  <c r="L288"/>
  <c r="F346" s="1"/>
  <c r="K288"/>
  <c r="E346" s="1"/>
  <c r="J288"/>
  <c r="D346" s="1"/>
  <c r="G346" s="1"/>
  <c r="X287"/>
  <c r="J316" s="1"/>
  <c r="W287"/>
  <c r="I316" s="1"/>
  <c r="V287"/>
  <c r="H316" s="1"/>
  <c r="L287"/>
  <c r="F345" s="1"/>
  <c r="K287"/>
  <c r="E345" s="1"/>
  <c r="J287"/>
  <c r="D345" s="1"/>
  <c r="G345" s="1"/>
  <c r="X285"/>
  <c r="J314" s="1"/>
  <c r="W285"/>
  <c r="I314" s="1"/>
  <c r="V285"/>
  <c r="H314" s="1"/>
  <c r="L285"/>
  <c r="F343" s="1"/>
  <c r="K285"/>
  <c r="E343" s="1"/>
  <c r="J285"/>
  <c r="D343" s="1"/>
  <c r="G343" s="1"/>
  <c r="X284"/>
  <c r="J313" s="1"/>
  <c r="W284"/>
  <c r="I313" s="1"/>
  <c r="V284"/>
  <c r="H313" s="1"/>
  <c r="L284"/>
  <c r="F342" s="1"/>
  <c r="K284"/>
  <c r="E342" s="1"/>
  <c r="J284"/>
  <c r="D342" s="1"/>
  <c r="G342" s="1"/>
  <c r="X282"/>
  <c r="J311" s="1"/>
  <c r="W282"/>
  <c r="I311" s="1"/>
  <c r="V282"/>
  <c r="H311" s="1"/>
  <c r="L282"/>
  <c r="F340" s="1"/>
  <c r="K282"/>
  <c r="E340" s="1"/>
  <c r="J282"/>
  <c r="D340" s="1"/>
  <c r="G340" s="1"/>
  <c r="X281"/>
  <c r="J310" s="1"/>
  <c r="W281"/>
  <c r="I310" s="1"/>
  <c r="V281"/>
  <c r="H310" s="1"/>
  <c r="L281"/>
  <c r="F339" s="1"/>
  <c r="K281"/>
  <c r="E339" s="1"/>
  <c r="J281"/>
  <c r="D339" s="1"/>
  <c r="G339" s="1"/>
  <c r="U278"/>
  <c r="T278"/>
  <c r="S278"/>
  <c r="R278"/>
  <c r="Q278"/>
  <c r="W278" s="1"/>
  <c r="I307" s="1"/>
  <c r="P278"/>
  <c r="O278"/>
  <c r="X278" s="1"/>
  <c r="J307" s="1"/>
  <c r="N278"/>
  <c r="M278"/>
  <c r="V278" s="1"/>
  <c r="H307" s="1"/>
  <c r="K307" s="1"/>
  <c r="L278"/>
  <c r="F336" s="1"/>
  <c r="K278"/>
  <c r="E336" s="1"/>
  <c r="J278"/>
  <c r="D336" s="1"/>
  <c r="X277"/>
  <c r="J306" s="1"/>
  <c r="W277"/>
  <c r="I306" s="1"/>
  <c r="V277"/>
  <c r="H306" s="1"/>
  <c r="K306" s="1"/>
  <c r="L277"/>
  <c r="F335" s="1"/>
  <c r="K277"/>
  <c r="E335" s="1"/>
  <c r="J277"/>
  <c r="D335" s="1"/>
  <c r="X276"/>
  <c r="J305" s="1"/>
  <c r="W276"/>
  <c r="I305" s="1"/>
  <c r="V276"/>
  <c r="H305" s="1"/>
  <c r="K305" s="1"/>
  <c r="L276"/>
  <c r="F334" s="1"/>
  <c r="K276"/>
  <c r="E334" s="1"/>
  <c r="J276"/>
  <c r="D334" s="1"/>
  <c r="X275"/>
  <c r="J304" s="1"/>
  <c r="W275"/>
  <c r="I304" s="1"/>
  <c r="V275"/>
  <c r="H304" s="1"/>
  <c r="K304" s="1"/>
  <c r="L275"/>
  <c r="F333" s="1"/>
  <c r="K275"/>
  <c r="E333" s="1"/>
  <c r="J275"/>
  <c r="D333" s="1"/>
  <c r="U273"/>
  <c r="U291" s="1"/>
  <c r="T273"/>
  <c r="T291" s="1"/>
  <c r="S273"/>
  <c r="S291" s="1"/>
  <c r="R273"/>
  <c r="R291" s="1"/>
  <c r="Q273"/>
  <c r="Q291" s="1"/>
  <c r="P273"/>
  <c r="P291" s="1"/>
  <c r="O273"/>
  <c r="O291" s="1"/>
  <c r="N273"/>
  <c r="N291" s="1"/>
  <c r="M273"/>
  <c r="M291" s="1"/>
  <c r="I273"/>
  <c r="I291" s="1"/>
  <c r="H273"/>
  <c r="H291" s="1"/>
  <c r="G273"/>
  <c r="G291" s="1"/>
  <c r="F273"/>
  <c r="F291" s="1"/>
  <c r="E273"/>
  <c r="E291" s="1"/>
  <c r="D273"/>
  <c r="D291" s="1"/>
  <c r="X272"/>
  <c r="J301" s="1"/>
  <c r="W272"/>
  <c r="I301" s="1"/>
  <c r="V272"/>
  <c r="H301" s="1"/>
  <c r="L272"/>
  <c r="F330" s="1"/>
  <c r="K272"/>
  <c r="E330" s="1"/>
  <c r="J272"/>
  <c r="D330" s="1"/>
  <c r="G330" s="1"/>
  <c r="X271"/>
  <c r="J300" s="1"/>
  <c r="W271"/>
  <c r="I300" s="1"/>
  <c r="K300" s="1"/>
  <c r="V271"/>
  <c r="L271"/>
  <c r="F329" s="1"/>
  <c r="K271"/>
  <c r="E329" s="1"/>
  <c r="J271"/>
  <c r="D329" s="1"/>
  <c r="G329" s="1"/>
  <c r="X270"/>
  <c r="J299" s="1"/>
  <c r="W270"/>
  <c r="I299" s="1"/>
  <c r="V270"/>
  <c r="H299" s="1"/>
  <c r="L270"/>
  <c r="F328" s="1"/>
  <c r="K270"/>
  <c r="E328" s="1"/>
  <c r="J270"/>
  <c r="D328" s="1"/>
  <c r="G328" s="1"/>
  <c r="X269"/>
  <c r="J298" s="1"/>
  <c r="W269"/>
  <c r="I298" s="1"/>
  <c r="V269"/>
  <c r="H298" s="1"/>
  <c r="L269"/>
  <c r="F327" s="1"/>
  <c r="K269"/>
  <c r="E327" s="1"/>
  <c r="J269"/>
  <c r="D327" s="1"/>
  <c r="G327" s="1"/>
  <c r="X268"/>
  <c r="J297" s="1"/>
  <c r="W268"/>
  <c r="I297" s="1"/>
  <c r="V268"/>
  <c r="H297" s="1"/>
  <c r="L268"/>
  <c r="F326" s="1"/>
  <c r="K268"/>
  <c r="E326" s="1"/>
  <c r="J268"/>
  <c r="D326" s="1"/>
  <c r="G326" s="1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X243"/>
  <c r="X261" s="1"/>
  <c r="W243"/>
  <c r="W261" s="1"/>
  <c r="V243"/>
  <c r="V261" s="1"/>
  <c r="U243"/>
  <c r="U261" s="1"/>
  <c r="T243"/>
  <c r="T261" s="1"/>
  <c r="S243"/>
  <c r="S261" s="1"/>
  <c r="R243"/>
  <c r="R261" s="1"/>
  <c r="Q243"/>
  <c r="Q261" s="1"/>
  <c r="P243"/>
  <c r="P261" s="1"/>
  <c r="O243"/>
  <c r="O261" s="1"/>
  <c r="N243"/>
  <c r="N261" s="1"/>
  <c r="M243"/>
  <c r="M261" s="1"/>
  <c r="L243"/>
  <c r="L261" s="1"/>
  <c r="K243"/>
  <c r="K261" s="1"/>
  <c r="J243"/>
  <c r="J261" s="1"/>
  <c r="I243"/>
  <c r="I261" s="1"/>
  <c r="H243"/>
  <c r="H261" s="1"/>
  <c r="G243"/>
  <c r="G261" s="1"/>
  <c r="F243"/>
  <c r="F261" s="1"/>
  <c r="E243"/>
  <c r="E261" s="1"/>
  <c r="D243"/>
  <c r="D261" s="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X214"/>
  <c r="X232" s="1"/>
  <c r="W214"/>
  <c r="W232" s="1"/>
  <c r="V214"/>
  <c r="V232" s="1"/>
  <c r="U214"/>
  <c r="U232" s="1"/>
  <c r="T214"/>
  <c r="T232" s="1"/>
  <c r="S214"/>
  <c r="S232" s="1"/>
  <c r="R214"/>
  <c r="R232" s="1"/>
  <c r="Q214"/>
  <c r="Q232" s="1"/>
  <c r="P214"/>
  <c r="P232" s="1"/>
  <c r="O214"/>
  <c r="O232" s="1"/>
  <c r="N214"/>
  <c r="N232" s="1"/>
  <c r="M214"/>
  <c r="M232" s="1"/>
  <c r="L214"/>
  <c r="L232" s="1"/>
  <c r="K214"/>
  <c r="K232" s="1"/>
  <c r="J214"/>
  <c r="J232" s="1"/>
  <c r="I214"/>
  <c r="I232" s="1"/>
  <c r="H214"/>
  <c r="H232" s="1"/>
  <c r="G214"/>
  <c r="G232" s="1"/>
  <c r="F214"/>
  <c r="F232" s="1"/>
  <c r="E214"/>
  <c r="E232" s="1"/>
  <c r="D214"/>
  <c r="D232" s="1"/>
  <c r="N203"/>
  <c r="L203"/>
  <c r="J203"/>
  <c r="X202"/>
  <c r="L290" s="1"/>
  <c r="F348" s="1"/>
  <c r="W202"/>
  <c r="K290" s="1"/>
  <c r="E348" s="1"/>
  <c r="V202"/>
  <c r="J290" s="1"/>
  <c r="D348" s="1"/>
  <c r="G348" s="1"/>
  <c r="G349" s="1"/>
  <c r="R202"/>
  <c r="Q202"/>
  <c r="T202" s="1"/>
  <c r="I348" s="1"/>
  <c r="P202"/>
  <c r="O202"/>
  <c r="U202" s="1"/>
  <c r="J348" s="1"/>
  <c r="N202"/>
  <c r="M202"/>
  <c r="S202" s="1"/>
  <c r="H348" s="1"/>
  <c r="K348" s="1"/>
  <c r="L202"/>
  <c r="K202"/>
  <c r="K203" s="1"/>
  <c r="J202"/>
  <c r="F202"/>
  <c r="E202"/>
  <c r="E203" s="1"/>
  <c r="D202"/>
  <c r="U201"/>
  <c r="J347" s="1"/>
  <c r="T201"/>
  <c r="I347" s="1"/>
  <c r="S201"/>
  <c r="H347" s="1"/>
  <c r="K347" s="1"/>
  <c r="I201"/>
  <c r="R318" s="1"/>
  <c r="H201"/>
  <c r="Q318" s="1"/>
  <c r="G201"/>
  <c r="P318" s="1"/>
  <c r="U200"/>
  <c r="J346" s="1"/>
  <c r="T200"/>
  <c r="I346" s="1"/>
  <c r="S200"/>
  <c r="H346" s="1"/>
  <c r="K346" s="1"/>
  <c r="I200"/>
  <c r="R317" s="1"/>
  <c r="H200"/>
  <c r="Q317" s="1"/>
  <c r="G200"/>
  <c r="P317" s="1"/>
  <c r="U199"/>
  <c r="J345" s="1"/>
  <c r="T199"/>
  <c r="I345" s="1"/>
  <c r="S199"/>
  <c r="H345" s="1"/>
  <c r="K345" s="1"/>
  <c r="I199"/>
  <c r="R316" s="1"/>
  <c r="H199"/>
  <c r="Q316" s="1"/>
  <c r="G199"/>
  <c r="P316" s="1"/>
  <c r="U197"/>
  <c r="J343" s="1"/>
  <c r="T197"/>
  <c r="I343" s="1"/>
  <c r="S197"/>
  <c r="H343" s="1"/>
  <c r="K343" s="1"/>
  <c r="I197"/>
  <c r="R314" s="1"/>
  <c r="H197"/>
  <c r="Q314" s="1"/>
  <c r="G197"/>
  <c r="P314" s="1"/>
  <c r="U196"/>
  <c r="J342" s="1"/>
  <c r="T196"/>
  <c r="I342" s="1"/>
  <c r="S196"/>
  <c r="H342" s="1"/>
  <c r="K342" s="1"/>
  <c r="I196"/>
  <c r="R313" s="1"/>
  <c r="H196"/>
  <c r="Q313" s="1"/>
  <c r="G196"/>
  <c r="P313" s="1"/>
  <c r="U194"/>
  <c r="T194"/>
  <c r="S194"/>
  <c r="I194"/>
  <c r="R311" s="1"/>
  <c r="H194"/>
  <c r="Q311" s="1"/>
  <c r="G194"/>
  <c r="P311" s="1"/>
  <c r="U193"/>
  <c r="J339" s="1"/>
  <c r="T193"/>
  <c r="I339" s="1"/>
  <c r="S193"/>
  <c r="H339" s="1"/>
  <c r="K339" s="1"/>
  <c r="I193"/>
  <c r="R310" s="1"/>
  <c r="H193"/>
  <c r="Q310" s="1"/>
  <c r="G193"/>
  <c r="P310" s="1"/>
  <c r="U190"/>
  <c r="J336" s="1"/>
  <c r="R190"/>
  <c r="Q190"/>
  <c r="T190" s="1"/>
  <c r="I336" s="1"/>
  <c r="P190"/>
  <c r="S190" s="1"/>
  <c r="H336" s="1"/>
  <c r="F190"/>
  <c r="F203" s="1"/>
  <c r="E190"/>
  <c r="D190"/>
  <c r="D203" s="1"/>
  <c r="U189"/>
  <c r="J335" s="1"/>
  <c r="T189"/>
  <c r="I335" s="1"/>
  <c r="S189"/>
  <c r="H335" s="1"/>
  <c r="I189"/>
  <c r="R306" s="1"/>
  <c r="H189"/>
  <c r="Q306" s="1"/>
  <c r="G189"/>
  <c r="P306" s="1"/>
  <c r="U188"/>
  <c r="J334" s="1"/>
  <c r="T188"/>
  <c r="I334" s="1"/>
  <c r="S188"/>
  <c r="H334" s="1"/>
  <c r="I188"/>
  <c r="R305" s="1"/>
  <c r="H188"/>
  <c r="Q305" s="1"/>
  <c r="G188"/>
  <c r="P305" s="1"/>
  <c r="U187"/>
  <c r="J333" s="1"/>
  <c r="T187"/>
  <c r="I333" s="1"/>
  <c r="S187"/>
  <c r="H333" s="1"/>
  <c r="I187"/>
  <c r="R304" s="1"/>
  <c r="H187"/>
  <c r="Q304" s="1"/>
  <c r="G187"/>
  <c r="P304" s="1"/>
  <c r="X185"/>
  <c r="X203" s="1"/>
  <c r="L291" s="1"/>
  <c r="F349" s="1"/>
  <c r="W185"/>
  <c r="W203" s="1"/>
  <c r="K291" s="1"/>
  <c r="E349" s="1"/>
  <c r="V185"/>
  <c r="V203" s="1"/>
  <c r="J291" s="1"/>
  <c r="D349" s="1"/>
  <c r="U185"/>
  <c r="J331" s="1"/>
  <c r="S185"/>
  <c r="H331" s="1"/>
  <c r="R185"/>
  <c r="R203" s="1"/>
  <c r="Q185"/>
  <c r="T185" s="1"/>
  <c r="I331" s="1"/>
  <c r="P185"/>
  <c r="P203" s="1"/>
  <c r="F185"/>
  <c r="E185"/>
  <c r="D185"/>
  <c r="U184"/>
  <c r="J330" s="1"/>
  <c r="T184"/>
  <c r="I330" s="1"/>
  <c r="S184"/>
  <c r="H330" s="1"/>
  <c r="K330" s="1"/>
  <c r="I184"/>
  <c r="R301" s="1"/>
  <c r="H184"/>
  <c r="Q301" s="1"/>
  <c r="G184"/>
  <c r="P301" s="1"/>
  <c r="U183"/>
  <c r="J329" s="1"/>
  <c r="T183"/>
  <c r="I329" s="1"/>
  <c r="S183"/>
  <c r="H329" s="1"/>
  <c r="K329" s="1"/>
  <c r="I183"/>
  <c r="R300" s="1"/>
  <c r="H183"/>
  <c r="Q300" s="1"/>
  <c r="G183"/>
  <c r="P300" s="1"/>
  <c r="U182"/>
  <c r="J328" s="1"/>
  <c r="T182"/>
  <c r="I328" s="1"/>
  <c r="S182"/>
  <c r="H328" s="1"/>
  <c r="K328" s="1"/>
  <c r="I182"/>
  <c r="R299" s="1"/>
  <c r="H182"/>
  <c r="Q299" s="1"/>
  <c r="G182"/>
  <c r="P299" s="1"/>
  <c r="U181"/>
  <c r="J327" s="1"/>
  <c r="T181"/>
  <c r="I327" s="1"/>
  <c r="S181"/>
  <c r="H327" s="1"/>
  <c r="K327" s="1"/>
  <c r="I181"/>
  <c r="R298" s="1"/>
  <c r="H181"/>
  <c r="Q298" s="1"/>
  <c r="G181"/>
  <c r="P298" s="1"/>
  <c r="U180"/>
  <c r="J326" s="1"/>
  <c r="T180"/>
  <c r="I326" s="1"/>
  <c r="S180"/>
  <c r="H326" s="1"/>
  <c r="K326" s="1"/>
  <c r="I180"/>
  <c r="R297" s="1"/>
  <c r="H180"/>
  <c r="Q297" s="1"/>
  <c r="G180"/>
  <c r="P297" s="1"/>
  <c r="X173"/>
  <c r="W173"/>
  <c r="W174" s="1"/>
  <c r="V173"/>
  <c r="U173"/>
  <c r="U174" s="1"/>
  <c r="T173"/>
  <c r="S173"/>
  <c r="S174" s="1"/>
  <c r="R173"/>
  <c r="I202" s="1"/>
  <c r="R319" s="1"/>
  <c r="Q173"/>
  <c r="Q174" s="1"/>
  <c r="P173"/>
  <c r="G202" s="1"/>
  <c r="P319" s="1"/>
  <c r="L173"/>
  <c r="K173"/>
  <c r="N173" s="1"/>
  <c r="M319" s="1"/>
  <c r="J173"/>
  <c r="I173"/>
  <c r="O173" s="1"/>
  <c r="N319" s="1"/>
  <c r="H173"/>
  <c r="G173"/>
  <c r="M173" s="1"/>
  <c r="L319" s="1"/>
  <c r="O319" s="1"/>
  <c r="O172"/>
  <c r="N318" s="1"/>
  <c r="N172"/>
  <c r="M318" s="1"/>
  <c r="M172"/>
  <c r="L318" s="1"/>
  <c r="O318" s="1"/>
  <c r="F172"/>
  <c r="F318" s="1"/>
  <c r="E172"/>
  <c r="E318" s="1"/>
  <c r="M347" s="1"/>
  <c r="D172"/>
  <c r="D318" s="1"/>
  <c r="O171"/>
  <c r="N317" s="1"/>
  <c r="N171"/>
  <c r="M317" s="1"/>
  <c r="M171"/>
  <c r="L317" s="1"/>
  <c r="O317" s="1"/>
  <c r="F171"/>
  <c r="F317" s="1"/>
  <c r="E171"/>
  <c r="E317" s="1"/>
  <c r="M346" s="1"/>
  <c r="D171"/>
  <c r="D317" s="1"/>
  <c r="O170"/>
  <c r="N316" s="1"/>
  <c r="N170"/>
  <c r="M316" s="1"/>
  <c r="M170"/>
  <c r="L316" s="1"/>
  <c r="O316" s="1"/>
  <c r="F170"/>
  <c r="F316" s="1"/>
  <c r="E170"/>
  <c r="E316" s="1"/>
  <c r="M345" s="1"/>
  <c r="D170"/>
  <c r="D316" s="1"/>
  <c r="O168"/>
  <c r="N314" s="1"/>
  <c r="N168"/>
  <c r="M314" s="1"/>
  <c r="M168"/>
  <c r="L314" s="1"/>
  <c r="O314" s="1"/>
  <c r="F168"/>
  <c r="F314" s="1"/>
  <c r="E168"/>
  <c r="E314" s="1"/>
  <c r="M343" s="1"/>
  <c r="D168"/>
  <c r="D314" s="1"/>
  <c r="O167"/>
  <c r="N313" s="1"/>
  <c r="N167"/>
  <c r="M313" s="1"/>
  <c r="M167"/>
  <c r="L313" s="1"/>
  <c r="O313" s="1"/>
  <c r="F167"/>
  <c r="F313" s="1"/>
  <c r="E167"/>
  <c r="E313" s="1"/>
  <c r="M342" s="1"/>
  <c r="D167"/>
  <c r="D313" s="1"/>
  <c r="O165"/>
  <c r="N311" s="1"/>
  <c r="N165"/>
  <c r="M311" s="1"/>
  <c r="M165"/>
  <c r="L311" s="1"/>
  <c r="O311" s="1"/>
  <c r="F165"/>
  <c r="F311" s="1"/>
  <c r="E165"/>
  <c r="E311" s="1"/>
  <c r="M340" s="1"/>
  <c r="D165"/>
  <c r="D311" s="1"/>
  <c r="O164"/>
  <c r="N310" s="1"/>
  <c r="N164"/>
  <c r="M310" s="1"/>
  <c r="M164"/>
  <c r="L310" s="1"/>
  <c r="O310" s="1"/>
  <c r="F164"/>
  <c r="F310" s="1"/>
  <c r="E164"/>
  <c r="E310" s="1"/>
  <c r="M339" s="1"/>
  <c r="D164"/>
  <c r="D310" s="1"/>
  <c r="X161"/>
  <c r="X174" s="1"/>
  <c r="W161"/>
  <c r="V161"/>
  <c r="V174" s="1"/>
  <c r="U161"/>
  <c r="T161"/>
  <c r="H190" s="1"/>
  <c r="Q307" s="1"/>
  <c r="S161"/>
  <c r="R161"/>
  <c r="I190" s="1"/>
  <c r="R307" s="1"/>
  <c r="Q161"/>
  <c r="P161"/>
  <c r="G190" s="1"/>
  <c r="P307" s="1"/>
  <c r="L161"/>
  <c r="O161" s="1"/>
  <c r="N307" s="1"/>
  <c r="K161"/>
  <c r="J161"/>
  <c r="M161" s="1"/>
  <c r="L307" s="1"/>
  <c r="I161"/>
  <c r="H161"/>
  <c r="H174" s="1"/>
  <c r="G161"/>
  <c r="O160"/>
  <c r="N306" s="1"/>
  <c r="N160"/>
  <c r="M306" s="1"/>
  <c r="M160"/>
  <c r="L306" s="1"/>
  <c r="F160"/>
  <c r="F306" s="1"/>
  <c r="N335" s="1"/>
  <c r="E160"/>
  <c r="E306" s="1"/>
  <c r="D160"/>
  <c r="D306" s="1"/>
  <c r="O159"/>
  <c r="N305" s="1"/>
  <c r="N159"/>
  <c r="M305" s="1"/>
  <c r="M159"/>
  <c r="L305" s="1"/>
  <c r="F159"/>
  <c r="F305" s="1"/>
  <c r="N334" s="1"/>
  <c r="E159"/>
  <c r="E305" s="1"/>
  <c r="D159"/>
  <c r="D305" s="1"/>
  <c r="O158"/>
  <c r="N304" s="1"/>
  <c r="N158"/>
  <c r="M304" s="1"/>
  <c r="M158"/>
  <c r="L304" s="1"/>
  <c r="F158"/>
  <c r="F304" s="1"/>
  <c r="N333" s="1"/>
  <c r="E158"/>
  <c r="E304" s="1"/>
  <c r="D158"/>
  <c r="D304" s="1"/>
  <c r="X156"/>
  <c r="W156"/>
  <c r="V156"/>
  <c r="U156"/>
  <c r="I185" s="1"/>
  <c r="R302" s="1"/>
  <c r="T156"/>
  <c r="S156"/>
  <c r="G185" s="1"/>
  <c r="P302" s="1"/>
  <c r="R156"/>
  <c r="Q156"/>
  <c r="H185" s="1"/>
  <c r="Q302" s="1"/>
  <c r="P156"/>
  <c r="L156"/>
  <c r="K156"/>
  <c r="K174" s="1"/>
  <c r="N174" s="1"/>
  <c r="M320" s="1"/>
  <c r="J156"/>
  <c r="I156"/>
  <c r="I174" s="1"/>
  <c r="H156"/>
  <c r="G156"/>
  <c r="G174" s="1"/>
  <c r="O155"/>
  <c r="N301" s="1"/>
  <c r="N155"/>
  <c r="M301" s="1"/>
  <c r="M155"/>
  <c r="L301" s="1"/>
  <c r="O301" s="1"/>
  <c r="F155"/>
  <c r="F301" s="1"/>
  <c r="E155"/>
  <c r="E301" s="1"/>
  <c r="M330" s="1"/>
  <c r="D155"/>
  <c r="D301" s="1"/>
  <c r="O154"/>
  <c r="N300" s="1"/>
  <c r="N154"/>
  <c r="M300" s="1"/>
  <c r="M154"/>
  <c r="L300" s="1"/>
  <c r="O300" s="1"/>
  <c r="F154"/>
  <c r="F300" s="1"/>
  <c r="E154"/>
  <c r="E300" s="1"/>
  <c r="M329" s="1"/>
  <c r="D154"/>
  <c r="D300" s="1"/>
  <c r="O153"/>
  <c r="N299" s="1"/>
  <c r="N153"/>
  <c r="M299" s="1"/>
  <c r="M153"/>
  <c r="L299" s="1"/>
  <c r="O299" s="1"/>
  <c r="F153"/>
  <c r="F299" s="1"/>
  <c r="E153"/>
  <c r="E299" s="1"/>
  <c r="M328" s="1"/>
  <c r="D153"/>
  <c r="D299" s="1"/>
  <c r="O152"/>
  <c r="N298" s="1"/>
  <c r="N152"/>
  <c r="M298" s="1"/>
  <c r="M152"/>
  <c r="L298" s="1"/>
  <c r="O298" s="1"/>
  <c r="F152"/>
  <c r="F298" s="1"/>
  <c r="E152"/>
  <c r="E298" s="1"/>
  <c r="M327" s="1"/>
  <c r="D152"/>
  <c r="D298" s="1"/>
  <c r="O151"/>
  <c r="N297" s="1"/>
  <c r="N151"/>
  <c r="M297" s="1"/>
  <c r="M151"/>
  <c r="L297" s="1"/>
  <c r="O297" s="1"/>
  <c r="F151"/>
  <c r="F297" s="1"/>
  <c r="E151"/>
  <c r="E297" s="1"/>
  <c r="M326" s="1"/>
  <c r="D151"/>
  <c r="D297" s="1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X132"/>
  <c r="X145" s="1"/>
  <c r="W132"/>
  <c r="V132"/>
  <c r="V145" s="1"/>
  <c r="U132"/>
  <c r="T132"/>
  <c r="T145" s="1"/>
  <c r="S132"/>
  <c r="R132"/>
  <c r="R145" s="1"/>
  <c r="Q132"/>
  <c r="P132"/>
  <c r="P145" s="1"/>
  <c r="O132"/>
  <c r="N132"/>
  <c r="N145" s="1"/>
  <c r="M132"/>
  <c r="L132"/>
  <c r="L145" s="1"/>
  <c r="K132"/>
  <c r="J132"/>
  <c r="J145" s="1"/>
  <c r="I132"/>
  <c r="H132"/>
  <c r="H145" s="1"/>
  <c r="G132"/>
  <c r="F132"/>
  <c r="F145" s="1"/>
  <c r="E132"/>
  <c r="D132"/>
  <c r="D145" s="1"/>
  <c r="X127"/>
  <c r="W127"/>
  <c r="W145" s="1"/>
  <c r="V127"/>
  <c r="U127"/>
  <c r="U145" s="1"/>
  <c r="T127"/>
  <c r="S127"/>
  <c r="S145" s="1"/>
  <c r="R127"/>
  <c r="Q127"/>
  <c r="Q145" s="1"/>
  <c r="P127"/>
  <c r="O127"/>
  <c r="O145" s="1"/>
  <c r="N127"/>
  <c r="M127"/>
  <c r="M145" s="1"/>
  <c r="L127"/>
  <c r="K127"/>
  <c r="K145" s="1"/>
  <c r="J127"/>
  <c r="I127"/>
  <c r="I145" s="1"/>
  <c r="H127"/>
  <c r="G127"/>
  <c r="G145" s="1"/>
  <c r="F127"/>
  <c r="E127"/>
  <c r="E145" s="1"/>
  <c r="D127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X103"/>
  <c r="X116" s="1"/>
  <c r="W103"/>
  <c r="V103"/>
  <c r="V116" s="1"/>
  <c r="U103"/>
  <c r="T103"/>
  <c r="T116" s="1"/>
  <c r="S103"/>
  <c r="R103"/>
  <c r="R116" s="1"/>
  <c r="Q103"/>
  <c r="P103"/>
  <c r="P116" s="1"/>
  <c r="O103"/>
  <c r="N103"/>
  <c r="N116" s="1"/>
  <c r="M103"/>
  <c r="L103"/>
  <c r="L116" s="1"/>
  <c r="K103"/>
  <c r="J103"/>
  <c r="J116" s="1"/>
  <c r="I103"/>
  <c r="H103"/>
  <c r="H116" s="1"/>
  <c r="G103"/>
  <c r="F103"/>
  <c r="F116" s="1"/>
  <c r="E103"/>
  <c r="D103"/>
  <c r="D116" s="1"/>
  <c r="X98"/>
  <c r="W98"/>
  <c r="W116" s="1"/>
  <c r="V98"/>
  <c r="U98"/>
  <c r="U116" s="1"/>
  <c r="T98"/>
  <c r="S98"/>
  <c r="S116" s="1"/>
  <c r="R98"/>
  <c r="Q98"/>
  <c r="Q116" s="1"/>
  <c r="P98"/>
  <c r="O98"/>
  <c r="O116" s="1"/>
  <c r="N98"/>
  <c r="M98"/>
  <c r="M116" s="1"/>
  <c r="L98"/>
  <c r="K98"/>
  <c r="K116" s="1"/>
  <c r="J98"/>
  <c r="I98"/>
  <c r="I116" s="1"/>
  <c r="H98"/>
  <c r="G98"/>
  <c r="G116" s="1"/>
  <c r="F98"/>
  <c r="E98"/>
  <c r="E116" s="1"/>
  <c r="D98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X74"/>
  <c r="X87" s="1"/>
  <c r="W74"/>
  <c r="V74"/>
  <c r="V87" s="1"/>
  <c r="U74"/>
  <c r="T74"/>
  <c r="T87" s="1"/>
  <c r="S74"/>
  <c r="R74"/>
  <c r="R87" s="1"/>
  <c r="Q74"/>
  <c r="P74"/>
  <c r="P87" s="1"/>
  <c r="O74"/>
  <c r="N74"/>
  <c r="N87" s="1"/>
  <c r="M74"/>
  <c r="L74"/>
  <c r="L87" s="1"/>
  <c r="K74"/>
  <c r="J74"/>
  <c r="J87" s="1"/>
  <c r="I74"/>
  <c r="H74"/>
  <c r="H87" s="1"/>
  <c r="G74"/>
  <c r="F74"/>
  <c r="F87" s="1"/>
  <c r="E74"/>
  <c r="D74"/>
  <c r="D87" s="1"/>
  <c r="X69"/>
  <c r="W69"/>
  <c r="W87" s="1"/>
  <c r="V69"/>
  <c r="U69"/>
  <c r="U87" s="1"/>
  <c r="T69"/>
  <c r="S69"/>
  <c r="S87" s="1"/>
  <c r="R69"/>
  <c r="Q69"/>
  <c r="Q87" s="1"/>
  <c r="P69"/>
  <c r="O69"/>
  <c r="O87" s="1"/>
  <c r="N69"/>
  <c r="M69"/>
  <c r="M87" s="1"/>
  <c r="L69"/>
  <c r="K69"/>
  <c r="K87" s="1"/>
  <c r="J69"/>
  <c r="I69"/>
  <c r="I87" s="1"/>
  <c r="H69"/>
  <c r="G69"/>
  <c r="G87" s="1"/>
  <c r="F69"/>
  <c r="E69"/>
  <c r="E87" s="1"/>
  <c r="D69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X45"/>
  <c r="X58" s="1"/>
  <c r="W45"/>
  <c r="V45"/>
  <c r="V58" s="1"/>
  <c r="U45"/>
  <c r="T45"/>
  <c r="T58" s="1"/>
  <c r="S45"/>
  <c r="R45"/>
  <c r="R58" s="1"/>
  <c r="Q45"/>
  <c r="P45"/>
  <c r="P58" s="1"/>
  <c r="O45"/>
  <c r="N45"/>
  <c r="N58" s="1"/>
  <c r="M45"/>
  <c r="L45"/>
  <c r="L58" s="1"/>
  <c r="K45"/>
  <c r="J45"/>
  <c r="J58" s="1"/>
  <c r="I45"/>
  <c r="H45"/>
  <c r="H58" s="1"/>
  <c r="G45"/>
  <c r="F45"/>
  <c r="F58" s="1"/>
  <c r="E45"/>
  <c r="D45"/>
  <c r="D58" s="1"/>
  <c r="X40"/>
  <c r="W40"/>
  <c r="W58" s="1"/>
  <c r="V40"/>
  <c r="U40"/>
  <c r="U58" s="1"/>
  <c r="T40"/>
  <c r="S40"/>
  <c r="S58" s="1"/>
  <c r="R40"/>
  <c r="Q40"/>
  <c r="Q58" s="1"/>
  <c r="P40"/>
  <c r="O40"/>
  <c r="O58" s="1"/>
  <c r="N40"/>
  <c r="M40"/>
  <c r="M58" s="1"/>
  <c r="L40"/>
  <c r="K40"/>
  <c r="K58" s="1"/>
  <c r="J40"/>
  <c r="I40"/>
  <c r="I58" s="1"/>
  <c r="H40"/>
  <c r="G40"/>
  <c r="G58" s="1"/>
  <c r="F40"/>
  <c r="E40"/>
  <c r="E58" s="1"/>
  <c r="D40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F173" s="1"/>
  <c r="F319" s="1"/>
  <c r="N348" s="1"/>
  <c r="E28"/>
  <c r="E173" s="1"/>
  <c r="E319" s="1"/>
  <c r="D28"/>
  <c r="D173" s="1"/>
  <c r="D319" s="1"/>
  <c r="X16"/>
  <c r="X29" s="1"/>
  <c r="W16"/>
  <c r="V16"/>
  <c r="V29" s="1"/>
  <c r="U16"/>
  <c r="T16"/>
  <c r="T29" s="1"/>
  <c r="S16"/>
  <c r="R16"/>
  <c r="R29" s="1"/>
  <c r="Q16"/>
  <c r="P16"/>
  <c r="P29" s="1"/>
  <c r="O16"/>
  <c r="N16"/>
  <c r="N29" s="1"/>
  <c r="M16"/>
  <c r="L16"/>
  <c r="L29" s="1"/>
  <c r="K16"/>
  <c r="J16"/>
  <c r="J29" s="1"/>
  <c r="I16"/>
  <c r="H16"/>
  <c r="H29" s="1"/>
  <c r="G16"/>
  <c r="F16"/>
  <c r="F161" s="1"/>
  <c r="F307" s="1"/>
  <c r="N336" s="1"/>
  <c r="E16"/>
  <c r="E161" s="1"/>
  <c r="E307" s="1"/>
  <c r="D16"/>
  <c r="D161" s="1"/>
  <c r="D307" s="1"/>
  <c r="X11"/>
  <c r="W11"/>
  <c r="W29" s="1"/>
  <c r="V11"/>
  <c r="U11"/>
  <c r="U29" s="1"/>
  <c r="T11"/>
  <c r="S11"/>
  <c r="S29" s="1"/>
  <c r="R11"/>
  <c r="Q11"/>
  <c r="Q29" s="1"/>
  <c r="P11"/>
  <c r="O11"/>
  <c r="O29" s="1"/>
  <c r="N11"/>
  <c r="M11"/>
  <c r="M29" s="1"/>
  <c r="L11"/>
  <c r="K11"/>
  <c r="K29" s="1"/>
  <c r="J11"/>
  <c r="I11"/>
  <c r="I29" s="1"/>
  <c r="H11"/>
  <c r="G11"/>
  <c r="G29" s="1"/>
  <c r="F11"/>
  <c r="F156" s="1"/>
  <c r="F302" s="1"/>
  <c r="E11"/>
  <c r="E29" s="1"/>
  <c r="E174" s="1"/>
  <c r="E320" s="1"/>
  <c r="D11"/>
  <c r="D156" s="1"/>
  <c r="D302" s="1"/>
  <c r="F661" i="33" l="1"/>
  <c r="F1170"/>
  <c r="F1714"/>
  <c r="P383" i="32"/>
  <c r="G359"/>
  <c r="G343"/>
  <c r="H357"/>
  <c r="M312"/>
  <c r="J357"/>
  <c r="O312"/>
  <c r="K349"/>
  <c r="K345"/>
  <c r="K355"/>
  <c r="K313"/>
  <c r="K384"/>
  <c r="H313"/>
  <c r="J313"/>
  <c r="L313"/>
  <c r="G373"/>
  <c r="G379"/>
  <c r="P369"/>
  <c r="G345"/>
  <c r="P371"/>
  <c r="G347"/>
  <c r="P376"/>
  <c r="G352"/>
  <c r="P381"/>
  <c r="G357"/>
  <c r="Q368"/>
  <c r="Q370"/>
  <c r="R371"/>
  <c r="Q372"/>
  <c r="V157"/>
  <c r="X157"/>
  <c r="Q377"/>
  <c r="V163"/>
  <c r="D355" s="1"/>
  <c r="X163"/>
  <c r="F355" s="1"/>
  <c r="R381"/>
  <c r="Q383"/>
  <c r="V168"/>
  <c r="D360" s="1"/>
  <c r="X168"/>
  <c r="F360" s="1"/>
  <c r="E193"/>
  <c r="K289" s="1"/>
  <c r="I385" s="1"/>
  <c r="K385" s="1"/>
  <c r="K371"/>
  <c r="J277"/>
  <c r="H373" s="1"/>
  <c r="K373" s="1"/>
  <c r="L277"/>
  <c r="J373" s="1"/>
  <c r="M289"/>
  <c r="D313" s="1"/>
  <c r="L361" s="1"/>
  <c r="O289"/>
  <c r="F313" s="1"/>
  <c r="N361" s="1"/>
  <c r="N295"/>
  <c r="I343" s="1"/>
  <c r="Q367" s="1"/>
  <c r="O298"/>
  <c r="J346" s="1"/>
  <c r="K346" s="1"/>
  <c r="O371"/>
  <c r="T301"/>
  <c r="M373" s="1"/>
  <c r="O351"/>
  <c r="N303"/>
  <c r="I351" s="1"/>
  <c r="Q375" s="1"/>
  <c r="O375"/>
  <c r="O304"/>
  <c r="J352" s="1"/>
  <c r="K352" s="1"/>
  <c r="O377"/>
  <c r="T306"/>
  <c r="M378" s="1"/>
  <c r="R307"/>
  <c r="U307" s="1"/>
  <c r="N379" s="1"/>
  <c r="O379" s="1"/>
  <c r="N309"/>
  <c r="O381"/>
  <c r="O382"/>
  <c r="O383"/>
  <c r="G312"/>
  <c r="G313" s="1"/>
  <c r="I312"/>
  <c r="I313" s="1"/>
  <c r="G368"/>
  <c r="G370"/>
  <c r="G372"/>
  <c r="G375"/>
  <c r="G377"/>
  <c r="G382"/>
  <c r="S336"/>
  <c r="D384" s="1"/>
  <c r="U336"/>
  <c r="F384" s="1"/>
  <c r="E337"/>
  <c r="T337" s="1"/>
  <c r="E385" s="1"/>
  <c r="G385" s="1"/>
  <c r="P374"/>
  <c r="R374"/>
  <c r="Q378"/>
  <c r="Q382"/>
  <c r="K358"/>
  <c r="P368"/>
  <c r="S368" s="1"/>
  <c r="G344"/>
  <c r="P370"/>
  <c r="G346"/>
  <c r="P372"/>
  <c r="G348"/>
  <c r="G351"/>
  <c r="P377"/>
  <c r="G353"/>
  <c r="P380"/>
  <c r="S380" s="1"/>
  <c r="G356"/>
  <c r="G23"/>
  <c r="G24" s="1"/>
  <c r="Q369"/>
  <c r="R370"/>
  <c r="Q371"/>
  <c r="R372"/>
  <c r="W157"/>
  <c r="Q376"/>
  <c r="R377"/>
  <c r="W163"/>
  <c r="E355" s="1"/>
  <c r="Q379" s="1"/>
  <c r="R383"/>
  <c r="W168"/>
  <c r="E360" s="1"/>
  <c r="N289"/>
  <c r="E313" s="1"/>
  <c r="M361" s="1"/>
  <c r="M295"/>
  <c r="H343" s="1"/>
  <c r="K343" s="1"/>
  <c r="O368"/>
  <c r="O370"/>
  <c r="S301"/>
  <c r="L373" s="1"/>
  <c r="O373" s="1"/>
  <c r="U301"/>
  <c r="N373" s="1"/>
  <c r="M303"/>
  <c r="H351" s="1"/>
  <c r="K351" s="1"/>
  <c r="O376"/>
  <c r="O378"/>
  <c r="Q374"/>
  <c r="P378"/>
  <c r="S378" s="1"/>
  <c r="R378"/>
  <c r="P382"/>
  <c r="S382" s="1"/>
  <c r="R382"/>
  <c r="K359"/>
  <c r="G350"/>
  <c r="G354"/>
  <c r="G358"/>
  <c r="G307" i="31"/>
  <c r="L336"/>
  <c r="G297"/>
  <c r="L326"/>
  <c r="H319"/>
  <c r="L348"/>
  <c r="G319"/>
  <c r="I319"/>
  <c r="M348" s="1"/>
  <c r="S302"/>
  <c r="S310"/>
  <c r="S311"/>
  <c r="S313"/>
  <c r="S314"/>
  <c r="S316"/>
  <c r="S317"/>
  <c r="S318"/>
  <c r="H202"/>
  <c r="Q319" s="1"/>
  <c r="S319" s="1"/>
  <c r="M203"/>
  <c r="S203" s="1"/>
  <c r="H349" s="1"/>
  <c r="K349" s="1"/>
  <c r="O203"/>
  <c r="U203" s="1"/>
  <c r="J349" s="1"/>
  <c r="Q203"/>
  <c r="T203" s="1"/>
  <c r="I349" s="1"/>
  <c r="J273"/>
  <c r="D331" s="1"/>
  <c r="L273"/>
  <c r="F331" s="1"/>
  <c r="V273"/>
  <c r="H302" s="1"/>
  <c r="L331" s="1"/>
  <c r="X273"/>
  <c r="L333"/>
  <c r="G304"/>
  <c r="G305"/>
  <c r="L334"/>
  <c r="L335"/>
  <c r="G306"/>
  <c r="G298"/>
  <c r="L327"/>
  <c r="G299"/>
  <c r="L328"/>
  <c r="G300"/>
  <c r="L329"/>
  <c r="L330"/>
  <c r="G301"/>
  <c r="L339"/>
  <c r="G310"/>
  <c r="L340"/>
  <c r="G311"/>
  <c r="L343"/>
  <c r="G314"/>
  <c r="L345"/>
  <c r="G316"/>
  <c r="L346"/>
  <c r="G317"/>
  <c r="L347"/>
  <c r="G318"/>
  <c r="D29"/>
  <c r="D174" s="1"/>
  <c r="D320" s="1"/>
  <c r="F29"/>
  <c r="F174" s="1"/>
  <c r="F320" s="1"/>
  <c r="E156"/>
  <c r="E302" s="1"/>
  <c r="M156"/>
  <c r="L302" s="1"/>
  <c r="O156"/>
  <c r="N302" s="1"/>
  <c r="N161"/>
  <c r="M307" s="1"/>
  <c r="M336" s="1"/>
  <c r="J174"/>
  <c r="M174" s="1"/>
  <c r="L320" s="1"/>
  <c r="L174"/>
  <c r="O174" s="1"/>
  <c r="N320" s="1"/>
  <c r="P174"/>
  <c r="G203" s="1"/>
  <c r="P320" s="1"/>
  <c r="R174"/>
  <c r="I203" s="1"/>
  <c r="R320" s="1"/>
  <c r="T174"/>
  <c r="H203" s="1"/>
  <c r="Q320" s="1"/>
  <c r="K331"/>
  <c r="N326"/>
  <c r="N327"/>
  <c r="N328"/>
  <c r="N329"/>
  <c r="N330"/>
  <c r="N156"/>
  <c r="M302" s="1"/>
  <c r="M333"/>
  <c r="O304"/>
  <c r="M334"/>
  <c r="O305"/>
  <c r="M335"/>
  <c r="O306"/>
  <c r="N339"/>
  <c r="N340"/>
  <c r="G313"/>
  <c r="N342"/>
  <c r="O342" s="1"/>
  <c r="N343"/>
  <c r="N345"/>
  <c r="N346"/>
  <c r="N347"/>
  <c r="S297"/>
  <c r="S298"/>
  <c r="S299"/>
  <c r="S300"/>
  <c r="S301"/>
  <c r="K297"/>
  <c r="K298"/>
  <c r="K299"/>
  <c r="K301"/>
  <c r="K273"/>
  <c r="E331" s="1"/>
  <c r="W273"/>
  <c r="I302" s="1"/>
  <c r="K310"/>
  <c r="K311"/>
  <c r="K313"/>
  <c r="K314"/>
  <c r="K316"/>
  <c r="K317"/>
  <c r="E349" i="32" l="1"/>
  <c r="Q373" s="1"/>
  <c r="W169"/>
  <c r="E361" s="1"/>
  <c r="G360"/>
  <c r="P379"/>
  <c r="G355"/>
  <c r="F349"/>
  <c r="R373" s="1"/>
  <c r="X169"/>
  <c r="F361" s="1"/>
  <c r="S374"/>
  <c r="O361"/>
  <c r="R376"/>
  <c r="P367"/>
  <c r="S367" s="1"/>
  <c r="S383"/>
  <c r="I357"/>
  <c r="Q381" s="1"/>
  <c r="N312"/>
  <c r="D349"/>
  <c r="V169"/>
  <c r="D361" s="1"/>
  <c r="J360"/>
  <c r="O313"/>
  <c r="J361" s="1"/>
  <c r="H360"/>
  <c r="P384" s="1"/>
  <c r="M313"/>
  <c r="H361" s="1"/>
  <c r="S377"/>
  <c r="P375"/>
  <c r="S375" s="1"/>
  <c r="S372"/>
  <c r="S370"/>
  <c r="G384"/>
  <c r="R384"/>
  <c r="R379"/>
  <c r="S381"/>
  <c r="S376"/>
  <c r="S371"/>
  <c r="S369"/>
  <c r="R313"/>
  <c r="U313" s="1"/>
  <c r="N385" s="1"/>
  <c r="O385" s="1"/>
  <c r="J302" i="31"/>
  <c r="N331" s="1"/>
  <c r="X291"/>
  <c r="J320" s="1"/>
  <c r="S320"/>
  <c r="O320"/>
  <c r="O302"/>
  <c r="N349"/>
  <c r="O329"/>
  <c r="O328"/>
  <c r="O327"/>
  <c r="O334"/>
  <c r="O348"/>
  <c r="O307"/>
  <c r="K319"/>
  <c r="G320"/>
  <c r="M331"/>
  <c r="O347"/>
  <c r="O346"/>
  <c r="O345"/>
  <c r="O343"/>
  <c r="O340"/>
  <c r="O339"/>
  <c r="O330"/>
  <c r="O335"/>
  <c r="O333"/>
  <c r="K302"/>
  <c r="W291"/>
  <c r="I320" s="1"/>
  <c r="M349" s="1"/>
  <c r="G302"/>
  <c r="V291"/>
  <c r="H320" s="1"/>
  <c r="K320" s="1"/>
  <c r="O326"/>
  <c r="O336"/>
  <c r="P385" i="32" l="1"/>
  <c r="G361"/>
  <c r="I360"/>
  <c r="Q384" s="1"/>
  <c r="S384" s="1"/>
  <c r="N313"/>
  <c r="I361" s="1"/>
  <c r="K361" s="1"/>
  <c r="K357"/>
  <c r="S379"/>
  <c r="P373"/>
  <c r="S373" s="1"/>
  <c r="G349"/>
  <c r="K360"/>
  <c r="R385"/>
  <c r="Q385"/>
  <c r="O331" i="31"/>
  <c r="L349"/>
  <c r="O349" s="1"/>
  <c r="S385" i="32" l="1"/>
  <c r="D9" i="11" l="1"/>
  <c r="C9"/>
  <c r="E34" i="7" l="1"/>
  <c r="E30"/>
  <c r="D30"/>
  <c r="E4"/>
  <c r="D24" i="5"/>
  <c r="E45" i="7"/>
  <c r="E46" s="1"/>
  <c r="E40"/>
  <c r="E31" i="5"/>
  <c r="E32" s="1"/>
  <c r="E9"/>
  <c r="E47" i="7" l="1"/>
  <c r="E14" i="5"/>
  <c r="E2"/>
  <c r="E15"/>
  <c r="D45" i="7"/>
  <c r="C45"/>
  <c r="D40"/>
  <c r="D46" s="1"/>
  <c r="C40"/>
  <c r="C46" s="1"/>
  <c r="C34"/>
  <c r="C30"/>
  <c r="D19"/>
  <c r="D34" s="1"/>
  <c r="D47" s="1"/>
  <c r="D4"/>
  <c r="C4"/>
  <c r="C31" i="5"/>
  <c r="D26"/>
  <c r="D31" s="1"/>
  <c r="D5"/>
  <c r="C5"/>
  <c r="D3"/>
  <c r="C3"/>
  <c r="D2"/>
  <c r="C2"/>
  <c r="D32" l="1"/>
  <c r="E24"/>
  <c r="C24"/>
  <c r="C32" s="1"/>
  <c r="C47" i="7"/>
  <c r="D16" i="3" l="1"/>
  <c r="D21" s="1"/>
  <c r="D26" i="24"/>
  <c r="E26"/>
  <c r="F26"/>
  <c r="G26"/>
  <c r="H26"/>
  <c r="C26"/>
  <c r="I25"/>
  <c r="I26"/>
  <c r="I27"/>
  <c r="I22"/>
  <c r="I23"/>
  <c r="I24"/>
  <c r="I21"/>
  <c r="D25"/>
  <c r="E25"/>
  <c r="F25"/>
  <c r="G25"/>
  <c r="H25"/>
  <c r="C25"/>
  <c r="D20"/>
  <c r="E20"/>
  <c r="F20"/>
  <c r="G20"/>
  <c r="H20"/>
  <c r="C20"/>
  <c r="I18"/>
  <c r="I19"/>
  <c r="I17"/>
  <c r="I16"/>
  <c r="D16"/>
  <c r="E16"/>
  <c r="F16"/>
  <c r="G16"/>
  <c r="H16"/>
  <c r="C16"/>
  <c r="I15"/>
  <c r="D15"/>
  <c r="E15"/>
  <c r="F15"/>
  <c r="G15"/>
  <c r="H15"/>
  <c r="C15"/>
  <c r="I11"/>
  <c r="I12"/>
  <c r="I13"/>
  <c r="I14"/>
  <c r="I10"/>
  <c r="D9"/>
  <c r="E9"/>
  <c r="F9"/>
  <c r="G9"/>
  <c r="I9" s="1"/>
  <c r="H9"/>
  <c r="C9"/>
  <c r="I5"/>
  <c r="I3"/>
  <c r="I4"/>
  <c r="I6"/>
  <c r="I7"/>
  <c r="I8"/>
  <c r="I2"/>
  <c r="L2" i="1"/>
  <c r="C19" i="20"/>
  <c r="C16"/>
  <c r="C15"/>
  <c r="C11"/>
  <c r="C7"/>
  <c r="C4"/>
  <c r="D12" i="26"/>
  <c r="I20" i="24" l="1"/>
  <c r="C16" i="26"/>
  <c r="C12"/>
  <c r="C9"/>
  <c r="H3" i="22"/>
  <c r="H10"/>
  <c r="D5" i="1"/>
  <c r="E5"/>
  <c r="D13"/>
  <c r="D12"/>
  <c r="F11"/>
  <c r="F12"/>
  <c r="F13"/>
  <c r="F10"/>
  <c r="F9" i="2"/>
  <c r="C9"/>
  <c r="D9"/>
  <c r="E9"/>
  <c r="F75"/>
  <c r="E75"/>
  <c r="D75"/>
  <c r="C13" i="26" l="1"/>
  <c r="C17" s="1"/>
  <c r="F15" i="2"/>
  <c r="E15"/>
  <c r="D15"/>
  <c r="C15"/>
  <c r="F27"/>
  <c r="F28" s="1"/>
  <c r="E27"/>
  <c r="E28" s="1"/>
  <c r="D27"/>
  <c r="D28" s="1"/>
  <c r="C27"/>
  <c r="C28" s="1"/>
  <c r="F8" i="6"/>
  <c r="G6"/>
  <c r="E8"/>
  <c r="D37" i="3"/>
  <c r="H9" i="2"/>
  <c r="I9"/>
  <c r="J9"/>
  <c r="H15"/>
  <c r="I15"/>
  <c r="J15"/>
  <c r="E36"/>
  <c r="N15"/>
  <c r="F61"/>
  <c r="K53"/>
  <c r="K41"/>
  <c r="K36"/>
  <c r="G53"/>
  <c r="G41"/>
  <c r="G36"/>
  <c r="C53"/>
  <c r="C41"/>
  <c r="C36"/>
  <c r="K27"/>
  <c r="K28" s="1"/>
  <c r="K15"/>
  <c r="G27"/>
  <c r="G15"/>
  <c r="G9"/>
  <c r="C22" i="1"/>
  <c r="C17"/>
  <c r="C14"/>
  <c r="C3"/>
  <c r="C4"/>
  <c r="C5"/>
  <c r="C6"/>
  <c r="C10"/>
  <c r="C11"/>
  <c r="C12"/>
  <c r="C13"/>
  <c r="C18"/>
  <c r="C19"/>
  <c r="C21"/>
  <c r="C24"/>
  <c r="C25"/>
  <c r="C54" i="2" l="1"/>
  <c r="G28"/>
  <c r="G54"/>
  <c r="K54"/>
  <c r="C8" i="1"/>
  <c r="C27"/>
  <c r="C26"/>
  <c r="C2"/>
  <c r="H18" i="4" l="1"/>
  <c r="H17"/>
  <c r="D30"/>
  <c r="E30"/>
  <c r="F30"/>
  <c r="G30"/>
  <c r="C30"/>
  <c r="D29"/>
  <c r="E29"/>
  <c r="F29"/>
  <c r="G29"/>
  <c r="C29"/>
  <c r="D28"/>
  <c r="E28"/>
  <c r="F28"/>
  <c r="G28"/>
  <c r="H28"/>
  <c r="C28"/>
  <c r="H26"/>
  <c r="H25"/>
  <c r="H24"/>
  <c r="D8" i="6"/>
  <c r="F62" i="3"/>
  <c r="M17" i="1" s="1"/>
  <c r="F61" i="3"/>
  <c r="F56"/>
  <c r="M11" i="1" s="1"/>
  <c r="E23" i="9" s="1"/>
  <c r="F55" i="3"/>
  <c r="F51"/>
  <c r="M6" i="1" s="1"/>
  <c r="C23" i="17" s="1"/>
  <c r="F52" i="3"/>
  <c r="M7" i="1" s="1"/>
  <c r="E13" i="9" s="1"/>
  <c r="F50" i="3"/>
  <c r="F49"/>
  <c r="M4" i="1" s="1"/>
  <c r="F48" i="3"/>
  <c r="M3" i="1" s="1"/>
  <c r="C20" i="17" s="1"/>
  <c r="F47" i="3"/>
  <c r="M2" i="1" s="1"/>
  <c r="C19" i="17" s="1"/>
  <c r="D49" i="3"/>
  <c r="K4" i="1" s="1"/>
  <c r="C10" i="9" s="1"/>
  <c r="D10" i="3"/>
  <c r="D62" i="2"/>
  <c r="D3" i="1" s="1"/>
  <c r="C4" i="9" s="1"/>
  <c r="D63" i="2"/>
  <c r="D4" i="1" s="1"/>
  <c r="C5" i="9" s="1"/>
  <c r="D64" i="2"/>
  <c r="C6" i="9" s="1"/>
  <c r="E19"/>
  <c r="E20"/>
  <c r="F2" i="1"/>
  <c r="C3" i="17" s="1"/>
  <c r="E18" i="9"/>
  <c r="M13" i="1"/>
  <c r="E25" i="9" s="1"/>
  <c r="D51" i="3"/>
  <c r="K6" i="1" s="1"/>
  <c r="C12" i="9" s="1"/>
  <c r="E51" i="3"/>
  <c r="L6" i="1" s="1"/>
  <c r="D12" i="9" s="1"/>
  <c r="E62" i="3"/>
  <c r="L17" i="1" s="1"/>
  <c r="D62" i="3"/>
  <c r="E61"/>
  <c r="E63" s="1"/>
  <c r="L18" i="1" s="1"/>
  <c r="D26" i="9" s="1"/>
  <c r="D61" i="3"/>
  <c r="K16" i="1" s="1"/>
  <c r="F57" i="3"/>
  <c r="M12" i="1" s="1"/>
  <c r="F58" i="3"/>
  <c r="E56"/>
  <c r="L11" i="1" s="1"/>
  <c r="D23" i="9" s="1"/>
  <c r="E57" i="3"/>
  <c r="L12" i="1" s="1"/>
  <c r="D24" i="9" s="1"/>
  <c r="E58" i="3"/>
  <c r="L13" i="1" s="1"/>
  <c r="D25" i="9" s="1"/>
  <c r="E55" i="3"/>
  <c r="L10" i="1" s="1"/>
  <c r="D22" i="9" s="1"/>
  <c r="D56" i="3"/>
  <c r="K11" i="1" s="1"/>
  <c r="C23" i="9" s="1"/>
  <c r="D57" i="3"/>
  <c r="K12" i="1" s="1"/>
  <c r="C24" i="9" s="1"/>
  <c r="D58" i="3"/>
  <c r="K13" i="1" s="1"/>
  <c r="C25" i="9" s="1"/>
  <c r="D55" i="3"/>
  <c r="M5" i="1"/>
  <c r="C22" i="17" s="1"/>
  <c r="E48" i="3"/>
  <c r="L3" i="1" s="1"/>
  <c r="D9" i="9" s="1"/>
  <c r="E49" i="3"/>
  <c r="L4" i="1" s="1"/>
  <c r="D10" i="9" s="1"/>
  <c r="E50" i="3"/>
  <c r="L5" i="1" s="1"/>
  <c r="E52" i="3"/>
  <c r="L7" i="1" s="1"/>
  <c r="D13" i="9" s="1"/>
  <c r="D48" i="3"/>
  <c r="K3" i="1" s="1"/>
  <c r="C9" i="9" s="1"/>
  <c r="D50" i="3"/>
  <c r="K5" i="1"/>
  <c r="C11" i="9" s="1"/>
  <c r="D52" i="3"/>
  <c r="K7" i="1" s="1"/>
  <c r="C13" i="9" s="1"/>
  <c r="E47" i="3"/>
  <c r="D8" i="9" s="1"/>
  <c r="D47" i="3"/>
  <c r="K2" i="1" s="1"/>
  <c r="C8" i="9" s="1"/>
  <c r="C8" i="20"/>
  <c r="C18" s="1"/>
  <c r="C20"/>
  <c r="D9" i="26"/>
  <c r="D16"/>
  <c r="D3" i="22"/>
  <c r="D8"/>
  <c r="D12"/>
  <c r="D18" s="1"/>
  <c r="D10" i="12"/>
  <c r="C5" i="16"/>
  <c r="D5"/>
  <c r="E5"/>
  <c r="F5"/>
  <c r="G5"/>
  <c r="H5"/>
  <c r="I5"/>
  <c r="G3" i="6"/>
  <c r="G4"/>
  <c r="G5"/>
  <c r="G7"/>
  <c r="G8"/>
  <c r="H4" i="4"/>
  <c r="H5"/>
  <c r="H6"/>
  <c r="H8"/>
  <c r="H9"/>
  <c r="H10"/>
  <c r="H11"/>
  <c r="H12"/>
  <c r="H13"/>
  <c r="H14"/>
  <c r="H16"/>
  <c r="H20"/>
  <c r="H21"/>
  <c r="H22"/>
  <c r="F10" i="3"/>
  <c r="H10"/>
  <c r="I10"/>
  <c r="J10"/>
  <c r="L10"/>
  <c r="L21" s="1"/>
  <c r="M10"/>
  <c r="M21" s="1"/>
  <c r="N10"/>
  <c r="E16"/>
  <c r="F16"/>
  <c r="H16"/>
  <c r="I16"/>
  <c r="J16"/>
  <c r="L16"/>
  <c r="M16"/>
  <c r="N16"/>
  <c r="E20"/>
  <c r="F20"/>
  <c r="H20"/>
  <c r="I20"/>
  <c r="J20"/>
  <c r="L20"/>
  <c r="M20"/>
  <c r="N20"/>
  <c r="H21"/>
  <c r="N21"/>
  <c r="D31"/>
  <c r="E31"/>
  <c r="E42" s="1"/>
  <c r="F31"/>
  <c r="H31"/>
  <c r="H42" s="1"/>
  <c r="I31"/>
  <c r="I42" s="1"/>
  <c r="J31"/>
  <c r="J42" s="1"/>
  <c r="L31"/>
  <c r="M31"/>
  <c r="N31"/>
  <c r="E37"/>
  <c r="F37"/>
  <c r="H37"/>
  <c r="I37"/>
  <c r="J37"/>
  <c r="L37"/>
  <c r="M37"/>
  <c r="N37"/>
  <c r="D41"/>
  <c r="E41"/>
  <c r="F41"/>
  <c r="H41"/>
  <c r="I41"/>
  <c r="J41"/>
  <c r="L41"/>
  <c r="M41"/>
  <c r="N41"/>
  <c r="L9" i="2"/>
  <c r="M9"/>
  <c r="L15"/>
  <c r="M15"/>
  <c r="H27"/>
  <c r="I27"/>
  <c r="I28" s="1"/>
  <c r="J27"/>
  <c r="J28" s="1"/>
  <c r="L27"/>
  <c r="M27"/>
  <c r="N27"/>
  <c r="N28" s="1"/>
  <c r="D36"/>
  <c r="F36"/>
  <c r="H36"/>
  <c r="I36"/>
  <c r="J36"/>
  <c r="L36"/>
  <c r="M36"/>
  <c r="N36"/>
  <c r="D41"/>
  <c r="E41"/>
  <c r="F41"/>
  <c r="H41"/>
  <c r="I41"/>
  <c r="J41"/>
  <c r="L41"/>
  <c r="M41"/>
  <c r="N41"/>
  <c r="D53"/>
  <c r="E53"/>
  <c r="F53"/>
  <c r="H53"/>
  <c r="I53"/>
  <c r="J53"/>
  <c r="L53"/>
  <c r="M53"/>
  <c r="N53"/>
  <c r="D61"/>
  <c r="D2" i="1" s="1"/>
  <c r="C3" i="9" s="1"/>
  <c r="E61" i="2"/>
  <c r="E2" i="1" s="1"/>
  <c r="D3" i="9" s="1"/>
  <c r="E62" i="2"/>
  <c r="E3" i="1" s="1"/>
  <c r="D4" i="9" s="1"/>
  <c r="F62" i="2"/>
  <c r="F3" i="1" s="1"/>
  <c r="C4" i="17" s="1"/>
  <c r="E63" i="2"/>
  <c r="E4" i="1" s="1"/>
  <c r="D5" i="9" s="1"/>
  <c r="F63" i="2"/>
  <c r="F4" i="1" s="1"/>
  <c r="C5" i="17" s="1"/>
  <c r="E64" i="2"/>
  <c r="D6" i="9" s="1"/>
  <c r="F64" i="2"/>
  <c r="F5" i="1" s="1"/>
  <c r="D67" i="2"/>
  <c r="D10" i="1" s="1"/>
  <c r="C18" i="9" s="1"/>
  <c r="E67" i="2"/>
  <c r="E10" i="1" s="1"/>
  <c r="D18" i="9" s="1"/>
  <c r="F67" i="2"/>
  <c r="D68"/>
  <c r="D11" i="1" s="1"/>
  <c r="C19" i="9" s="1"/>
  <c r="E68" i="2"/>
  <c r="F68"/>
  <c r="D69"/>
  <c r="C20" i="9" s="1"/>
  <c r="E69" i="2"/>
  <c r="E12" i="1" s="1"/>
  <c r="D20" i="9" s="1"/>
  <c r="F69" i="2"/>
  <c r="D73"/>
  <c r="D17" i="1" s="1"/>
  <c r="E73" i="2"/>
  <c r="E17" i="1" s="1"/>
  <c r="F73" i="2"/>
  <c r="F17" i="1" s="1"/>
  <c r="D74" i="2"/>
  <c r="D18" i="1" s="1"/>
  <c r="E74" i="2"/>
  <c r="E18" i="1" s="1"/>
  <c r="F74" i="2"/>
  <c r="F18" i="1" s="1"/>
  <c r="C11" i="17" s="1"/>
  <c r="D19" i="1"/>
  <c r="E19"/>
  <c r="F19"/>
  <c r="D77" i="2"/>
  <c r="D21" i="1" s="1"/>
  <c r="E77" i="2"/>
  <c r="E21" i="1" s="1"/>
  <c r="F77" i="2"/>
  <c r="F21" i="1" s="1"/>
  <c r="D78" i="2"/>
  <c r="D22" i="1" s="1"/>
  <c r="E78" i="2"/>
  <c r="F78"/>
  <c r="F22" i="1" s="1"/>
  <c r="D80" i="2"/>
  <c r="D24" i="1" s="1"/>
  <c r="E80" i="2"/>
  <c r="E24" i="1" s="1"/>
  <c r="F80" i="2"/>
  <c r="D81"/>
  <c r="D25" i="1" s="1"/>
  <c r="C30" i="9" s="1"/>
  <c r="E81" i="2"/>
  <c r="E25" i="1" s="1"/>
  <c r="D30" i="9" s="1"/>
  <c r="F81" i="2"/>
  <c r="F25" i="1" s="1"/>
  <c r="C14" i="17" s="1"/>
  <c r="M15" i="1"/>
  <c r="I21" i="3"/>
  <c r="H28" i="2"/>
  <c r="E10" i="3"/>
  <c r="H18" i="22"/>
  <c r="H30" i="4"/>
  <c r="H29"/>
  <c r="J5" i="16" l="1"/>
  <c r="D13" i="26"/>
  <c r="D17" s="1"/>
  <c r="J54" i="2"/>
  <c r="F21" i="3"/>
  <c r="J21"/>
  <c r="I54" i="2"/>
  <c r="L28"/>
  <c r="M28"/>
  <c r="D54"/>
  <c r="F42" i="3"/>
  <c r="D42"/>
  <c r="M42"/>
  <c r="L54" i="2"/>
  <c r="N54"/>
  <c r="M54"/>
  <c r="L42" i="3"/>
  <c r="D59"/>
  <c r="K14" i="1" s="1"/>
  <c r="N42" i="3"/>
  <c r="F63"/>
  <c r="M18" i="1" s="1"/>
  <c r="E26" i="9" s="1"/>
  <c r="L16" i="1"/>
  <c r="D63" i="3"/>
  <c r="K18" i="1" s="1"/>
  <c r="C26" i="9" s="1"/>
  <c r="M16" i="1"/>
  <c r="C27" i="17" s="1"/>
  <c r="E21" i="3"/>
  <c r="K10" i="1"/>
  <c r="C22" i="9" s="1"/>
  <c r="F59" i="3"/>
  <c r="M14" i="1" s="1"/>
  <c r="F53" i="3"/>
  <c r="D53"/>
  <c r="K8" i="1" s="1"/>
  <c r="C14" i="9" s="1"/>
  <c r="E53" i="3"/>
  <c r="L8" i="1" s="1"/>
  <c r="D14" i="9" s="1"/>
  <c r="H54" i="2"/>
  <c r="E54"/>
  <c r="F54"/>
  <c r="F65"/>
  <c r="F8" i="1" s="1"/>
  <c r="F82" i="2"/>
  <c r="F26" i="1" s="1"/>
  <c r="E82" i="2"/>
  <c r="E26" i="1" s="1"/>
  <c r="D82" i="2"/>
  <c r="D26" i="1" s="1"/>
  <c r="E70" i="2"/>
  <c r="E65"/>
  <c r="E8" i="1" s="1"/>
  <c r="D70" i="2"/>
  <c r="D14" i="1" s="1"/>
  <c r="E11"/>
  <c r="D19" i="9" s="1"/>
  <c r="D21" s="1"/>
  <c r="D65" i="2"/>
  <c r="F70"/>
  <c r="F14" i="1" s="1"/>
  <c r="E12" i="9"/>
  <c r="C21" i="17"/>
  <c r="E10" i="9"/>
  <c r="N4" i="1"/>
  <c r="E59" i="3"/>
  <c r="K17" i="1"/>
  <c r="M10"/>
  <c r="C24" i="17" s="1"/>
  <c r="E11" i="9"/>
  <c r="C25" i="17"/>
  <c r="N5" i="1"/>
  <c r="D11" i="9"/>
  <c r="N13" i="1"/>
  <c r="E9" i="9"/>
  <c r="N6" i="1"/>
  <c r="E22"/>
  <c r="F24"/>
  <c r="E30" i="9" s="1"/>
  <c r="E5"/>
  <c r="G4" i="1"/>
  <c r="G5"/>
  <c r="D27" i="9"/>
  <c r="G17" i="1"/>
  <c r="N3"/>
  <c r="N17"/>
  <c r="G19"/>
  <c r="C9" i="17"/>
  <c r="C6"/>
  <c r="C10"/>
  <c r="C8"/>
  <c r="E6" i="9"/>
  <c r="D7"/>
  <c r="N7" i="1"/>
  <c r="E8" i="9"/>
  <c r="N11" i="1"/>
  <c r="E3" i="9"/>
  <c r="E4"/>
  <c r="E21"/>
  <c r="N2" i="1"/>
  <c r="G2"/>
  <c r="N12"/>
  <c r="C21" i="9"/>
  <c r="C7"/>
  <c r="C28" i="17"/>
  <c r="C12"/>
  <c r="E29" i="9"/>
  <c r="G12" i="1"/>
  <c r="C26" i="17"/>
  <c r="E24" i="9"/>
  <c r="C7" i="17"/>
  <c r="G3" i="1"/>
  <c r="E14" l="1"/>
  <c r="E13"/>
  <c r="G13" s="1"/>
  <c r="M8"/>
  <c r="E14" i="9" s="1"/>
  <c r="F64" i="3"/>
  <c r="M27" i="1" s="1"/>
  <c r="C27" i="9"/>
  <c r="C28" s="1"/>
  <c r="C29" s="1"/>
  <c r="D64" i="3"/>
  <c r="K27" i="1" s="1"/>
  <c r="D32" i="9"/>
  <c r="D15"/>
  <c r="D16" s="1"/>
  <c r="G26" i="1"/>
  <c r="G11"/>
  <c r="G14"/>
  <c r="C13" i="17"/>
  <c r="C16" s="1"/>
  <c r="D8" i="1"/>
  <c r="D83" i="2"/>
  <c r="D27" i="1" s="1"/>
  <c r="E83" i="2"/>
  <c r="E27" i="1" s="1"/>
  <c r="G8"/>
  <c r="F83" i="2"/>
  <c r="F27" i="1" s="1"/>
  <c r="N18"/>
  <c r="N10"/>
  <c r="E22" i="9"/>
  <c r="E27" s="1"/>
  <c r="E64" i="3"/>
  <c r="L27" i="1" s="1"/>
  <c r="L14"/>
  <c r="N14" s="1"/>
  <c r="C31" i="17"/>
  <c r="G24" i="1"/>
  <c r="E7" i="9"/>
  <c r="D28"/>
  <c r="D29" s="1"/>
  <c r="C15"/>
  <c r="C16" s="1"/>
  <c r="N8" i="1" l="1"/>
  <c r="E15" i="9"/>
  <c r="C32"/>
  <c r="D31"/>
  <c r="N27" i="1"/>
  <c r="G27"/>
  <c r="C31" i="9"/>
  <c r="E31"/>
  <c r="E28"/>
  <c r="E32"/>
  <c r="D484" i="33"/>
  <c r="E484"/>
</calcChain>
</file>

<file path=xl/sharedStrings.xml><?xml version="1.0" encoding="utf-8"?>
<sst xmlns="http://schemas.openxmlformats.org/spreadsheetml/2006/main" count="5258" uniqueCount="2364">
  <si>
    <t>Audiométer + adapter</t>
  </si>
  <si>
    <t>Automata mosógép</t>
  </si>
  <si>
    <t>Babydop 3db</t>
  </si>
  <si>
    <t>Boncasztal</t>
  </si>
  <si>
    <t>Bojler gáz</t>
  </si>
  <si>
    <t>Briggs motor 13 LE</t>
  </si>
  <si>
    <t>Bútor</t>
  </si>
  <si>
    <t>Csecsemőmérleg</t>
  </si>
  <si>
    <t>Ételszállító kocsi EM-605</t>
  </si>
  <si>
    <t>Honda G-46 MH.B.M fűnyíró</t>
  </si>
  <si>
    <t xml:space="preserve">Hulladékgyűjtő sziget 4db-os 7db </t>
  </si>
  <si>
    <t>Hűtőgép</t>
  </si>
  <si>
    <t>Hűtőszekrény ZANUSSI</t>
  </si>
  <si>
    <t>Klíma berendezés</t>
  </si>
  <si>
    <t>Kombinált éjjeliszekrény</t>
  </si>
  <si>
    <t>Magassági gallyazó</t>
  </si>
  <si>
    <t>Mosogató medence</t>
  </si>
  <si>
    <t>Műszerszekrény</t>
  </si>
  <si>
    <t>Nobo Quantum</t>
  </si>
  <si>
    <t>Rezsükasza</t>
  </si>
  <si>
    <t>SAMSUNG TV 2db</t>
  </si>
  <si>
    <t>STIHL FS-55 damilos fűnyíró 2 db</t>
  </si>
  <si>
    <t>STIHL HS-45 sövényvágó</t>
  </si>
  <si>
    <t>STIHL MS-390 láncfűrész</t>
  </si>
  <si>
    <t>STIHL SR-340 permetező</t>
  </si>
  <si>
    <t>Szemetes konténer 1100L-es</t>
  </si>
  <si>
    <t>Színes TV</t>
  </si>
  <si>
    <t>Színes TV használt</t>
  </si>
  <si>
    <t>Színes TV Thomson</t>
  </si>
  <si>
    <t>Ülőbútor 2db</t>
  </si>
  <si>
    <t>Ülőgarnitúra</t>
  </si>
  <si>
    <t>Videólejátszó</t>
  </si>
  <si>
    <t>Videólejátszó 2db</t>
  </si>
  <si>
    <t>Zanussi hűtő</t>
  </si>
  <si>
    <t>Beépített szekr.1 iroda</t>
  </si>
  <si>
    <t>Fúvócső készlet közterület felügyeletre</t>
  </si>
  <si>
    <t>Gáz vízmelegítő 2db</t>
  </si>
  <si>
    <t>Gázkazán</t>
  </si>
  <si>
    <t>GPS Meridian parlagfű kereső</t>
  </si>
  <si>
    <t>Irodabútor</t>
  </si>
  <si>
    <t>Irodabútor jegyzői iroda</t>
  </si>
  <si>
    <t>Irodabútor műszaki csoport</t>
  </si>
  <si>
    <t>Irodabútor titkárnői iroda</t>
  </si>
  <si>
    <t>Mikrofon felszereléssel</t>
  </si>
  <si>
    <t>Riasztó Önkorm.+óvoda</t>
  </si>
  <si>
    <t>Robotron írógép</t>
  </si>
  <si>
    <t>Spirálozó gép</t>
  </si>
  <si>
    <t>Tájékoztató tábla</t>
  </si>
  <si>
    <t>Telefonközpont számláló</t>
  </si>
  <si>
    <t>Worlpool automata mosógép</t>
  </si>
  <si>
    <t xml:space="preserve">Automata mosógép 4 db </t>
  </si>
  <si>
    <t>Babaház</t>
  </si>
  <si>
    <t>Edénytároló szekrény</t>
  </si>
  <si>
    <t>Fektetőtároló kocsi 2 db</t>
  </si>
  <si>
    <t>Fiókos szekrény 2 db</t>
  </si>
  <si>
    <t>Galéria fa</t>
  </si>
  <si>
    <t>Gáztűzhely</t>
  </si>
  <si>
    <t>Gáztűzhely VESTA</t>
  </si>
  <si>
    <t>Játék konyhabútor garnitúra 2 db</t>
  </si>
  <si>
    <t>Minikonyha</t>
  </si>
  <si>
    <t xml:space="preserve">Mosogató medence 2 db </t>
  </si>
  <si>
    <t>OVI-KORONG (fazekas korong)</t>
  </si>
  <si>
    <t>RM tálalókocsi polcos</t>
  </si>
  <si>
    <t>Színes hengersorok</t>
  </si>
  <si>
    <t xml:space="preserve">Színes televízió 3db </t>
  </si>
  <si>
    <t>Színes TV Orion CTV 2420 MTX</t>
  </si>
  <si>
    <t>Ülőgarnitúra sarok (iroda)</t>
  </si>
  <si>
    <t>Videó</t>
  </si>
  <si>
    <t>Videókamera SAMSUNG</t>
  </si>
  <si>
    <t>Kétirányú hótoló</t>
  </si>
  <si>
    <t>Fűnyíró kistraktor</t>
  </si>
  <si>
    <t>Honda kerti kapa</t>
  </si>
  <si>
    <t>Sószóró vontató</t>
  </si>
  <si>
    <t>Kazán</t>
  </si>
  <si>
    <t>Járművek</t>
  </si>
  <si>
    <t>Belarus MTZ traktor</t>
  </si>
  <si>
    <t>GOLDINI Base 20 traktor</t>
  </si>
  <si>
    <t>GOLDINI traktor + pótkocsi</t>
  </si>
  <si>
    <t>GOLDINI EURO traktor</t>
  </si>
  <si>
    <t>Kamatsu Komb. Erőgép MÁV</t>
  </si>
  <si>
    <t>Magasnyomású csatornizáló b</t>
  </si>
  <si>
    <t>Pótkocsi</t>
  </si>
  <si>
    <t>Utánfutó Bagodi BP</t>
  </si>
  <si>
    <t>Wacker minikotrógép</t>
  </si>
  <si>
    <t>IFA W50 LA/Z tehergépkocsi</t>
  </si>
  <si>
    <t>Mercedes tehergépkocsi</t>
  </si>
  <si>
    <t>Ikarusz autóbusz</t>
  </si>
  <si>
    <t>Weimar</t>
  </si>
  <si>
    <t>0-ig leírt járművek</t>
  </si>
  <si>
    <t>OPEL ASTRA szem. Gépkocsi</t>
  </si>
  <si>
    <t>PRONAR kistraktor</t>
  </si>
  <si>
    <t>Rider önjáró fűnyíró</t>
  </si>
  <si>
    <t>T2K-kistraktor</t>
  </si>
  <si>
    <t>Toyota mikrobusz</t>
  </si>
  <si>
    <t>Peugeot bipper</t>
  </si>
  <si>
    <t>Pótkocsi billenős</t>
  </si>
  <si>
    <t>Kistraktor</t>
  </si>
  <si>
    <t>Állatok</t>
  </si>
  <si>
    <t>Szürke marha 4db</t>
  </si>
  <si>
    <t>Racka kos 2 db</t>
  </si>
  <si>
    <t xml:space="preserve">Tenyés kos </t>
  </si>
  <si>
    <t>Üzemeltetésre átadott eszközök</t>
  </si>
  <si>
    <t>Gépek</t>
  </si>
  <si>
    <t>Hitachi bozótvágó kasza MÁV 11db</t>
  </si>
  <si>
    <t>Hitachi fűkasza MÁV 6 db</t>
  </si>
  <si>
    <t>Hitachi fűnyíró MÁV 16 db</t>
  </si>
  <si>
    <t>Motoros fűkasza Hitachi MÁV 14 db</t>
  </si>
  <si>
    <t>0-ra leírt gépek</t>
  </si>
  <si>
    <t>Motoros kasza MÁV 3db</t>
  </si>
  <si>
    <t>0-ra leírt járművek</t>
  </si>
  <si>
    <t>Szemétszállítójármű</t>
  </si>
  <si>
    <t xml:space="preserve">Összes forgalomképes vagyon: </t>
  </si>
  <si>
    <t>Korlátozott forgalomképes</t>
  </si>
  <si>
    <t>II. Tárgyi eszközök</t>
  </si>
  <si>
    <t>Ingatlanok:</t>
  </si>
  <si>
    <t>Telek:</t>
  </si>
  <si>
    <t>Eszköz neve</t>
  </si>
  <si>
    <t>Bruttó érték</t>
  </si>
  <si>
    <t>Kossuth L. u. 124. Óvoda-iskola</t>
  </si>
  <si>
    <t>1965</t>
  </si>
  <si>
    <t>Telek Bagolyvár Bartók N. u. 1.</t>
  </si>
  <si>
    <t>1186</t>
  </si>
  <si>
    <t xml:space="preserve">Telek Bocskai u. 22. </t>
  </si>
  <si>
    <t>Telek Kossuth L. u. 150. Védőnők</t>
  </si>
  <si>
    <t>1999/1/a/2</t>
  </si>
  <si>
    <t>Telek Kossuth L. u. 62. Bölcsöde</t>
  </si>
  <si>
    <t>Telek Kossuth L. u. 95. TSZGK</t>
  </si>
  <si>
    <t>3210</t>
  </si>
  <si>
    <t>Telek Kossuth L. u. 40. Borostyán</t>
  </si>
  <si>
    <t>1450</t>
  </si>
  <si>
    <t>Telek Kossuth L. u. 29-33.</t>
  </si>
  <si>
    <t>315/a/2</t>
  </si>
  <si>
    <t>Telek Móra ebédlő Kossuth L. u.</t>
  </si>
  <si>
    <t>3209</t>
  </si>
  <si>
    <t>Telek Múzeum Kossuth L. u. 39.</t>
  </si>
  <si>
    <t>6</t>
  </si>
  <si>
    <t>Telek Sportpálya</t>
  </si>
  <si>
    <t>1266</t>
  </si>
  <si>
    <t>Telek szennyvíztisztító</t>
  </si>
  <si>
    <t>0218/2</t>
  </si>
  <si>
    <t xml:space="preserve">Telek Városháza </t>
  </si>
  <si>
    <t>Telek Komlódi falvi óvoda</t>
  </si>
  <si>
    <t>2472</t>
  </si>
  <si>
    <t>Telek Körösparti Óvoda</t>
  </si>
  <si>
    <t>Telek Központi Óvoda</t>
  </si>
  <si>
    <t>Vésztői gépműhelynél telek Kossuth L. u. 37.</t>
  </si>
  <si>
    <t>Telek Sinka István Művelődési Központ</t>
  </si>
  <si>
    <t>35</t>
  </si>
  <si>
    <t>Telek Városi Könyvtár</t>
  </si>
  <si>
    <t>41/3</t>
  </si>
  <si>
    <t xml:space="preserve">Épületek </t>
  </si>
  <si>
    <t>Önkormány</t>
  </si>
  <si>
    <t>Bocskai u. 22 épület</t>
  </si>
  <si>
    <t>3416</t>
  </si>
  <si>
    <t>Bölcsöde épület</t>
  </si>
  <si>
    <t>Bölcsöde épülete Kossuth L. u. 6.</t>
  </si>
  <si>
    <t>Épület Bagolyvár</t>
  </si>
  <si>
    <t>Épület Bocskai u. 22.</t>
  </si>
  <si>
    <t>3146</t>
  </si>
  <si>
    <t>Épület Idősek Otthona</t>
  </si>
  <si>
    <t>Épület Kossuth L. u. 150.</t>
  </si>
  <si>
    <t xml:space="preserve">Irodaépület Kossuth L. u. 37. </t>
  </si>
  <si>
    <t>313</t>
  </si>
  <si>
    <t>Múzeum Kossuth L. u. 39.</t>
  </si>
  <si>
    <t>Orvosi Rendelő Kossuth L. u. 29-33.</t>
  </si>
  <si>
    <t>Óvoda Irodaépület (Bölcsöde)</t>
  </si>
  <si>
    <t>1471</t>
  </si>
  <si>
    <t>Raktár Kossuth L.u. 37.</t>
  </si>
  <si>
    <t>Sport Klubhelyiség Sporttelep</t>
  </si>
  <si>
    <t>Sport Öltöző Sporttelep</t>
  </si>
  <si>
    <t>Szerelőcsarnok Kossuth L. u. 37.</t>
  </si>
  <si>
    <t>Tájház Kossuth L. u. 14.</t>
  </si>
  <si>
    <t>1432</t>
  </si>
  <si>
    <t>TSZGK épülete Kossuth L. u. 95</t>
  </si>
  <si>
    <t>Iroda épület Kossuth L. u. 49-51.</t>
  </si>
  <si>
    <t>41/1</t>
  </si>
  <si>
    <t>Kazánház kialakítása 1.sz helyszín</t>
  </si>
  <si>
    <t>Kazánház kialakítása 2.sz helyszín</t>
  </si>
  <si>
    <t>Központi Kazánház</t>
  </si>
  <si>
    <t>Móra ebédlő Kossuth L. u. 97.</t>
  </si>
  <si>
    <t>Tornaterem Kossuth L. u. 124.</t>
  </si>
  <si>
    <t>Tornaterem Kossuth L. u. 43 épület</t>
  </si>
  <si>
    <t>Városháza Kossuth L. u. 62.</t>
  </si>
  <si>
    <t>Sinka István Művelődési Központ épülete</t>
  </si>
  <si>
    <t>Városi Könyvtár épülete</t>
  </si>
  <si>
    <t>Irodaépület, Várkonyi u. 35/A</t>
  </si>
  <si>
    <t>1469/2, 1472</t>
  </si>
  <si>
    <t>Épület Komódi  falvi Óvoda</t>
  </si>
  <si>
    <t>Épület Körösparti óvoda</t>
  </si>
  <si>
    <t>1218</t>
  </si>
  <si>
    <t>Épület Közpotni óvoda</t>
  </si>
  <si>
    <t>Kóti oktatási egység Kóti út. 10.</t>
  </si>
  <si>
    <t>1150</t>
  </si>
  <si>
    <t>Móra oktatási egység Kossuth L.</t>
  </si>
  <si>
    <t>Állatvásártér mázsaház</t>
  </si>
  <si>
    <t>2088</t>
  </si>
  <si>
    <t>TSZGK épülete Kossuth L. u. 95.</t>
  </si>
  <si>
    <t>Csobogó Kossuth L. u. 39. előtt</t>
  </si>
  <si>
    <t>Gyepmesteri telep</t>
  </si>
  <si>
    <t>Játszótér Műv. Központnál</t>
  </si>
  <si>
    <t>Kerékpártároló Kossuth L. u .37.</t>
  </si>
  <si>
    <t>Köztéri kút</t>
  </si>
  <si>
    <t>Nyitott szín Kossuth L. u. 37.</t>
  </si>
  <si>
    <t>Piactér Wesselényi u.</t>
  </si>
  <si>
    <t>Állatvásártér</t>
  </si>
  <si>
    <t>Műfüves pálya</t>
  </si>
  <si>
    <t>Szabó Pál portré szobor</t>
  </si>
  <si>
    <t>Tövishúzó nő szobor</t>
  </si>
  <si>
    <t>Kerékpártároló Központi Óvoda</t>
  </si>
  <si>
    <t>Esztergaműhely Kossuth L. u. 37.</t>
  </si>
  <si>
    <t xml:space="preserve">Kazánház Kossuth L. u. 37. </t>
  </si>
  <si>
    <t>Kerítés Kossuth L. u. 95. TSZGK</t>
  </si>
  <si>
    <t>Kerítés Óvoda</t>
  </si>
  <si>
    <t>Kerítés Bocskai u. 22.</t>
  </si>
  <si>
    <t>Kerítés Kossuth L. u. 124.</t>
  </si>
  <si>
    <t>Kerítés Kóti út 10.</t>
  </si>
  <si>
    <t>Kerítés Móra ebédlő Kossuth L. u.</t>
  </si>
  <si>
    <t>Kerítés Vörösmarty u. 1-7.</t>
  </si>
  <si>
    <t>Kerítés Komlódifalvi óvoda</t>
  </si>
  <si>
    <t>Kerítés Körösparti óvoda</t>
  </si>
  <si>
    <t>Kerítés Központi óvoda</t>
  </si>
  <si>
    <t>Ültetvények</t>
  </si>
  <si>
    <t>Gyümölcsfa ültetvény</t>
  </si>
  <si>
    <t>Energiafűz ültetvény</t>
  </si>
  <si>
    <t>Befejezettlen beruházások</t>
  </si>
  <si>
    <t>Idősek otthona bővítés</t>
  </si>
  <si>
    <t>Barsi Dénes mellszobor</t>
  </si>
  <si>
    <t>Bibó István mellszobor</t>
  </si>
  <si>
    <t>Czine Mihály mellszobor</t>
  </si>
  <si>
    <t>Erdei Ferenc mellszobor</t>
  </si>
  <si>
    <t>Erdélyi József mellszobor</t>
  </si>
  <si>
    <t>Féja Géza mellszobor</t>
  </si>
  <si>
    <t>Felszabadulási emlékmű</t>
  </si>
  <si>
    <t>Györffy István mellszobor</t>
  </si>
  <si>
    <t>Hegyesi János mellszobor</t>
  </si>
  <si>
    <t>Illyés Gyula mellszobor</t>
  </si>
  <si>
    <t>Kardos László mellszobor</t>
  </si>
  <si>
    <t>Kovács Imre mellszobor</t>
  </si>
  <si>
    <t>Leiner Gyula mellszobor</t>
  </si>
  <si>
    <t>Nagy László mellszobor</t>
  </si>
  <si>
    <t>Németh László mellszobor</t>
  </si>
  <si>
    <t>Püski Sándor mellszobor</t>
  </si>
  <si>
    <t>Rendőrségi szobrok</t>
  </si>
  <si>
    <t>Sinka István mellszobor</t>
  </si>
  <si>
    <t>Sinka István szobor</t>
  </si>
  <si>
    <t>Szabó Pál mellszobor</t>
  </si>
  <si>
    <t>Tamási Áron mellszobor</t>
  </si>
  <si>
    <t>Veres Péter mellszobor</t>
  </si>
  <si>
    <t>Világháborúk és forradalma emlék</t>
  </si>
  <si>
    <t>Notebook Dell Inspiron</t>
  </si>
  <si>
    <t>Nyomtató KYOCERA FS-C8252</t>
  </si>
  <si>
    <t>Projektor BENQ TÁMOP-3.1.7-11</t>
  </si>
  <si>
    <t>Projektor BENQ TÁMOP-3.1.7-12</t>
  </si>
  <si>
    <t>Projektor EPSON EB-435W</t>
  </si>
  <si>
    <t>Router</t>
  </si>
  <si>
    <t>Számítógép TIOP-1.2.3-11/1-2014</t>
  </si>
  <si>
    <t>Számítógép TIOP-1.2.3-11/1-2014 9 db</t>
  </si>
  <si>
    <t>Szerver számítógép FUJITSU TXZ</t>
  </si>
  <si>
    <t>TYSSO vonalkód olvasó</t>
  </si>
  <si>
    <t>0-ra leírt ügyviteli és számtech. Eszközök</t>
  </si>
  <si>
    <t>BENQ MX511 Projektor TÁMOP</t>
  </si>
  <si>
    <t>HP LaserJet CP 5225 DN nyomtató</t>
  </si>
  <si>
    <t>KONICA fénymásoló</t>
  </si>
  <si>
    <t>Multimédiás számítógép konfiguráció 3 db</t>
  </si>
  <si>
    <t>OFFICE számítógép konfiguráció 7 db</t>
  </si>
  <si>
    <t>XEROX WORK Centre fénymásoló</t>
  </si>
  <si>
    <t>Gépek, berendezések</t>
  </si>
  <si>
    <t>Alu tarórendszer EMVA-6.463.0</t>
  </si>
  <si>
    <t>Fényvezérlő MagicQ PC Wing 2*</t>
  </si>
  <si>
    <t>Hordozható doboz EMVA-6.463.</t>
  </si>
  <si>
    <t>Kábel és csatlakozó szett EMVA-</t>
  </si>
  <si>
    <t>LED lámpa EMVA-9.463.02.01- 6 db</t>
  </si>
  <si>
    <t>LED robotlámpa EMVA-6.463.02.01- 6 db</t>
  </si>
  <si>
    <t>Robotlámpa 24 db EMVA-6.463.02.01-</t>
  </si>
  <si>
    <t>SXS kamdorder szett EMVA-6.463</t>
  </si>
  <si>
    <t>600l-es fogyasztó</t>
  </si>
  <si>
    <t>Állvány</t>
  </si>
  <si>
    <t>BCS kévekötő adapter</t>
  </si>
  <si>
    <t>CFD-700 11 tálcás aszalógép</t>
  </si>
  <si>
    <t>Fényrendszer EMVA-6.463.02.01</t>
  </si>
  <si>
    <t>GZS-214 gázüzem főzőzsámoly</t>
  </si>
  <si>
    <t>Hangszer mikrofonnal EMVA</t>
  </si>
  <si>
    <t>Hűtő konténer</t>
  </si>
  <si>
    <t>Hűtőkamra aggregát</t>
  </si>
  <si>
    <t>Ipari gáztűzhely 6 égővel</t>
  </si>
  <si>
    <t>KG-501 burgonyakoptató</t>
  </si>
  <si>
    <t>Kombinált konyhai gép</t>
  </si>
  <si>
    <t>Kosaras mosogató, fertőtlenítő gép</t>
  </si>
  <si>
    <t>Kultivátor használt</t>
  </si>
  <si>
    <t>RKG-200 gázüzem üst</t>
  </si>
  <si>
    <t>RKG-400 gázózem üst</t>
  </si>
  <si>
    <t>SXS kamkorder szett EMVA-6.463.02.01</t>
  </si>
  <si>
    <t>SXS kamkorder szett+kamerállvány</t>
  </si>
  <si>
    <t>Szántóföldi permetező</t>
  </si>
  <si>
    <t>Vákuum csomagoló</t>
  </si>
  <si>
    <t>Vetőgép SPC használt</t>
  </si>
  <si>
    <t>Videókeverő és rögzítő rendszer</t>
  </si>
  <si>
    <t>Zöldség kockázó és szeletelő</t>
  </si>
  <si>
    <t>Braille feliratok 10 db</t>
  </si>
  <si>
    <t>CANON EOS 1000D 10mMP fényképezőgép</t>
  </si>
  <si>
    <t>LG 32 LD 350 3L LCD TV TÁM</t>
  </si>
  <si>
    <t>Szünetmentes tápegység TIOP-1.</t>
  </si>
  <si>
    <t>0-ra leírt Gépek, berendezések</t>
  </si>
  <si>
    <t>Hallásvizsgáéó</t>
  </si>
  <si>
    <t>Fodrászpult</t>
  </si>
  <si>
    <t>Hűtőszekrény M24 600L</t>
  </si>
  <si>
    <t>Keverőpult</t>
  </si>
  <si>
    <t>Korongozó eszközök</t>
  </si>
  <si>
    <t>Mikrofon</t>
  </si>
  <si>
    <t>Mikrofon Shure</t>
  </si>
  <si>
    <t>Mosógép</t>
  </si>
  <si>
    <t>Páncélszekrény TOLPI</t>
  </si>
  <si>
    <t>SAMSUNG TV</t>
  </si>
  <si>
    <t>Színpadi bársonyfüggöny</t>
  </si>
  <si>
    <t>Térmikrofon Stage Line ECM-92</t>
  </si>
  <si>
    <t>Thomson videórecorder</t>
  </si>
  <si>
    <t>Koncert zongora Rösler</t>
  </si>
  <si>
    <t>CSM URBANUS közösségi busz</t>
  </si>
  <si>
    <t>Használt Mitsubishi kistraktor</t>
  </si>
  <si>
    <t>Pótkocsi használt</t>
  </si>
  <si>
    <t>7.ö. Meglévő kez. Ép. Felújítása</t>
  </si>
  <si>
    <t>7.ö. Techn. Épület 2. szint</t>
  </si>
  <si>
    <t>Gravitációs bekötőcsatornák (1-2-3-5-6-8-9-10</t>
  </si>
  <si>
    <t>Gravitációs gyűjtőhálózat (1-2-3-5-6-8-9-10</t>
  </si>
  <si>
    <t>Nyomóvezetékek (11-2-3-5-6-8-9-10</t>
  </si>
  <si>
    <t>Nyomóvezetékek 100 mm (1-2-3-5-6-8-9-10</t>
  </si>
  <si>
    <t>Szennyvízátemelők 1,6 m (1-2-3-5-6-8-9-10</t>
  </si>
  <si>
    <t>Szennyvízátemelők 2,0 m (1-2-3-5-6-8-9-10</t>
  </si>
  <si>
    <t>Szerelvénykezelő aknák (1-2-3-5-6-8-9-10</t>
  </si>
  <si>
    <t>Vízmérő aknák (1-2-3-5-6-8-9-10</t>
  </si>
  <si>
    <t>7.ö. Átemelő műtárgy</t>
  </si>
  <si>
    <t>7.ö. Bekötőcsatornák</t>
  </si>
  <si>
    <t>7.ö. Fertőtlenítő medence</t>
  </si>
  <si>
    <t>7.ö. Fölösiszap techn. Vez.</t>
  </si>
  <si>
    <t>7.ö. Gravitációs gyűjtőhálózat</t>
  </si>
  <si>
    <t>7.ö. Mosatóvíz technológia veze</t>
  </si>
  <si>
    <t>7.ö. Nyomóvezeték</t>
  </si>
  <si>
    <t>7.ö. Térburkolat ép. Előtt</t>
  </si>
  <si>
    <t>7.ö.Biológia műtárgy</t>
  </si>
  <si>
    <t xml:space="preserve">7.ö. Csurgalékvíz techn. Vez. </t>
  </si>
  <si>
    <t>7.ö. H-2, H-3, H-4 TECHN. Vez.</t>
  </si>
  <si>
    <t>7.ö. H-5, H-6 techn. Vez.</t>
  </si>
  <si>
    <t>7.ö. Iszaptároló műtárgy</t>
  </si>
  <si>
    <t>7.ö. Ivóvíz tech. Vez.</t>
  </si>
  <si>
    <t>7.ö. Járdaburkolat ép. Előtt</t>
  </si>
  <si>
    <t>7.ö. Kerítésvasbeton oszlopon</t>
  </si>
  <si>
    <t>7.ö. Levegp techn. Vez.</t>
  </si>
  <si>
    <t>7.ö. Levegővez. Techn. Vez.</t>
  </si>
  <si>
    <t>7.ö. Sűrített iszap techn.</t>
  </si>
  <si>
    <t>7.ö. Szennyvíz techn. Vez.</t>
  </si>
  <si>
    <t>7.ö. Szip. Szennyvíz fog. Műtárgy</t>
  </si>
  <si>
    <t>7.ö. Szippantott szennyvíz techn. Vez.</t>
  </si>
  <si>
    <t>7.ö. Tereprendezés</t>
  </si>
  <si>
    <t>7.ö. Uszadék és homokfogó</t>
  </si>
  <si>
    <t>7.ö. Vasszulfát techn. Vez.</t>
  </si>
  <si>
    <t>Bekötő csatornák IV. öbl.</t>
  </si>
  <si>
    <t>Gravitációs gyűjtőhálózat IV. öbl</t>
  </si>
  <si>
    <t>Ivóvíz hálózat</t>
  </si>
  <si>
    <t>Kommunális szennyvíztisztító</t>
  </si>
  <si>
    <t>Regionális ivóvíz</t>
  </si>
  <si>
    <t>Szennyvíz nyomóvez. IV. öbl.</t>
  </si>
  <si>
    <t>Szennyvízátem. Műtárgy IV. öbl.</t>
  </si>
  <si>
    <t>Szennyvízhálózat</t>
  </si>
  <si>
    <t>Szerelvénykezelő akna</t>
  </si>
  <si>
    <t>Vízmérő akna IV. öbl.</t>
  </si>
  <si>
    <t>Biofilterek (1-2-3-5-6-8-9-10-11)</t>
  </si>
  <si>
    <t>Elektromos berendezések 1-2-3-5-6-8-9-10-11)</t>
  </si>
  <si>
    <t>Folyamatirányítási-jelzésátvitel (1-2-3-5-6-8-9-10-11</t>
  </si>
  <si>
    <t>Mennyiségmérők (1-2-3-5-6-8-9-10-11</t>
  </si>
  <si>
    <t>Mennyiségmérők ivóíz (1-2-3-5-6-8-9-10-11</t>
  </si>
  <si>
    <t>Szennyvíz szivattyúk és szerelvények</t>
  </si>
  <si>
    <t>7.ö. Közp. Fázisjav.berend.</t>
  </si>
  <si>
    <t>7.ö. 7. sz. átem. Berendezés</t>
  </si>
  <si>
    <t>7.ö. Beép biofilter</t>
  </si>
  <si>
    <t>7.ö. Szintmérő</t>
  </si>
  <si>
    <t>7.ö. Vill. Ir. Ber. Átemelők</t>
  </si>
  <si>
    <t>7.ö. Vill. Ir. Rensz. 1. átem.</t>
  </si>
  <si>
    <t>7.ö. Oldott oc. Szint. Mérő</t>
  </si>
  <si>
    <t>7.ö. Amóniamérő</t>
  </si>
  <si>
    <t>7.ö. Beép. Szennyvízszivattyú</t>
  </si>
  <si>
    <t>7.ö. Flygh keverő</t>
  </si>
  <si>
    <t>7.ö. Flygh szivattyú</t>
  </si>
  <si>
    <t>7.ö. Flygh Mély-levegőztető</t>
  </si>
  <si>
    <t>7.ö. Folyamatir. Szám. Gép</t>
  </si>
  <si>
    <t>7.ö. Frekvencia váltó</t>
  </si>
  <si>
    <t>7.ö. Fúvógép robox</t>
  </si>
  <si>
    <t>7.ö. Fúvógép Robushi</t>
  </si>
  <si>
    <t>7.ö. Fúvógépek Robushi</t>
  </si>
  <si>
    <t>7.ö. Gépi tisztítórács</t>
  </si>
  <si>
    <t>7.ö. Hőmérséklet támadó</t>
  </si>
  <si>
    <t>7.ö. Iszap fela. Sziv.</t>
  </si>
  <si>
    <t>7.ö. Iszapvíztelenítő</t>
  </si>
  <si>
    <t>7.ö. Kézi tiszt. Durvarács</t>
  </si>
  <si>
    <t>7.ö. Kompresszor iszapvíz</t>
  </si>
  <si>
    <t>7.ö. LOWARA sziv.fer.medence</t>
  </si>
  <si>
    <t>7.ö. Mennyiségmérő</t>
  </si>
  <si>
    <t>7.ö. Mennyiségmérő Siemens</t>
  </si>
  <si>
    <t>7.ö. Nitrátmérő szondás</t>
  </si>
  <si>
    <t>7.ö. Polielektrolit adagoló</t>
  </si>
  <si>
    <t>7.ö. Radaros szintmérő</t>
  </si>
  <si>
    <t>7.ö. SAA PCD-2</t>
  </si>
  <si>
    <t>7.ö. Techn. Ép. Szeméttároló</t>
  </si>
  <si>
    <t>7.ö. Tolózár fert. Medence</t>
  </si>
  <si>
    <t>7.ö. URH rádió</t>
  </si>
  <si>
    <t>7.ö. Uszadék homokfogó</t>
  </si>
  <si>
    <t>7.ö. Vegyestartály müa.</t>
  </si>
  <si>
    <t>7.ö.Villamos beren. Térvil.</t>
  </si>
  <si>
    <t>7.ö. Vízmérő óra</t>
  </si>
  <si>
    <t>Biofilter IV.</t>
  </si>
  <si>
    <t>Elektromos berendezések</t>
  </si>
  <si>
    <t>Folyamatirányító rendszer IV.</t>
  </si>
  <si>
    <t xml:space="preserve">Mennyiségmérő IV. </t>
  </si>
  <si>
    <t>Szennyvízszivattyú IV.</t>
  </si>
  <si>
    <t>7.ö. Traktor GOLDINI</t>
  </si>
  <si>
    <t>7.ö. Traktor pótkocsi</t>
  </si>
  <si>
    <t>Összes korlátozottan forgalomképes vagyon:</t>
  </si>
  <si>
    <t>Forgalomképtelen</t>
  </si>
  <si>
    <t>II. Tárgyi eszközk</t>
  </si>
  <si>
    <t>Ingatlanok</t>
  </si>
  <si>
    <t>Állati hulladék lerakó</t>
  </si>
  <si>
    <t>0289/197</t>
  </si>
  <si>
    <t>0256/2</t>
  </si>
  <si>
    <t>0250/17</t>
  </si>
  <si>
    <t>0289/16</t>
  </si>
  <si>
    <t>Csatorna</t>
  </si>
  <si>
    <t>2146</t>
  </si>
  <si>
    <t>4206</t>
  </si>
  <si>
    <t>4387/2</t>
  </si>
  <si>
    <t>2144</t>
  </si>
  <si>
    <t>1297</t>
  </si>
  <si>
    <t>2206</t>
  </si>
  <si>
    <t>435</t>
  </si>
  <si>
    <t>433</t>
  </si>
  <si>
    <t>Földút</t>
  </si>
  <si>
    <t>4568</t>
  </si>
  <si>
    <t>4616</t>
  </si>
  <si>
    <t>4212</t>
  </si>
  <si>
    <t>4411</t>
  </si>
  <si>
    <t>4615</t>
  </si>
  <si>
    <t>4591</t>
  </si>
  <si>
    <t>4544</t>
  </si>
  <si>
    <t>4518</t>
  </si>
  <si>
    <t>4501</t>
  </si>
  <si>
    <t>4275</t>
  </si>
  <si>
    <t>4250</t>
  </si>
  <si>
    <t>4165</t>
  </si>
  <si>
    <t>4038</t>
  </si>
  <si>
    <t>4015</t>
  </si>
  <si>
    <t>4001</t>
  </si>
  <si>
    <t>3799</t>
  </si>
  <si>
    <t>3746</t>
  </si>
  <si>
    <t>4617</t>
  </si>
  <si>
    <t>3628</t>
  </si>
  <si>
    <t>2092</t>
  </si>
  <si>
    <t>1734</t>
  </si>
  <si>
    <t>1679</t>
  </si>
  <si>
    <t>446</t>
  </si>
  <si>
    <t>615</t>
  </si>
  <si>
    <t>1414</t>
  </si>
  <si>
    <t>1412</t>
  </si>
  <si>
    <t>1420</t>
  </si>
  <si>
    <t>639</t>
  </si>
  <si>
    <t>1303</t>
  </si>
  <si>
    <t>1895</t>
  </si>
  <si>
    <t>1903</t>
  </si>
  <si>
    <t>884</t>
  </si>
  <si>
    <t>1401</t>
  </si>
  <si>
    <t>1393</t>
  </si>
  <si>
    <t>440</t>
  </si>
  <si>
    <t>360</t>
  </si>
  <si>
    <t>1086</t>
  </si>
  <si>
    <t>1423</t>
  </si>
  <si>
    <t>1246</t>
  </si>
  <si>
    <t>1257</t>
  </si>
  <si>
    <t>800</t>
  </si>
  <si>
    <t>929</t>
  </si>
  <si>
    <t>1740</t>
  </si>
  <si>
    <t>3508</t>
  </si>
  <si>
    <t>1907</t>
  </si>
  <si>
    <t>3294</t>
  </si>
  <si>
    <t>3331/2</t>
  </si>
  <si>
    <t>1631</t>
  </si>
  <si>
    <t>3296</t>
  </si>
  <si>
    <t>1418</t>
  </si>
  <si>
    <t>952</t>
  </si>
  <si>
    <t>4317</t>
  </si>
  <si>
    <t>1416</t>
  </si>
  <si>
    <t>4342</t>
  </si>
  <si>
    <t>4359</t>
  </si>
  <si>
    <t>169/1</t>
  </si>
  <si>
    <t>0550/2</t>
  </si>
  <si>
    <t>0164/5</t>
  </si>
  <si>
    <t>0130/10</t>
  </si>
  <si>
    <t>035/24</t>
  </si>
  <si>
    <t>028/16</t>
  </si>
  <si>
    <t>035/2</t>
  </si>
  <si>
    <t>0264/36</t>
  </si>
  <si>
    <t>0258/13</t>
  </si>
  <si>
    <t>0258/11</t>
  </si>
  <si>
    <t>0226/39</t>
  </si>
  <si>
    <t>0289/227</t>
  </si>
  <si>
    <t>0357/7</t>
  </si>
  <si>
    <t>0293/9</t>
  </si>
  <si>
    <t>0278/22</t>
  </si>
  <si>
    <t>0276/9</t>
  </si>
  <si>
    <t>0172/1</t>
  </si>
  <si>
    <t>027</t>
  </si>
  <si>
    <t>0617/10</t>
  </si>
  <si>
    <t>0611/14</t>
  </si>
  <si>
    <t>0608/5</t>
  </si>
  <si>
    <t>0600/14</t>
  </si>
  <si>
    <t>0549/4</t>
  </si>
  <si>
    <t>0545/2</t>
  </si>
  <si>
    <t>0767/6</t>
  </si>
  <si>
    <t>0754/14</t>
  </si>
  <si>
    <t>0761/25</t>
  </si>
  <si>
    <t>0761/12</t>
  </si>
  <si>
    <t>0723/23</t>
  </si>
  <si>
    <t>0522/6</t>
  </si>
  <si>
    <t>0513/19</t>
  </si>
  <si>
    <t>0479/30</t>
  </si>
  <si>
    <t>0494/8</t>
  </si>
  <si>
    <t>0463/19</t>
  </si>
  <si>
    <t>0306/28</t>
  </si>
  <si>
    <t>0289/4</t>
  </si>
  <si>
    <t>0276/13</t>
  </si>
  <si>
    <t>0270/11</t>
  </si>
  <si>
    <t>0193/7</t>
  </si>
  <si>
    <t>0172/2</t>
  </si>
  <si>
    <t>012/13</t>
  </si>
  <si>
    <t>0625/17</t>
  </si>
  <si>
    <t>0611/5</t>
  </si>
  <si>
    <t>0600/29</t>
  </si>
  <si>
    <t>0590/4</t>
  </si>
  <si>
    <t>0548/1</t>
  </si>
  <si>
    <t>0776/14</t>
  </si>
  <si>
    <t>0754/23</t>
  </si>
  <si>
    <t>0754/6</t>
  </si>
  <si>
    <t>0698/4</t>
  </si>
  <si>
    <t>0761/20</t>
  </si>
  <si>
    <t>0739/5</t>
  </si>
  <si>
    <t>0723/7</t>
  </si>
  <si>
    <t>0663/17</t>
  </si>
  <si>
    <t>0549/17</t>
  </si>
  <si>
    <t>0549/10</t>
  </si>
  <si>
    <t>0532/9</t>
  </si>
  <si>
    <t>0523/7</t>
  </si>
  <si>
    <t>0522/14</t>
  </si>
  <si>
    <t>0505/8</t>
  </si>
  <si>
    <t>0484/9</t>
  </si>
  <si>
    <t>0484/5</t>
  </si>
  <si>
    <t>0479/29</t>
  </si>
  <si>
    <t>0754/24</t>
  </si>
  <si>
    <t>694</t>
  </si>
  <si>
    <t>0652/11</t>
  </si>
  <si>
    <t>0479/26</t>
  </si>
  <si>
    <t>0479/24</t>
  </si>
  <si>
    <t>0479/12</t>
  </si>
  <si>
    <t>0473/147</t>
  </si>
  <si>
    <t>0473/99</t>
  </si>
  <si>
    <t>0473/98</t>
  </si>
  <si>
    <t>0473/13</t>
  </si>
  <si>
    <t>0439/51</t>
  </si>
  <si>
    <t>0439/29</t>
  </si>
  <si>
    <t>0439/21</t>
  </si>
  <si>
    <t>0355/3</t>
  </si>
  <si>
    <t>0335/8</t>
  </si>
  <si>
    <t>0332/12</t>
  </si>
  <si>
    <t>0324/4</t>
  </si>
  <si>
    <t>0315/10</t>
  </si>
  <si>
    <t>0281/26</t>
  </si>
  <si>
    <t>0490/4</t>
  </si>
  <si>
    <t>0775/1</t>
  </si>
  <si>
    <t>0312/1</t>
  </si>
  <si>
    <t>0418/2</t>
  </si>
  <si>
    <t>0648/2</t>
  </si>
  <si>
    <t>0648/1</t>
  </si>
  <si>
    <t>0472/1</t>
  </si>
  <si>
    <t>0467/24</t>
  </si>
  <si>
    <t>0279/2</t>
  </si>
  <si>
    <t>0277/2</t>
  </si>
  <si>
    <t>0350/1</t>
  </si>
  <si>
    <t>0289/31</t>
  </si>
  <si>
    <t>0289/12</t>
  </si>
  <si>
    <t>0289/22</t>
  </si>
  <si>
    <t>0537/1</t>
  </si>
  <si>
    <t>044/2</t>
  </si>
  <si>
    <t>011/6</t>
  </si>
  <si>
    <t>0336/2</t>
  </si>
  <si>
    <t>0339/2</t>
  </si>
  <si>
    <t>0456/3</t>
  </si>
  <si>
    <t>0410/2</t>
  </si>
  <si>
    <t>0272/1</t>
  </si>
  <si>
    <t>0502/1</t>
  </si>
  <si>
    <t>0488/7</t>
  </si>
  <si>
    <t>0513/4</t>
  </si>
  <si>
    <t>069/1</t>
  </si>
  <si>
    <t>0269/2</t>
  </si>
  <si>
    <t>05/113</t>
  </si>
  <si>
    <t>015/1</t>
  </si>
  <si>
    <t>0220/16</t>
  </si>
  <si>
    <t>0272/2</t>
  </si>
  <si>
    <t>0478/1</t>
  </si>
  <si>
    <t>0513/3</t>
  </si>
  <si>
    <t>0350/5</t>
  </si>
  <si>
    <t>0289/28</t>
  </si>
  <si>
    <t>0289/33</t>
  </si>
  <si>
    <t>209</t>
  </si>
  <si>
    <t>0289/14</t>
  </si>
  <si>
    <t>0522/3</t>
  </si>
  <si>
    <t>0532/6</t>
  </si>
  <si>
    <t>0638/2</t>
  </si>
  <si>
    <t>014/13</t>
  </si>
  <si>
    <t>0684/2</t>
  </si>
  <si>
    <t>0319/4</t>
  </si>
  <si>
    <t>0381/4</t>
  </si>
  <si>
    <t xml:space="preserve">Gyep </t>
  </si>
  <si>
    <t>4308</t>
  </si>
  <si>
    <t>Kert</t>
  </si>
  <si>
    <t>4162</t>
  </si>
  <si>
    <t>Kivetett közterület</t>
  </si>
  <si>
    <t>4316</t>
  </si>
  <si>
    <t>Közterület</t>
  </si>
  <si>
    <t>4299</t>
  </si>
  <si>
    <t>1404</t>
  </si>
  <si>
    <t>708</t>
  </si>
  <si>
    <t>699</t>
  </si>
  <si>
    <t>Közterület töltés</t>
  </si>
  <si>
    <t>0221/2</t>
  </si>
  <si>
    <t>Külterület mocsár</t>
  </si>
  <si>
    <t>0221/1</t>
  </si>
  <si>
    <t>Mocsár</t>
  </si>
  <si>
    <t>1664</t>
  </si>
  <si>
    <t>1662</t>
  </si>
  <si>
    <t>1419</t>
  </si>
  <si>
    <t>1417</t>
  </si>
  <si>
    <t>1415</t>
  </si>
  <si>
    <t>1413</t>
  </si>
  <si>
    <t>1405</t>
  </si>
  <si>
    <t>1402</t>
  </si>
  <si>
    <t>445</t>
  </si>
  <si>
    <t>367</t>
  </si>
  <si>
    <t>1396</t>
  </si>
  <si>
    <t>Nádas</t>
  </si>
  <si>
    <t>3835</t>
  </si>
  <si>
    <t>Temető</t>
  </si>
  <si>
    <t>0289/205</t>
  </si>
  <si>
    <t>0289/194</t>
  </si>
  <si>
    <t>0289/203</t>
  </si>
  <si>
    <t>Töltés</t>
  </si>
  <si>
    <t>0289/233</t>
  </si>
  <si>
    <t>044/1</t>
  </si>
  <si>
    <t>1299</t>
  </si>
  <si>
    <t>1267</t>
  </si>
  <si>
    <t>Út + Zöld terület</t>
  </si>
  <si>
    <t>3331/1</t>
  </si>
  <si>
    <t>Zöld terület</t>
  </si>
  <si>
    <t>107</t>
  </si>
  <si>
    <t>Telek Mágor Birkahodály</t>
  </si>
  <si>
    <t>Telek Mágor csolt Monostor</t>
  </si>
  <si>
    <t>0183/4</t>
  </si>
  <si>
    <t>Telek Pákásztanya</t>
  </si>
  <si>
    <t>0182</t>
  </si>
  <si>
    <t>Épület:</t>
  </si>
  <si>
    <t>Fogadóépület  Vésztő-Mágor</t>
  </si>
  <si>
    <t>Pákásztanya Vésztő-Mágor Épület</t>
  </si>
  <si>
    <t>Ravatalozó épület temető</t>
  </si>
  <si>
    <t>Temető épület iroda</t>
  </si>
  <si>
    <t>Építmény:</t>
  </si>
  <si>
    <t>Ábránffy utca</t>
  </si>
  <si>
    <t>Áchim utca</t>
  </si>
  <si>
    <t>2047</t>
  </si>
  <si>
    <t>Ady Endre utca</t>
  </si>
  <si>
    <t>572</t>
  </si>
  <si>
    <t>Akácos utca</t>
  </si>
  <si>
    <t>1015</t>
  </si>
  <si>
    <t>Alkotmány utca</t>
  </si>
  <si>
    <t>458</t>
  </si>
  <si>
    <t>Andrássy utca</t>
  </si>
  <si>
    <t>2926</t>
  </si>
  <si>
    <t>Arany János utca</t>
  </si>
  <si>
    <t>106/2</t>
  </si>
  <si>
    <t>Árpád utca</t>
  </si>
  <si>
    <t>Attila utca</t>
  </si>
  <si>
    <t>Bajcsy-Zs. Utca</t>
  </si>
  <si>
    <t>2257</t>
  </si>
  <si>
    <t>Bajza utca</t>
  </si>
  <si>
    <t>2523</t>
  </si>
  <si>
    <t>Balassa utca</t>
  </si>
  <si>
    <t>2697</t>
  </si>
  <si>
    <t>Barátság utca</t>
  </si>
  <si>
    <t>Baross utca</t>
  </si>
  <si>
    <t>185/129</t>
  </si>
  <si>
    <t>Bartók Béla utca</t>
  </si>
  <si>
    <t>613</t>
  </si>
  <si>
    <t>Bartók tér</t>
  </si>
  <si>
    <t>Báthory utca</t>
  </si>
  <si>
    <t>Batthyányi utca</t>
  </si>
  <si>
    <t>3490</t>
  </si>
  <si>
    <t>Béke utca</t>
  </si>
  <si>
    <t>1130</t>
  </si>
  <si>
    <t>Békési utca</t>
  </si>
  <si>
    <t>Belt. Belvízrend. Ady telep</t>
  </si>
  <si>
    <t>1473/2</t>
  </si>
  <si>
    <t>Bem utca</t>
  </si>
  <si>
    <t>995</t>
  </si>
  <si>
    <t>Bercsényi utca</t>
  </si>
  <si>
    <t>3559</t>
  </si>
  <si>
    <t>Berzsenyi utca</t>
  </si>
  <si>
    <t>Bethlen utca</t>
  </si>
  <si>
    <t>1632</t>
  </si>
  <si>
    <t>Bocskai utca</t>
  </si>
  <si>
    <t>3163</t>
  </si>
  <si>
    <t>Botond utca</t>
  </si>
  <si>
    <t>2941</t>
  </si>
  <si>
    <t>Brigád utca</t>
  </si>
  <si>
    <t>907</t>
  </si>
  <si>
    <t>Buszvárók és öblözetek</t>
  </si>
  <si>
    <t>Csapadékvíz csatorna</t>
  </si>
  <si>
    <t>Csapadékvíz csatorna Dancka</t>
  </si>
  <si>
    <t>Csokonai utca</t>
  </si>
  <si>
    <t>321</t>
  </si>
  <si>
    <t>Damjanich utca</t>
  </si>
  <si>
    <t>1588/1507</t>
  </si>
  <si>
    <t>Danckai utca</t>
  </si>
  <si>
    <t>1831</t>
  </si>
  <si>
    <t>Deák F. utca</t>
  </si>
  <si>
    <t>1830</t>
  </si>
  <si>
    <t>Dióéri utca</t>
  </si>
  <si>
    <t>Dobó utca</t>
  </si>
  <si>
    <t>3535</t>
  </si>
  <si>
    <t>Dózsa utca</t>
  </si>
  <si>
    <t>3417</t>
  </si>
  <si>
    <t>Előd utca</t>
  </si>
  <si>
    <t>2498</t>
  </si>
  <si>
    <t>Eötvös utca</t>
  </si>
  <si>
    <t>13</t>
  </si>
  <si>
    <t>Északi utca</t>
  </si>
  <si>
    <t>689,656,773,741</t>
  </si>
  <si>
    <t>Fok utca</t>
  </si>
  <si>
    <t>1228</t>
  </si>
  <si>
    <t>Galamb utca</t>
  </si>
  <si>
    <t>843</t>
  </si>
  <si>
    <t>Garay utca</t>
  </si>
  <si>
    <t>105</t>
  </si>
  <si>
    <t>Hajnal utca</t>
  </si>
  <si>
    <t>1367</t>
  </si>
  <si>
    <t>Híd utca</t>
  </si>
  <si>
    <t>410</t>
  </si>
  <si>
    <t>Hunyadi J. utca</t>
  </si>
  <si>
    <t>3386</t>
  </si>
  <si>
    <t>Ibolya utca</t>
  </si>
  <si>
    <t>2471/2371</t>
  </si>
  <si>
    <t>Iméri utca</t>
  </si>
  <si>
    <t>2123</t>
  </si>
  <si>
    <t>Iskola utca</t>
  </si>
  <si>
    <t>3147</t>
  </si>
  <si>
    <t>Jókai utca</t>
  </si>
  <si>
    <t>Jósika utca</t>
  </si>
  <si>
    <t>2927,2925</t>
  </si>
  <si>
    <t>József A. utca</t>
  </si>
  <si>
    <t>Kálvin utca</t>
  </si>
  <si>
    <t>1556,1530</t>
  </si>
  <si>
    <t>Katona utca</t>
  </si>
  <si>
    <t>2898</t>
  </si>
  <si>
    <t xml:space="preserve">Kazinczy utca </t>
  </si>
  <si>
    <t>3444</t>
  </si>
  <si>
    <t>Kecskészugi holtág</t>
  </si>
  <si>
    <t>0289/234</t>
  </si>
  <si>
    <t>Kengyel utca</t>
  </si>
  <si>
    <t>3498</t>
  </si>
  <si>
    <t>Kerékpár út Békési út</t>
  </si>
  <si>
    <t>Kerékpár út Wesselényi utca</t>
  </si>
  <si>
    <t>100</t>
  </si>
  <si>
    <t>Kertmegi utca</t>
  </si>
  <si>
    <t>832</t>
  </si>
  <si>
    <t>Kinizsi utca</t>
  </si>
  <si>
    <t>3099</t>
  </si>
  <si>
    <t>Kis B. utca</t>
  </si>
  <si>
    <t>Kisfaludy utca</t>
  </si>
  <si>
    <t>3509</t>
  </si>
  <si>
    <t>Klapka utca</t>
  </si>
  <si>
    <t>2040</t>
  </si>
  <si>
    <t>Komlódi utca</t>
  </si>
  <si>
    <t>2330</t>
  </si>
  <si>
    <t>Kossuth L. utca</t>
  </si>
  <si>
    <t>1442</t>
  </si>
  <si>
    <t>Kóti utca</t>
  </si>
  <si>
    <t>Kölcsey utca</t>
  </si>
  <si>
    <t>3468</t>
  </si>
  <si>
    <t>Körösladányi utca</t>
  </si>
  <si>
    <t>3581</t>
  </si>
  <si>
    <t>Köztársaság utca</t>
  </si>
  <si>
    <t>521</t>
  </si>
  <si>
    <t>Krúdy utca</t>
  </si>
  <si>
    <t>2061</t>
  </si>
  <si>
    <t>Lehet utca</t>
  </si>
  <si>
    <t>2660</t>
  </si>
  <si>
    <t>Liszt F. utca</t>
  </si>
  <si>
    <t>2629</t>
  </si>
  <si>
    <t>Lórántffy utca</t>
  </si>
  <si>
    <t>2103</t>
  </si>
  <si>
    <t>Losonczy utca</t>
  </si>
  <si>
    <t>2145</t>
  </si>
  <si>
    <t>Madách utca</t>
  </si>
  <si>
    <t>Mágor történelmi emlékhely</t>
  </si>
  <si>
    <t>Mágori birkahodály</t>
  </si>
  <si>
    <t>Martinovics utca</t>
  </si>
  <si>
    <t>2063</t>
  </si>
  <si>
    <t>Mátyás utca</t>
  </si>
  <si>
    <t>3546</t>
  </si>
  <si>
    <t>Megértés utca</t>
  </si>
  <si>
    <t>555</t>
  </si>
  <si>
    <t>Metykó Gy. Utca</t>
  </si>
  <si>
    <t>1927</t>
  </si>
  <si>
    <t>Mikes utca</t>
  </si>
  <si>
    <t>2307</t>
  </si>
  <si>
    <t>Mikszáth utca</t>
  </si>
  <si>
    <t>Móra F. utca</t>
  </si>
  <si>
    <t>2832</t>
  </si>
  <si>
    <t>Móricz Zs. Utca</t>
  </si>
  <si>
    <t>2419</t>
  </si>
  <si>
    <t>Munkácsy utca</t>
  </si>
  <si>
    <t>2029</t>
  </si>
  <si>
    <t>Nádasdy utca</t>
  </si>
  <si>
    <t>Nagy S. utca</t>
  </si>
  <si>
    <t>1719</t>
  </si>
  <si>
    <t>Nyár utca</t>
  </si>
  <si>
    <t>715</t>
  </si>
  <si>
    <t>Okányi utca</t>
  </si>
  <si>
    <t>2176</t>
  </si>
  <si>
    <t>Okányi-Siménfalvi utca</t>
  </si>
  <si>
    <t>2184</t>
  </si>
  <si>
    <t>Ősz utca</t>
  </si>
  <si>
    <t>762</t>
  </si>
  <si>
    <t>Pányád-Ükmös belvizcsatorna</t>
  </si>
  <si>
    <t>0269/1</t>
  </si>
  <si>
    <t>Perecesi utca</t>
  </si>
  <si>
    <t>641</t>
  </si>
  <si>
    <t>Petőfi utca</t>
  </si>
  <si>
    <t>3385</t>
  </si>
  <si>
    <t>Petrovics utca</t>
  </si>
  <si>
    <t>3211</t>
  </si>
  <si>
    <t>Piactér utca</t>
  </si>
  <si>
    <t>Radnóti utca</t>
  </si>
  <si>
    <t>3523</t>
  </si>
  <si>
    <t>Rákóczi utca</t>
  </si>
  <si>
    <t>Ref. Templom környékének felújítása</t>
  </si>
  <si>
    <t>Régi utca</t>
  </si>
  <si>
    <t>106/1</t>
  </si>
  <si>
    <t>Rozgonyi utca</t>
  </si>
  <si>
    <t>2205</t>
  </si>
  <si>
    <t>Rózsa utca</t>
  </si>
  <si>
    <t>1258/1,1206</t>
  </si>
  <si>
    <t>Rövid utca</t>
  </si>
  <si>
    <t>1100,1166/1</t>
  </si>
  <si>
    <t>Sárréti utca</t>
  </si>
  <si>
    <t>1888</t>
  </si>
  <si>
    <t>Sas utca</t>
  </si>
  <si>
    <t>871</t>
  </si>
  <si>
    <t>Siménfalvi utca</t>
  </si>
  <si>
    <t>2207</t>
  </si>
  <si>
    <t>Sinka I. utca</t>
  </si>
  <si>
    <t>1040</t>
  </si>
  <si>
    <t>Szabadság utca</t>
  </si>
  <si>
    <t>1111</t>
  </si>
  <si>
    <t>Szabadságtér</t>
  </si>
  <si>
    <t>Szabó P. utca</t>
  </si>
  <si>
    <t>2331</t>
  </si>
  <si>
    <t>Szabolcs utca</t>
  </si>
  <si>
    <t>3574</t>
  </si>
  <si>
    <t>Szapári utca</t>
  </si>
  <si>
    <t>2799</t>
  </si>
  <si>
    <t>Széchenyi utca</t>
  </si>
  <si>
    <t xml:space="preserve">169/1, 170    </t>
  </si>
  <si>
    <t>Szegfű utca</t>
  </si>
  <si>
    <t>2454,2329</t>
  </si>
  <si>
    <t>Széles utca</t>
  </si>
  <si>
    <t>Szélső utca</t>
  </si>
  <si>
    <t>2434</t>
  </si>
  <si>
    <t>Szemere utca</t>
  </si>
  <si>
    <t>3358</t>
  </si>
  <si>
    <t>Szíki utca</t>
  </si>
  <si>
    <t>2876</t>
  </si>
  <si>
    <t>Szilér utca</t>
  </si>
  <si>
    <t>1320</t>
  </si>
  <si>
    <t>Szoporikert utca</t>
  </si>
  <si>
    <t>1406</t>
  </si>
  <si>
    <t>Szőlőskert utca</t>
  </si>
  <si>
    <t>434</t>
  </si>
  <si>
    <t>Talajvízfigyelő kút</t>
  </si>
  <si>
    <t>Táncsics utca</t>
  </si>
  <si>
    <t>1060</t>
  </si>
  <si>
    <t>Tarlódomb utca</t>
  </si>
  <si>
    <t>1928</t>
  </si>
  <si>
    <t>Tavasz utca</t>
  </si>
  <si>
    <t>668</t>
  </si>
  <si>
    <t>Tél utca</t>
  </si>
  <si>
    <t>787</t>
  </si>
  <si>
    <t>Településkép fejlesztés</t>
  </si>
  <si>
    <t>Temető közvilágítás</t>
  </si>
  <si>
    <t>Temetőszéli holtág</t>
  </si>
  <si>
    <t>0289/21,0221/2</t>
  </si>
  <si>
    <t>Tinódi utca</t>
  </si>
  <si>
    <t>248</t>
  </si>
  <si>
    <t>Toldi utca</t>
  </si>
  <si>
    <t>47</t>
  </si>
  <si>
    <t>Tompa utca</t>
  </si>
  <si>
    <t>2015</t>
  </si>
  <si>
    <t>Toronyi utca</t>
  </si>
  <si>
    <t>Újtelep utca</t>
  </si>
  <si>
    <t>504</t>
  </si>
  <si>
    <t>Úttörő utca</t>
  </si>
  <si>
    <t>967</t>
  </si>
  <si>
    <t>Vágóhíd utca</t>
  </si>
  <si>
    <t>3128</t>
  </si>
  <si>
    <t>Vajda utca</t>
  </si>
  <si>
    <t>2862</t>
  </si>
  <si>
    <t>Várdomb utca</t>
  </si>
  <si>
    <t>Várkonyi utca</t>
  </si>
  <si>
    <t>1576</t>
  </si>
  <si>
    <t>Városközpont felújítása</t>
  </si>
  <si>
    <t>Városközpont elkerülő utak</t>
  </si>
  <si>
    <t>Vasút utca</t>
  </si>
  <si>
    <t>Vasvári utca</t>
  </si>
  <si>
    <t>Vésztő-Mágor emlékhely fejlesztesé</t>
  </si>
  <si>
    <t>182</t>
  </si>
  <si>
    <t>Vésztő buszmegállók</t>
  </si>
  <si>
    <t>1442/1,1442/3</t>
  </si>
  <si>
    <t>Vésztő-Mágor helyparkoló</t>
  </si>
  <si>
    <t>Vörösmarty utca</t>
  </si>
  <si>
    <t>283</t>
  </si>
  <si>
    <t>Wesselényi utca</t>
  </si>
  <si>
    <t>Zrinyi utca</t>
  </si>
  <si>
    <t>3255</t>
  </si>
  <si>
    <t>Zsebengő utca</t>
  </si>
  <si>
    <t>1270</t>
  </si>
  <si>
    <t>József A. utca felújítási terve</t>
  </si>
  <si>
    <t xml:space="preserve">0-ra leírt Építmény </t>
  </si>
  <si>
    <t>Bezerédi utca</t>
  </si>
  <si>
    <t>Kerítés temető</t>
  </si>
  <si>
    <t>Munkás utca</t>
  </si>
  <si>
    <t>951</t>
  </si>
  <si>
    <t>Befejezettlen beruházás:</t>
  </si>
  <si>
    <t>Hulladéklerakó terv</t>
  </si>
  <si>
    <t>Szennyvízhálózat befejező munkálatok</t>
  </si>
  <si>
    <t>Vésztő belterületén csatorna és kapcs. Műtárgy</t>
  </si>
  <si>
    <t>Kerékpárút fejlesztése DAOP-3.1.2/A-11-201</t>
  </si>
  <si>
    <t xml:space="preserve">Részesedések: </t>
  </si>
  <si>
    <t>Békés-Manifest Közszolg. Nonprof.</t>
  </si>
  <si>
    <t>Vésztői Városfejlesztő Kft.</t>
  </si>
  <si>
    <t>Vízművek Rt. Részvény</t>
  </si>
  <si>
    <t>Vésztői Szociális Szövetkezet részesedés</t>
  </si>
  <si>
    <t xml:space="preserve">Összes forgalomképtelen vagyon: </t>
  </si>
  <si>
    <t>Összes vagyon:</t>
  </si>
  <si>
    <t>Érték nélkül nyilvántartott műtárgyak (festmények)</t>
  </si>
  <si>
    <t>Takács I.: Kilenc lyukú híd</t>
  </si>
  <si>
    <t>Ismeretlen festő: Átkelés a falu hídján</t>
  </si>
  <si>
    <t>Takács I.: Tanyák</t>
  </si>
  <si>
    <t>Takácsi I.: Szántóföld</t>
  </si>
  <si>
    <t>Garabuczy: Fenyőfák</t>
  </si>
  <si>
    <t>Ismeretlen festő: Virágcsendélet</t>
  </si>
  <si>
    <t>Halydú: utcarészlet</t>
  </si>
  <si>
    <t>Ismeretlen festő: Anya gyermekével</t>
  </si>
  <si>
    <t>Ismeretlen festő: Horgászat</t>
  </si>
  <si>
    <t>Ismeretlen festő: Téli táj</t>
  </si>
  <si>
    <t>Ismeretlen festő: Tanyasi élet</t>
  </si>
  <si>
    <t>Ismeretlen festő: Kacsák fürödnek a patakban</t>
  </si>
  <si>
    <t>Tokay: Asztali csendélet</t>
  </si>
  <si>
    <t>Garabuczy: Montázs</t>
  </si>
  <si>
    <t>Zákonyi Zsoldos: Vízparty táj</t>
  </si>
  <si>
    <t>Veress: Templom</t>
  </si>
  <si>
    <t>Ismeretlen festő: Vadkacsák a tavon</t>
  </si>
  <si>
    <t>Garabuczy: Magányos nő</t>
  </si>
  <si>
    <t>Immateriális javak</t>
  </si>
  <si>
    <t>Tárgyi eszközök</t>
  </si>
  <si>
    <t>II</t>
  </si>
  <si>
    <t>Befeketett pü. eszközök</t>
  </si>
  <si>
    <t>E</t>
  </si>
  <si>
    <t>B</t>
  </si>
  <si>
    <t>Készletek</t>
  </si>
  <si>
    <t>Követelések</t>
  </si>
  <si>
    <t>F</t>
  </si>
  <si>
    <t>Értékpapírok</t>
  </si>
  <si>
    <t>Pénzeszközök</t>
  </si>
  <si>
    <t>V.</t>
  </si>
  <si>
    <t>Eszközök összesen</t>
  </si>
  <si>
    <t>Források összesen</t>
  </si>
  <si>
    <t>Teljesítés</t>
  </si>
  <si>
    <t>Sor-szám</t>
  </si>
  <si>
    <t>Megnevezés</t>
  </si>
  <si>
    <t>Immat javak</t>
  </si>
  <si>
    <t>Terven felüli értékcsökkenés nyitó állománya</t>
  </si>
  <si>
    <t>Teljesen (0-ig) leírt eszközök bruttó értéke</t>
  </si>
  <si>
    <t>Ellátottak pénzbeli juttatásai</t>
  </si>
  <si>
    <t>megnevezés</t>
  </si>
  <si>
    <t>C</t>
  </si>
  <si>
    <t>M e g  n e v e z é s</t>
  </si>
  <si>
    <t>Eredeti előirányzat</t>
  </si>
  <si>
    <t>Módosított előirányzat</t>
  </si>
  <si>
    <t>S. sz.</t>
  </si>
  <si>
    <t>Tejesítés/ Módosított előirányzat (%)</t>
  </si>
  <si>
    <t>Éves teljesítés</t>
  </si>
  <si>
    <t xml:space="preserve">további </t>
  </si>
  <si>
    <t>"Szemünkfénye program" korszerűsítés</t>
  </si>
  <si>
    <t>tétel (db)</t>
  </si>
  <si>
    <t>Ft</t>
  </si>
  <si>
    <t>Összes támogatás:</t>
  </si>
  <si>
    <t>Polgármesteri keret</t>
  </si>
  <si>
    <t>Módosított  előitányzat</t>
  </si>
  <si>
    <t>tény:</t>
  </si>
  <si>
    <t>Magánszemélyek kommunális adója kedvezmény az önkormányzati utak mellett fekvő ingatlanok esetén</t>
  </si>
  <si>
    <t>Magányszemélyek kommunális adó kedvezmény 65 éven felüli egyedülállók esetén</t>
  </si>
  <si>
    <t>Önkormányzat</t>
  </si>
  <si>
    <t>Magánszemélyek kommunális adója törlés méltányosságból</t>
  </si>
  <si>
    <t>Vésztő Város Önkormányzata</t>
  </si>
  <si>
    <t xml:space="preserve">Munka törvénykönyves </t>
  </si>
  <si>
    <t>önkormányzati képviselő</t>
  </si>
  <si>
    <t>eredeti:</t>
  </si>
  <si>
    <t>módosított:</t>
  </si>
  <si>
    <t xml:space="preserve">Vésztői Közös Önkormányzati Hivatal </t>
  </si>
  <si>
    <t>Vésztői Városüzemeltetési Iroda</t>
  </si>
  <si>
    <t>Vésztő Négyszívirág Óvoda és Bölcsőde</t>
  </si>
  <si>
    <t>Vésztői Négszínvirág Óvoda és Bölcsőde</t>
  </si>
  <si>
    <t>Felhalmozási bevételek</t>
  </si>
  <si>
    <t>Adóelőleg módosítás iparűzési adó</t>
  </si>
  <si>
    <t>Iparűzési adó méltányossági törlése</t>
  </si>
  <si>
    <t>Tevékenység nettó eredményszemléletű bevétele</t>
  </si>
  <si>
    <t>Aktivált saját teljesítmények értéke</t>
  </si>
  <si>
    <t>Egyéb ereményszemléletű bevételek</t>
  </si>
  <si>
    <t>Anyagjellegű ráfordítások</t>
  </si>
  <si>
    <t>Személyi jellegű ráfordítások</t>
  </si>
  <si>
    <t>Értékcsökkenési leírás</t>
  </si>
  <si>
    <t>Egyéb Ráfordítások</t>
  </si>
  <si>
    <t>VII.</t>
  </si>
  <si>
    <t>VIII.</t>
  </si>
  <si>
    <t>IX.</t>
  </si>
  <si>
    <t>X.</t>
  </si>
  <si>
    <t>XI.</t>
  </si>
  <si>
    <t>Pénzügyi műveletek ereményszemléletű bevételei</t>
  </si>
  <si>
    <t>Pénzügyi műveletek ráfordításai</t>
  </si>
  <si>
    <t>Rendkívüli eredményszemléletű bevételek</t>
  </si>
  <si>
    <t>Rendkívüli ráfordítások</t>
  </si>
  <si>
    <t>Pénzügyi műveletek ereménye (VIII-IX)</t>
  </si>
  <si>
    <t>Szokásos eremény (+-A+-B)</t>
  </si>
  <si>
    <t>Mérleg szerinti eredmény (+-C+-D)</t>
  </si>
  <si>
    <t>Tevékenység eredménye (I+-II+III-IV-V-VI-VII)</t>
  </si>
  <si>
    <t>Vésztői Közös Önkormányzati Hivatal</t>
  </si>
  <si>
    <t>Vésztői Négyszínvirág Óvoda és Bölcsőde</t>
  </si>
  <si>
    <t>Közhatalmi bevételek</t>
  </si>
  <si>
    <t>Sinka István Művelődési Központ és Városi Könyvtár</t>
  </si>
  <si>
    <t>Vésztői Város-üzemeltetési Iroda</t>
  </si>
  <si>
    <t>MŰKÖDÉSI KÖLTSÉGVETÉS BEVÉTELEI</t>
  </si>
  <si>
    <t>Működési célú átvett pénzeszközök államháztartáson kívülről</t>
  </si>
  <si>
    <t>%</t>
  </si>
  <si>
    <t>Nemzeti vagyonba tartozó befektetett eszközök összesen</t>
  </si>
  <si>
    <t>Működési célú támogatások államháztartáson belülről</t>
  </si>
  <si>
    <t>Működési bevételek összesen</t>
  </si>
  <si>
    <t>FELHALMOZÁSI KÖLTSÉGVETÉS BEVÉTELEI</t>
  </si>
  <si>
    <t>Felhalmozási célú átvett pénzeszközök államháztartáson kívülről</t>
  </si>
  <si>
    <t>Felhalmozási célú támogatások államháztartáson belülről</t>
  </si>
  <si>
    <t>Felhalmozási bevételek összesen</t>
  </si>
  <si>
    <t>III</t>
  </si>
  <si>
    <t>FINANSZÍROZÁSI CÉLÚ MŰVELETEK</t>
  </si>
  <si>
    <t>MŰKÖDÉSI HIÁNY BELSŐ FINANSZÍROZÁSA</t>
  </si>
  <si>
    <t>Előző évi költségvetési maradvány</t>
  </si>
  <si>
    <t>Előző évi vállalkozási maradvány</t>
  </si>
  <si>
    <t>Államháztartáson belüli megelőlegezések</t>
  </si>
  <si>
    <t>FELHALMOZÁSI HIÁNY BELSŐ FINANSZÍROZÁSA</t>
  </si>
  <si>
    <t>FELHALMOZÁSI HIÁNY KÜLSŐ FINANSZÍROZÁSA</t>
  </si>
  <si>
    <t>Értékpapír kibocsátása, értékesítése</t>
  </si>
  <si>
    <t>Hitel, kölcsön felvétele</t>
  </si>
  <si>
    <t>BEVÉTELEK MINDÖSSZESEN (I+II+III)</t>
  </si>
  <si>
    <t>IV</t>
  </si>
  <si>
    <t>MŰKÖDÉSI KÖLTSÉGVETÉS KIADÁSAI</t>
  </si>
  <si>
    <t>Munkaadókat terhelő járulékok és szociális hozzájárulási adó</t>
  </si>
  <si>
    <t>Egyéb működési célú kiadások</t>
  </si>
  <si>
    <t>Működési tartalék (általános, cél)</t>
  </si>
  <si>
    <t>Működési kiadások összesen</t>
  </si>
  <si>
    <t>V</t>
  </si>
  <si>
    <t>FELHALMOZÁSI KÖLTSÉGVETÉS KIADÁSAI</t>
  </si>
  <si>
    <t>Beruházások</t>
  </si>
  <si>
    <t>Felújítások</t>
  </si>
  <si>
    <t>Egyéb felhalmozási kiadások</t>
  </si>
  <si>
    <t>Fejlesztési céltartalék</t>
  </si>
  <si>
    <t>Felhalmozási kiadások összesen</t>
  </si>
  <si>
    <t>VI</t>
  </si>
  <si>
    <t>Értékpapír vásárlása, visszavásárlása</t>
  </si>
  <si>
    <t>Hitel, kölcsön törlesztése</t>
  </si>
  <si>
    <t>Finanszírozási célú műveletek összesen</t>
  </si>
  <si>
    <t>KIADÁSOK MINDÖSSZESEN (IV+V+VI)</t>
  </si>
  <si>
    <t>Egyéb felhalmozási célú kiadások</t>
  </si>
  <si>
    <t>Működési célú visszatérítendő támogatások, kölcsönök nyújtása</t>
  </si>
  <si>
    <t>Egyéb működési célú támogatások</t>
  </si>
  <si>
    <t>Kalendárium Baráti Kör támogatása</t>
  </si>
  <si>
    <t>Nefelejcs Otthon</t>
  </si>
  <si>
    <t>Felhalmozási célú visszatérítendő támogatások, kölcsönök nyújtása</t>
  </si>
  <si>
    <t>Egyéb felhalmozási célú támogatások</t>
  </si>
  <si>
    <t>Egyéb felhalmozási célú kiadások összesen:</t>
  </si>
  <si>
    <t>Pénzeszköz átadások összesen:</t>
  </si>
  <si>
    <t>Működési célú bev. Össz. (1+…4)</t>
  </si>
  <si>
    <t>Működési tartalékok</t>
  </si>
  <si>
    <t>Működési célú kiad. Össz. (6+…11)</t>
  </si>
  <si>
    <t>Működési hiány (5-12)</t>
  </si>
  <si>
    <t xml:space="preserve">Működési hiány finanszírozás belső forrásból </t>
  </si>
  <si>
    <t>Felhalmozási célú bevételek össz. (15+…17)</t>
  </si>
  <si>
    <t>Finanszírozási célú műveletek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</si>
  <si>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</si>
  <si>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</si>
  <si>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</si>
  <si>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</si>
  <si>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</si>
  <si>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</si>
  <si>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függő átfutó</t>
  </si>
  <si>
    <t>Tartalékok</t>
  </si>
  <si>
    <t>Vésztő-Mágor</t>
  </si>
  <si>
    <t xml:space="preserve"> ebből önkormányzat működési támogatása</t>
  </si>
  <si>
    <t>B E V É T E L E K</t>
  </si>
  <si>
    <t>K I A D Á S O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</si>
  <si>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</si>
  <si>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</si>
  <si>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</si>
  <si>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</si>
  <si>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</si>
  <si>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</si>
  <si>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</si>
  <si>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</si>
  <si>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III.</t>
  </si>
  <si>
    <t>Mindösszesen</t>
  </si>
  <si>
    <t>I</t>
  </si>
  <si>
    <t>Beruházás</t>
  </si>
  <si>
    <t>Összesen:</t>
  </si>
  <si>
    <t>Felújítás</t>
  </si>
  <si>
    <t>Városüzemeltetési Iroda</t>
  </si>
  <si>
    <t>Talajterhelési díj törlés méltányosságból</t>
  </si>
  <si>
    <t>Bírság törlés méltányosságból</t>
  </si>
  <si>
    <t>Civil szervezetek működési támogatása</t>
  </si>
  <si>
    <t>Civil szervezetek céljellegű támogatása</t>
  </si>
  <si>
    <t>I. Működési bevételek és kiadások</t>
  </si>
  <si>
    <t>II. Felhalmozási célú bevételek és kiadások</t>
  </si>
  <si>
    <t>Összesen</t>
  </si>
  <si>
    <t>Koncesszióba, vagyonkezelésbe átad.</t>
  </si>
  <si>
    <t>Nemzeti vagyonba tartozó forgóeszközök összesen</t>
  </si>
  <si>
    <t>Aktív időbeli elhatárolások</t>
  </si>
  <si>
    <t>Költségvetési évben esedékes</t>
  </si>
  <si>
    <t>Költségvetési évet követően esedékes</t>
  </si>
  <si>
    <t>Követelés jellegű sajátos elszámolások</t>
  </si>
  <si>
    <t>Egyéb sajátos eszköz oldali elszámolások</t>
  </si>
  <si>
    <t>G</t>
  </si>
  <si>
    <t>Nemzeti vagyon induló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</si>
  <si>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</si>
  <si>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</si>
  <si>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</si>
  <si>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</si>
  <si>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VI.</t>
  </si>
  <si>
    <t>Mérleg szerinti eredmény</t>
  </si>
  <si>
    <t>H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</si>
  <si>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</si>
  <si>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</si>
  <si>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</si>
  <si>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</si>
  <si>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forrásoldali elszámolások</t>
  </si>
  <si>
    <t>J</t>
  </si>
  <si>
    <t>Kincstári számlavezetéssel kapcsolatos elszámolások</t>
  </si>
  <si>
    <t>K</t>
  </si>
  <si>
    <t>Passzív időbeli elhatárolások</t>
  </si>
  <si>
    <t>Alaptevékenység költségvetési bevételei</t>
  </si>
  <si>
    <t>Alaptevékenység költségvetési kiadásai</t>
  </si>
  <si>
    <t>Alaptevékenység költségvetési egyenlege (01-02)</t>
  </si>
  <si>
    <t>Alaptevékenység finanszírozási bevételei</t>
  </si>
  <si>
    <t>Alaptevékenység finanszírozási kiadásai</t>
  </si>
  <si>
    <t>Alaptevékenység finanszírozási egyenlege (3-4)</t>
  </si>
  <si>
    <t>Vállalkozási tevékenység költségvetési bevételei</t>
  </si>
  <si>
    <t>Vállalkozási tevékenység költségvetési egyenlege (5-6)</t>
  </si>
  <si>
    <t>IV:</t>
  </si>
  <si>
    <t>A)</t>
  </si>
  <si>
    <t>B)</t>
  </si>
  <si>
    <t>C)</t>
  </si>
  <si>
    <t>E)</t>
  </si>
  <si>
    <t>F)</t>
  </si>
  <si>
    <t>G)</t>
  </si>
  <si>
    <t>Vállalkozási tevékenység finanszírozási bevételei</t>
  </si>
  <si>
    <t>Vállalkozási tevékenység finanszírozási kiadásai</t>
  </si>
  <si>
    <t>Vállalkozási tevékenység finanszírozási egyenlege (7-8)</t>
  </si>
  <si>
    <t>Összes maradvány (A+B)</t>
  </si>
  <si>
    <t>Alaptevékenység szabad maradványa (A-D)</t>
  </si>
  <si>
    <t>Vállalkozási tevékenységet terhelő befizetési kötelezettség (B*0,1)</t>
  </si>
  <si>
    <t>Vállalkozási tevékenység felhasználható maradványa (B-F)</t>
  </si>
  <si>
    <t>Alaptevékenység maradványa (I+II)</t>
  </si>
  <si>
    <t>Vállalkozási tevékenység maradványa (III+IV)</t>
  </si>
  <si>
    <t>D)</t>
  </si>
  <si>
    <t>Alaptevékenység kötelezettségvállalással terhelt mardványa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</si>
  <si>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</si>
  <si>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</si>
  <si>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</si>
  <si>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</si>
  <si>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Koncesszíióba,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</si>
  <si>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</si>
  <si>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</si>
  <si>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</si>
  <si>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</si>
  <si>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</si>
  <si>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vagyonekezelésbe vétel miatti átvétel, vagyonkezelői jog visszavétele</t>
  </si>
  <si>
    <t>Egyéb növekedés</t>
  </si>
  <si>
    <t>Összes novekedés (2+…..+7)</t>
  </si>
  <si>
    <t>Értékesítés</t>
  </si>
  <si>
    <t>Hiány, selejtezés, megsemmisülés</t>
  </si>
  <si>
    <t>Térítésmentes átadás</t>
  </si>
  <si>
    <t>Költségetési szerv, társulás alapításkori átadás, vagyonkezelésbe adás miatti átadás, vagyonkezelői jog visszaadása</t>
  </si>
  <si>
    <t>Egyéb csökkenés</t>
  </si>
  <si>
    <t>Összes csökkenés (9+….+13)</t>
  </si>
  <si>
    <t>Bruttó érték összesen (1+8-14)</t>
  </si>
  <si>
    <t>Terven felüli értékcsökkenés visszaírás, kivezetés</t>
  </si>
  <si>
    <t>Terven felüli értékcsökkenés növekedése</t>
  </si>
  <si>
    <t>Terv szerinti értékcsökkenés növekedése</t>
  </si>
  <si>
    <t>Terv szerinti értékcsökkenés csökkenése</t>
  </si>
  <si>
    <t xml:space="preserve">Terv szerinti értékcsökkenés nyitó állománya </t>
  </si>
  <si>
    <t>Terv szerinti értékcsökkenés záró állomány (16+17-18)</t>
  </si>
  <si>
    <t>Terven felüli értékcsökkenés záró állománya (20+21-22)</t>
  </si>
  <si>
    <t>Értékcsökkenés összesen (19+23)</t>
  </si>
  <si>
    <t>Eszközök nettó értéke (15-24)</t>
  </si>
  <si>
    <t>ebből felhalmozási célú önkormányzati támogatás</t>
  </si>
  <si>
    <t>Fejlesztési kiadások</t>
  </si>
  <si>
    <t>Összes kötelezettség:</t>
  </si>
  <si>
    <t>sor.sz.</t>
  </si>
  <si>
    <t>Intézmény megnevezése</t>
  </si>
  <si>
    <t>Felhalmozási kiadás összesen:</t>
  </si>
  <si>
    <t>összesen</t>
  </si>
  <si>
    <t>s.sz.</t>
  </si>
  <si>
    <t>IV.</t>
  </si>
  <si>
    <t>Intézmény</t>
  </si>
  <si>
    <t>Engedélyezett álláshely/Foglalkoztatotti létszám</t>
  </si>
  <si>
    <t>Köztisztviselő</t>
  </si>
  <si>
    <t>Közalkalmazott</t>
  </si>
  <si>
    <t>közfoglalkoztatott</t>
  </si>
  <si>
    <t>Finanszírozási műveletek bevételei</t>
  </si>
  <si>
    <t>E S Z K Ö Z Ö K</t>
  </si>
  <si>
    <t>F O R R Á S O K</t>
  </si>
  <si>
    <t>Előző év</t>
  </si>
  <si>
    <t>Tárgy év</t>
  </si>
  <si>
    <t>A</t>
  </si>
  <si>
    <t>D</t>
  </si>
  <si>
    <t>Saját tőke összesen</t>
  </si>
  <si>
    <t>Forgalomképes</t>
  </si>
  <si>
    <t>Helyrajzi szám</t>
  </si>
  <si>
    <t xml:space="preserve">Bruttó érték </t>
  </si>
  <si>
    <t>Elszámolt ÉCS</t>
  </si>
  <si>
    <t>Nettó érték</t>
  </si>
  <si>
    <t>Auditori tevékenység KEOP-2012</t>
  </si>
  <si>
    <t>Digitális dokumentumkezelő és</t>
  </si>
  <si>
    <t>E-iktat program</t>
  </si>
  <si>
    <t>EPER program</t>
  </si>
  <si>
    <t>FineReader szoftver iktató program</t>
  </si>
  <si>
    <t>HURO 1001 vasút szellemi termék</t>
  </si>
  <si>
    <t>Tárgyi eszköz nyilvántartó program</t>
  </si>
  <si>
    <t>Művelődési Központ</t>
  </si>
  <si>
    <t>Microsoft Office szoftverek</t>
  </si>
  <si>
    <t>Szoftver fogyatékkal élőknek</t>
  </si>
  <si>
    <t>0-ra leírt immateriális javak</t>
  </si>
  <si>
    <t>Dyslex Program</t>
  </si>
  <si>
    <t>Operációs rendszer</t>
  </si>
  <si>
    <t>Panda vírusírtó program</t>
  </si>
  <si>
    <t>Taninform felhaszn. Jog</t>
  </si>
  <si>
    <t>Belváros ép. Eng terv</t>
  </si>
  <si>
    <t>Csapadékvíz rekonstrukciós terv</t>
  </si>
  <si>
    <t>Energia megval. Tanulmány</t>
  </si>
  <si>
    <t>Energiaveszt. Felt. Tanulmány</t>
  </si>
  <si>
    <t>Műv. Központ átalakítási terve</t>
  </si>
  <si>
    <t>Oktatási, pedagógiai szakértés</t>
  </si>
  <si>
    <t>Széchenyi Széles út felújítása</t>
  </si>
  <si>
    <t>Szíki csapadékvíz elvez. Terv.</t>
  </si>
  <si>
    <t>Tematikus park eng. Terv</t>
  </si>
  <si>
    <t>Vásártér, Kinizsi u. kerékpárút terv</t>
  </si>
  <si>
    <t>Vésztő külterület felújítási terv</t>
  </si>
  <si>
    <t>Vésztő területrendezési terv</t>
  </si>
  <si>
    <t>Vízkárelhárítási terv</t>
  </si>
  <si>
    <t>Nyilvántartó program</t>
  </si>
  <si>
    <t>Orvosi alapellátási szoftver</t>
  </si>
  <si>
    <t>Parkolóterv Kossuth L.</t>
  </si>
  <si>
    <t>Számítógépes program</t>
  </si>
  <si>
    <t>Szoftver</t>
  </si>
  <si>
    <t>Polgármesteri Hivatal</t>
  </si>
  <si>
    <t>Településrendezési terv szoftver</t>
  </si>
  <si>
    <t>Complex CD jogtár</t>
  </si>
  <si>
    <t>Felhasználói program</t>
  </si>
  <si>
    <t>Gyermekvédelmi rendszer</t>
  </si>
  <si>
    <t>Határozat nyilvántartó program</t>
  </si>
  <si>
    <t>Házi pénztár szoftver</t>
  </si>
  <si>
    <t>Iktató program</t>
  </si>
  <si>
    <t>Iktató, tarnyilv. Program</t>
  </si>
  <si>
    <t>Kataszter program</t>
  </si>
  <si>
    <t>Működési engedély szoftver</t>
  </si>
  <si>
    <t>OFFICE XP Win.</t>
  </si>
  <si>
    <t>PANASONIC telefon alközpont</t>
  </si>
  <si>
    <t>SMALL Business Server 2000</t>
  </si>
  <si>
    <t>Számlázó szoftver</t>
  </si>
  <si>
    <t>Település internetes megjelenítés</t>
  </si>
  <si>
    <t>Óvoda</t>
  </si>
  <si>
    <t>II. Tárgyi Eszközök:</t>
  </si>
  <si>
    <t>1. Ingatlanok:</t>
  </si>
  <si>
    <t>Földterület</t>
  </si>
  <si>
    <t>Agyaggödör</t>
  </si>
  <si>
    <t>0463/31</t>
  </si>
  <si>
    <t>Árok</t>
  </si>
  <si>
    <t>Erdő</t>
  </si>
  <si>
    <t>0467/34</t>
  </si>
  <si>
    <t>0289/29</t>
  </si>
  <si>
    <t>0463/30</t>
  </si>
  <si>
    <t>Erdő külterület</t>
  </si>
  <si>
    <t>0289/34</t>
  </si>
  <si>
    <t>0469/34</t>
  </si>
  <si>
    <t>0220/2, 0220/3</t>
  </si>
  <si>
    <t xml:space="preserve">Földterület Kinizsi u. </t>
  </si>
  <si>
    <t>Földterület szántó</t>
  </si>
  <si>
    <t>0220/20</t>
  </si>
  <si>
    <t xml:space="preserve">Kert </t>
  </si>
  <si>
    <t>Legelő</t>
  </si>
  <si>
    <t>0289/11</t>
  </si>
  <si>
    <t>Legelő szántó</t>
  </si>
  <si>
    <t>0322/1</t>
  </si>
  <si>
    <t>Szántó</t>
  </si>
  <si>
    <t>0473/56</t>
  </si>
  <si>
    <t>0322/23</t>
  </si>
  <si>
    <t>0322/21</t>
  </si>
  <si>
    <t>0183/9</t>
  </si>
  <si>
    <t>0250/25</t>
  </si>
  <si>
    <t>0183/8</t>
  </si>
  <si>
    <t>0360/2</t>
  </si>
  <si>
    <t>0289/20</t>
  </si>
  <si>
    <t>0289/193</t>
  </si>
  <si>
    <t>0289/228</t>
  </si>
  <si>
    <t>0289/184</t>
  </si>
  <si>
    <t>0289/186</t>
  </si>
  <si>
    <t>0170/5</t>
  </si>
  <si>
    <t>0187</t>
  </si>
  <si>
    <t>2586/3</t>
  </si>
  <si>
    <t>Legelő (vagyonkezelésbe vett)</t>
  </si>
  <si>
    <t>Szántó (vagyonkezelésbe vett)</t>
  </si>
  <si>
    <t>Telek</t>
  </si>
  <si>
    <t>Forg. Kép. Telek. (vasútállomás)</t>
  </si>
  <si>
    <t>613/6</t>
  </si>
  <si>
    <t>Forg. Kép. Telek. (vízmű)</t>
  </si>
  <si>
    <t>0223/1</t>
  </si>
  <si>
    <t>Forg. Képes telek</t>
  </si>
  <si>
    <t>2276</t>
  </si>
  <si>
    <t>Lőtér belt. Forgalomképes</t>
  </si>
  <si>
    <t>1403</t>
  </si>
  <si>
    <t>Szeméttelep</t>
  </si>
  <si>
    <t>0467/33</t>
  </si>
  <si>
    <t>Telek Bajcsy-Zs. U. 24.</t>
  </si>
  <si>
    <t>2230</t>
  </si>
  <si>
    <t>Telek Bajcsy-zs. U. 18.</t>
  </si>
  <si>
    <t>2235</t>
  </si>
  <si>
    <t>Telek Bajcsy-Zs.u. 31.</t>
  </si>
  <si>
    <t>2292</t>
  </si>
  <si>
    <t>Telek Békési út 52.</t>
  </si>
  <si>
    <t>2458</t>
  </si>
  <si>
    <t>Telek belt. Forgalomképes</t>
  </si>
  <si>
    <t>2850</t>
  </si>
  <si>
    <t>Telek belt. Forg. Képes</t>
  </si>
  <si>
    <t>2122</t>
  </si>
  <si>
    <t>11</t>
  </si>
  <si>
    <t>1318/3</t>
  </si>
  <si>
    <t>1496/3</t>
  </si>
  <si>
    <t>1683</t>
  </si>
  <si>
    <t>1738/1</t>
  </si>
  <si>
    <t>2591</t>
  </si>
  <si>
    <t>12/1</t>
  </si>
  <si>
    <t>12/2</t>
  </si>
  <si>
    <t>1204</t>
  </si>
  <si>
    <t>1265</t>
  </si>
  <si>
    <t>1676</t>
  </si>
  <si>
    <t>1677</t>
  </si>
  <si>
    <t>1678</t>
  </si>
  <si>
    <t>1680</t>
  </si>
  <si>
    <t>1681</t>
  </si>
  <si>
    <t>1684/1</t>
  </si>
  <si>
    <t>1696</t>
  </si>
  <si>
    <t>1717</t>
  </si>
  <si>
    <t>1730</t>
  </si>
  <si>
    <t>1735/2</t>
  </si>
  <si>
    <t>1736/2</t>
  </si>
  <si>
    <t>1737</t>
  </si>
  <si>
    <t>1741/3</t>
  </si>
  <si>
    <t>1896</t>
  </si>
  <si>
    <t>2090</t>
  </si>
  <si>
    <t>2091</t>
  </si>
  <si>
    <t>2225</t>
  </si>
  <si>
    <t>2229</t>
  </si>
  <si>
    <t>2231</t>
  </si>
  <si>
    <t>2242</t>
  </si>
  <si>
    <t>2497</t>
  </si>
  <si>
    <t>2851</t>
  </si>
  <si>
    <t>2853</t>
  </si>
  <si>
    <t>2854</t>
  </si>
  <si>
    <t>2857</t>
  </si>
  <si>
    <t>2858</t>
  </si>
  <si>
    <t>2861</t>
  </si>
  <si>
    <t>2887</t>
  </si>
  <si>
    <t>3295/3</t>
  </si>
  <si>
    <t>3347</t>
  </si>
  <si>
    <t>373/12</t>
  </si>
  <si>
    <t>373/13</t>
  </si>
  <si>
    <t>373/14</t>
  </si>
  <si>
    <t>373/15</t>
  </si>
  <si>
    <t>373/16</t>
  </si>
  <si>
    <t>373/17</t>
  </si>
  <si>
    <t>373/18</t>
  </si>
  <si>
    <t>373/19</t>
  </si>
  <si>
    <t>373/20</t>
  </si>
  <si>
    <t>373/21</t>
  </si>
  <si>
    <t>373/22</t>
  </si>
  <si>
    <t>373/24</t>
  </si>
  <si>
    <t>373/25</t>
  </si>
  <si>
    <t>373/26</t>
  </si>
  <si>
    <t>373/27</t>
  </si>
  <si>
    <t>373/28</t>
  </si>
  <si>
    <t>373/29</t>
  </si>
  <si>
    <t>373/30</t>
  </si>
  <si>
    <t>373/32</t>
  </si>
  <si>
    <t>373/34</t>
  </si>
  <si>
    <t>395</t>
  </si>
  <si>
    <t>396</t>
  </si>
  <si>
    <t>399</t>
  </si>
  <si>
    <t>8</t>
  </si>
  <si>
    <t>9</t>
  </si>
  <si>
    <t>3823</t>
  </si>
  <si>
    <t>373/23</t>
  </si>
  <si>
    <t>Telek Jókai u. 13/1.</t>
  </si>
  <si>
    <t>229</t>
  </si>
  <si>
    <t>Telek József A. u. 36.</t>
  </si>
  <si>
    <t>2776</t>
  </si>
  <si>
    <t xml:space="preserve">Telek Kossuth L. u. 58. </t>
  </si>
  <si>
    <t>1466</t>
  </si>
  <si>
    <t>Telek Kossuth L. u. 74. szolg. Lak.</t>
  </si>
  <si>
    <t>1497/a/1</t>
  </si>
  <si>
    <t>Telek Kossuth L. u. 77.</t>
  </si>
  <si>
    <t>3306/A/2</t>
  </si>
  <si>
    <t>Telek Kossuth L. u. 59-61. szolgáltat</t>
  </si>
  <si>
    <t>3326/5/a/2</t>
  </si>
  <si>
    <t>Telek külterület forgalomképes</t>
  </si>
  <si>
    <t>0467/32</t>
  </si>
  <si>
    <t>Telek Liszt F. u. 36.</t>
  </si>
  <si>
    <t>2566</t>
  </si>
  <si>
    <t>Telek Lórántffy u. 2.</t>
  </si>
  <si>
    <t>2101</t>
  </si>
  <si>
    <t xml:space="preserve">Telek Mikszáth u. 2. </t>
  </si>
  <si>
    <t>2607/2</t>
  </si>
  <si>
    <t>Telek Monostor Étterem</t>
  </si>
  <si>
    <t>3328/1</t>
  </si>
  <si>
    <t>Telek Móricz Zs. U. 54.</t>
  </si>
  <si>
    <t>2397</t>
  </si>
  <si>
    <t>Telek Nagy S. u. 13.</t>
  </si>
  <si>
    <t>1712</t>
  </si>
  <si>
    <t>Telek Okányi u. 13.</t>
  </si>
  <si>
    <t>2193</t>
  </si>
  <si>
    <t>Telek Okányi u. 26.</t>
  </si>
  <si>
    <t>2153</t>
  </si>
  <si>
    <t>Telek Piactér u. 1. szolg. Lakás.</t>
  </si>
  <si>
    <t>20/2</t>
  </si>
  <si>
    <t>Telek Rákóczi u. 1/a</t>
  </si>
  <si>
    <t>1486/a/1</t>
  </si>
  <si>
    <t>Telek Rákóczi u. 2.</t>
  </si>
  <si>
    <t>1474</t>
  </si>
  <si>
    <t>Telek Rákóczi u. 4. szolg. Lakás</t>
  </si>
  <si>
    <t>1475/a/2-4</t>
  </si>
  <si>
    <t xml:space="preserve">Telek Rozgobyi. U. 11. </t>
  </si>
  <si>
    <t>2210</t>
  </si>
  <si>
    <t xml:space="preserve">Telek Rozgobyi. U. 3. </t>
  </si>
  <si>
    <t>2199</t>
  </si>
  <si>
    <t xml:space="preserve">Telek Rozgobyi. U. 5. </t>
  </si>
  <si>
    <t>2203</t>
  </si>
  <si>
    <t>Telek Szapáry u. 1.</t>
  </si>
  <si>
    <t>2796</t>
  </si>
  <si>
    <t xml:space="preserve">Telek Szapáry u. 17. </t>
  </si>
  <si>
    <t>2788</t>
  </si>
  <si>
    <t>Telek Szapáry u. 6.</t>
  </si>
  <si>
    <t>2804</t>
  </si>
  <si>
    <t>Telek Szíki u. 18.</t>
  </si>
  <si>
    <t>2872</t>
  </si>
  <si>
    <t>Telek Szíki u. 7.</t>
  </si>
  <si>
    <t>2890</t>
  </si>
  <si>
    <t xml:space="preserve">Telek Szilér u. 1. </t>
  </si>
  <si>
    <t>1329</t>
  </si>
  <si>
    <t>Telek Toldi u. 1/3. szolg. Lakás.</t>
  </si>
  <si>
    <t>46/b/3</t>
  </si>
  <si>
    <t xml:space="preserve">Telek Toronyi u. 14. </t>
  </si>
  <si>
    <t>Telek VÍZMŰ</t>
  </si>
  <si>
    <t>3346</t>
  </si>
  <si>
    <t>Telek Wesselényi u. 1. szolg. Lakás.</t>
  </si>
  <si>
    <t>43/a/1</t>
  </si>
  <si>
    <t>Telek Wesselényi u. 3. szolg. Lakás.</t>
  </si>
  <si>
    <t>46/a/1</t>
  </si>
  <si>
    <t>Épületek</t>
  </si>
  <si>
    <t>Lakóház Nagy S. u. 15.</t>
  </si>
  <si>
    <t>Lakóház Sinka u. 10.</t>
  </si>
  <si>
    <t>Lakóház Sziki. U. 16.</t>
  </si>
  <si>
    <t>Épület Békési út. 52.</t>
  </si>
  <si>
    <t>Épület Kossuth L. u. 57. Monostor</t>
  </si>
  <si>
    <t>Épület Nagy S. u. 13.</t>
  </si>
  <si>
    <t>Épület Piactér 1. szolgálati lakás</t>
  </si>
  <si>
    <t>Épület Rákóczi u. 1/a</t>
  </si>
  <si>
    <t>Káptalanfüredi tábor</t>
  </si>
  <si>
    <t>1473/1</t>
  </si>
  <si>
    <t xml:space="preserve">Lakóépület Rövid u. 2. </t>
  </si>
  <si>
    <t>1151</t>
  </si>
  <si>
    <t>Lakóház Balassa u. 12.</t>
  </si>
  <si>
    <t>2711</t>
  </si>
  <si>
    <t xml:space="preserve">Lakóház Eötvös u. 1. </t>
  </si>
  <si>
    <t>10</t>
  </si>
  <si>
    <t>Lakóház Sziki u. 22/1.</t>
  </si>
  <si>
    <t>2873</t>
  </si>
  <si>
    <t>Lakóház Sziki u. 22/2.</t>
  </si>
  <si>
    <t>2874</t>
  </si>
  <si>
    <t>Lakóház Tavasz u. 23.</t>
  </si>
  <si>
    <t>685</t>
  </si>
  <si>
    <t>Lakóház Zsebengő u. 9.</t>
  </si>
  <si>
    <t>1289</t>
  </si>
  <si>
    <t>Szociális épület Rákóczi u. 2.</t>
  </si>
  <si>
    <t>Szolg. Lakás Wesselényi u. 1.</t>
  </si>
  <si>
    <t>Szolg. Lakás Wesselényi u. 3.</t>
  </si>
  <si>
    <t>Szolg. Lakás Kossuth L. u. 59.</t>
  </si>
  <si>
    <t>Szolg. Lakás Kossuth L. u. 74/</t>
  </si>
  <si>
    <t>Szolg. Lakás Rákóczi u. 4.</t>
  </si>
  <si>
    <t>Szolg. Lakás Toldi u. 1/3.</t>
  </si>
  <si>
    <t>0-ra leírt épületek</t>
  </si>
  <si>
    <t>Szociális bérlakások Kossuth L. u. 77</t>
  </si>
  <si>
    <t>Építmények</t>
  </si>
  <si>
    <t>Buszvárók 4db</t>
  </si>
  <si>
    <t xml:space="preserve">Faház Békési út 52. </t>
  </si>
  <si>
    <t>Kerítés KÉSZOK</t>
  </si>
  <si>
    <t>1473/3</t>
  </si>
  <si>
    <t>Lakitelek üdülő</t>
  </si>
  <si>
    <t>1473/4</t>
  </si>
  <si>
    <t>Templomkerti játszótér</t>
  </si>
  <si>
    <t>2</t>
  </si>
  <si>
    <t>0-ra leírt építmények</t>
  </si>
  <si>
    <t>Kerítés Piactér u. 1.</t>
  </si>
  <si>
    <t>Kerítés Rákóczi u. 4.</t>
  </si>
  <si>
    <t>1475/a/4</t>
  </si>
  <si>
    <t>Folyamatban lévő beruházás</t>
  </si>
  <si>
    <t>4 lakásos fecskeház</t>
  </si>
  <si>
    <t>Tornacsarnok</t>
  </si>
  <si>
    <t>Képzőművészeti alkotások</t>
  </si>
  <si>
    <t>Kubikus festmény</t>
  </si>
  <si>
    <t>Vésztő címere</t>
  </si>
  <si>
    <t>Ügyviteli és számtech. Eszközök</t>
  </si>
  <si>
    <t>Notebook - HALO</t>
  </si>
  <si>
    <t>Laptop HOQ</t>
  </si>
  <si>
    <t>P4 számítógép adósok</t>
  </si>
  <si>
    <t>Számítógép rendőrség</t>
  </si>
  <si>
    <t>0-ig leírt ügyviteli eszközk</t>
  </si>
  <si>
    <t>Fénymásoló</t>
  </si>
  <si>
    <t>GABA 1769 monitor</t>
  </si>
  <si>
    <t>HP LaserJet nyomtató</t>
  </si>
  <si>
    <t>Nova office alapgép</t>
  </si>
  <si>
    <t>Számítógép INTEL (gyermeko</t>
  </si>
  <si>
    <t xml:space="preserve">Számítógép </t>
  </si>
  <si>
    <t>Számítógép + monitor + nyomtató</t>
  </si>
  <si>
    <t xml:space="preserve">Számítógép Office Közm. 4db </t>
  </si>
  <si>
    <t>Számítógép</t>
  </si>
  <si>
    <t>Monitor 19 db</t>
  </si>
  <si>
    <t xml:space="preserve">Számítógép 19db </t>
  </si>
  <si>
    <t>Xerox fénymásoló</t>
  </si>
  <si>
    <t>PR Epson FX-2190 nyomtató</t>
  </si>
  <si>
    <t>Számítógép 2db</t>
  </si>
  <si>
    <t>Fax 48-8</t>
  </si>
  <si>
    <t>HP LaserJet nyomtató, másoló</t>
  </si>
  <si>
    <t>Fénymásoló MINOLTA (iroda)</t>
  </si>
  <si>
    <t>MINOLTA fénymásoló</t>
  </si>
  <si>
    <t>Notebook DELL N5010</t>
  </si>
  <si>
    <t>Notebook Fujitsu Siemens</t>
  </si>
  <si>
    <t>Notebook HP6-62 TÁMOP-3.1.5</t>
  </si>
  <si>
    <t>Notebook TÁMOP-3.1.5</t>
  </si>
  <si>
    <t>Projektor BENQ MP1512 ST</t>
  </si>
  <si>
    <t>Projektor BENQ MP776</t>
  </si>
  <si>
    <t>Számítógép konfiguráció</t>
  </si>
  <si>
    <t>Számítógép konfiguráció (könyv</t>
  </si>
  <si>
    <t>Számítógép konfiguráció (Tarlódombi</t>
  </si>
  <si>
    <t>Számítógép konfiguráció Csányi</t>
  </si>
  <si>
    <t>Dell munkaállomás szám.gép. 2db</t>
  </si>
  <si>
    <t>EPSON FX-2190 nyomtató</t>
  </si>
  <si>
    <t>Hitachi számítógép kivetítő</t>
  </si>
  <si>
    <t>HP 1505 nyomtató</t>
  </si>
  <si>
    <t>HP Color LJ 4560 nyomtató</t>
  </si>
  <si>
    <t>HP LeserJet nyomtató 3030</t>
  </si>
  <si>
    <t>IBM szerver számítógép</t>
  </si>
  <si>
    <t>Mikrohullámú rendszer kiépítése</t>
  </si>
  <si>
    <t>Nyomtató 2db adó</t>
  </si>
  <si>
    <t>P4 irodai munkaállomás</t>
  </si>
  <si>
    <t>Panasonic alközpont kiépítése</t>
  </si>
  <si>
    <t>Pentium számítógép</t>
  </si>
  <si>
    <t xml:space="preserve">Számítógép garnitúra 7db </t>
  </si>
  <si>
    <t>Számítógép garnitúra</t>
  </si>
  <si>
    <t xml:space="preserve">Számítógép konfiguráció 2db </t>
  </si>
  <si>
    <t>Egyéb gépek, berendezések</t>
  </si>
  <si>
    <t>Ágaprító NEGRI</t>
  </si>
  <si>
    <t>Festékszóró kompresszor útfestés</t>
  </si>
  <si>
    <t>GIGANT 50 aprítékos kazán</t>
  </si>
  <si>
    <t>Gigant 100 aprítékos kazán</t>
  </si>
  <si>
    <t>HALEX apríték égőfej 100KW-os</t>
  </si>
  <si>
    <t>HALEX apríték égőfej 50KW-os</t>
  </si>
  <si>
    <t>Horonymaró</t>
  </si>
  <si>
    <t>Ipari porszívó</t>
  </si>
  <si>
    <t xml:space="preserve">Kamatsu 97 WB kotrórakodógép 2db </t>
  </si>
  <si>
    <t>Klíma</t>
  </si>
  <si>
    <t>Kombinátor MTZ-hez használt</t>
  </si>
  <si>
    <t>Kotró rakodó gép hidraulikakészl</t>
  </si>
  <si>
    <t>MTZ tolólap (használt, 250 cm</t>
  </si>
  <si>
    <t>MTZ-hez bálázó(használt, kocka)</t>
  </si>
  <si>
    <t>MTZ-hez függesztett Gréder</t>
  </si>
  <si>
    <t>MTZ-hez kaszálógép használt</t>
  </si>
  <si>
    <t>MTZ-hez műtrágyaszóró (használt</t>
  </si>
  <si>
    <t>MTZ-hez rendsodró (használt 7c</t>
  </si>
  <si>
    <t xml:space="preserve">STIHL FS 350 fűkasza 6db </t>
  </si>
  <si>
    <t>Talajmaró kistraktorra</t>
  </si>
  <si>
    <t>Vésőgép (ipari, Hitachi)</t>
  </si>
  <si>
    <t>Villanypásztor/akku és hálózat tá</t>
  </si>
  <si>
    <t>AGATA úttisztító kefe</t>
  </si>
  <si>
    <t>Alagút szett</t>
  </si>
  <si>
    <t>Benzinmotoros permetező 4db</t>
  </si>
  <si>
    <t>Benzinmotoros szivattyú 2 db</t>
  </si>
  <si>
    <t>Beton rázóasztal</t>
  </si>
  <si>
    <t>Betonkeverő</t>
  </si>
  <si>
    <t xml:space="preserve">Betonkeverő BM 320 </t>
  </si>
  <si>
    <t>Betonkeverő Közm. 3db</t>
  </si>
  <si>
    <t>Betonvibrátor Rabbit</t>
  </si>
  <si>
    <t>Bontókalapácsfej erőgéphez</t>
  </si>
  <si>
    <t>Bölcsödei eszközök</t>
  </si>
  <si>
    <t>Csalán öntöző rendszer</t>
  </si>
  <si>
    <t xml:space="preserve">DVD lejátszó </t>
  </si>
  <si>
    <t>DVD lejátszó felvevő</t>
  </si>
  <si>
    <t>Egyensúlyozó deszka</t>
  </si>
  <si>
    <t>Erdei kisház Bölcsi</t>
  </si>
  <si>
    <t>Fatanax szintező</t>
  </si>
  <si>
    <t>Fejl. Kockaját. Vizuális</t>
  </si>
  <si>
    <t>Fejl. Kockajáték testséma</t>
  </si>
  <si>
    <t>Fejl. Kockajáték számolás</t>
  </si>
  <si>
    <t>Fujifilm fényképezőgép</t>
  </si>
  <si>
    <t>Fóliaház vasszerkezet használt</t>
  </si>
  <si>
    <t>Fóliaházhoz fénystabil fólia</t>
  </si>
  <si>
    <t>Fóliaházhoz tartószerkezet</t>
  </si>
  <si>
    <t>Fűkasza MÁV 16 db</t>
  </si>
  <si>
    <t>Fűnyír GRILLO BEE</t>
  </si>
  <si>
    <t>Fűnyíró traktor MÁV</t>
  </si>
  <si>
    <t>Guruló deszka piros</t>
  </si>
  <si>
    <t>Gyerek szekrénysor Bölcsi</t>
  </si>
  <si>
    <t>Gyorsdaraboló ZIV 400</t>
  </si>
  <si>
    <t>Hegesztő MIG 250</t>
  </si>
  <si>
    <t>Hordozható CD rádió-magnó 5db</t>
  </si>
  <si>
    <t>Játékos íráselőkészítő</t>
  </si>
  <si>
    <t>Játékos íráselőkészítő 2.</t>
  </si>
  <si>
    <t>Kapálógép partner85</t>
  </si>
  <si>
    <t>Kombinált gyalugép</t>
  </si>
  <si>
    <t>Konyhabútor Bölcsi</t>
  </si>
  <si>
    <t>Lámpaoszlop temető</t>
  </si>
  <si>
    <t>Lámpaoszlop templom 2 db</t>
  </si>
  <si>
    <t>Luxor Lux televízió</t>
  </si>
  <si>
    <t>Motoros fűkasza HQ343</t>
  </si>
  <si>
    <t>Motoros fűkasza HQ344</t>
  </si>
  <si>
    <t>Motoros láncfűrész</t>
  </si>
  <si>
    <t>Motoros bozótvágó kasza</t>
  </si>
  <si>
    <t>Mozgásfejlesztő készlet</t>
  </si>
  <si>
    <t>Önjáró fűnyíró 3db</t>
  </si>
  <si>
    <t>Öntözőrendszer</t>
  </si>
  <si>
    <t>Öntözőrendszer alkatrészek készlet</t>
  </si>
  <si>
    <t xml:space="preserve">Robbanómotoros fűkasza STIHL 15db </t>
  </si>
  <si>
    <t>SA mini audiométer</t>
  </si>
  <si>
    <t xml:space="preserve">STIHL FS 350 fűkasza 4db </t>
  </si>
  <si>
    <t>STIHL FS 350 fűkasza MÁV</t>
  </si>
  <si>
    <t>STIHL FS 350 fűnyíró + bozótvágó 6db</t>
  </si>
  <si>
    <t>Sportegyesületek támogatása</t>
  </si>
  <si>
    <t>STIHL FS 350 fűnyíró + bozótvágó</t>
  </si>
  <si>
    <t xml:space="preserve">STIHL FS 350 fűnyíró </t>
  </si>
  <si>
    <t xml:space="preserve">STIHL FS 350 fűnyíró 4db </t>
  </si>
  <si>
    <t>Szalagfűrész</t>
  </si>
  <si>
    <t>Számoló lottó</t>
  </si>
  <si>
    <t>Szem-kéz koordináció</t>
  </si>
  <si>
    <t>Takarítógép Bölcsi</t>
  </si>
  <si>
    <t>Tápoldatozó + tartalék + KPE cs</t>
  </si>
  <si>
    <t>Targonca</t>
  </si>
  <si>
    <t>Telepíthető öntözőberendezés</t>
  </si>
  <si>
    <t>Totya kazán</t>
  </si>
  <si>
    <t>Többfunkciós festőtábla</t>
  </si>
  <si>
    <t>Útbaigazító táblák</t>
  </si>
  <si>
    <t>Videó kamera Bölcsi</t>
  </si>
  <si>
    <t>Villanypásztor</t>
  </si>
  <si>
    <t>Irodabútor aljegyző</t>
  </si>
  <si>
    <t>Kétszemélyes irodai asztal</t>
  </si>
  <si>
    <t>Hótolólap</t>
  </si>
  <si>
    <t>Hegesztő</t>
  </si>
  <si>
    <t>Gyalugép</t>
  </si>
  <si>
    <t>Forgácselszívó</t>
  </si>
  <si>
    <t>Vizes kővágógép</t>
  </si>
  <si>
    <t>0-ig leírt egyéb gépek</t>
  </si>
  <si>
    <t>1100 L-es konténer 4 db</t>
  </si>
  <si>
    <t>3db lámpatest</t>
  </si>
  <si>
    <t>Erősítő</t>
  </si>
  <si>
    <t xml:space="preserve">Főzőüst 200 L-es 2db </t>
  </si>
  <si>
    <t>Konoca fénymásoló</t>
  </si>
  <si>
    <t>Sebességmérő berendezés</t>
  </si>
  <si>
    <t>Szelektív hulladékgyűjtő sziget</t>
  </si>
  <si>
    <t>Szeméttároló 1100 L</t>
  </si>
  <si>
    <t>Szivattyú</t>
  </si>
  <si>
    <t>Ágaprító komposztáló</t>
  </si>
  <si>
    <t>Antenna rendszer VHF</t>
  </si>
  <si>
    <t>Földadó (1000 Ft alatti)</t>
  </si>
  <si>
    <t>Hitel, kölcsön törlesztése, állami támogatás megelőlegezés</t>
  </si>
  <si>
    <t>Értékpapír kibocsátása, értékesítése, állami támogatás előlege</t>
  </si>
  <si>
    <t>Beépítetlen terület</t>
  </si>
  <si>
    <t>Épület Kossuth L. u. 58.</t>
  </si>
  <si>
    <t>Bajza u. 7. lakóház</t>
  </si>
  <si>
    <t>2525</t>
  </si>
  <si>
    <t>Gazdasági épület Szilér u. 30-34.</t>
  </si>
  <si>
    <t>1318/2</t>
  </si>
  <si>
    <t>1319/2</t>
  </si>
  <si>
    <t>1319/1</t>
  </si>
  <si>
    <t>Mikszáth u. 3. lakóház</t>
  </si>
  <si>
    <t>2614</t>
  </si>
  <si>
    <t>Szapáry u. 8. lakóház</t>
  </si>
  <si>
    <t>2805</t>
  </si>
  <si>
    <t>Közvilágítás korszerűsítés</t>
  </si>
  <si>
    <t>Városi térfigyelő rendszer</t>
  </si>
  <si>
    <t>XEROX Workcentre 5855 nyomtató</t>
  </si>
  <si>
    <t>XEROX Workcentre 7225 nyomtató</t>
  </si>
  <si>
    <t>Beépített szekrény PÜ</t>
  </si>
  <si>
    <t>Konyhabútor új szárny</t>
  </si>
  <si>
    <t>Robotron írógép PÜ</t>
  </si>
  <si>
    <t>MTZ traktor</t>
  </si>
  <si>
    <t>Telek Kóti u. 10. Iskola</t>
  </si>
  <si>
    <t>Épület Kossuth L. u. 29-33.</t>
  </si>
  <si>
    <t>315/A/1</t>
  </si>
  <si>
    <t>Épület Kossuth L. u. 76.</t>
  </si>
  <si>
    <t>1506/1</t>
  </si>
  <si>
    <t>Épület Kossuth L. u. 49-51.</t>
  </si>
  <si>
    <t>Észak Békés Megyei Szélessávú Informatika rendszer</t>
  </si>
  <si>
    <t>Oxyfa ültetvény</t>
  </si>
  <si>
    <t>Csolt-Monostor olajfestmény</t>
  </si>
  <si>
    <t>Vésztői városházát ábrázoló festmény</t>
  </si>
  <si>
    <t>Mágori festménysorozat (4 db kép)</t>
  </si>
  <si>
    <t>Betontörő kanál</t>
  </si>
  <si>
    <t>Csomagoló gép</t>
  </si>
  <si>
    <t>Diesel nagy szivattyú</t>
  </si>
  <si>
    <t>Emelőkosár</t>
  </si>
  <si>
    <t>Függesztett műtrágyaszóró</t>
  </si>
  <si>
    <t>Gallydaráló munkagép (traktorra)</t>
  </si>
  <si>
    <t>Gyűrűs henger</t>
  </si>
  <si>
    <t>Káposztaszeletelő és torzsafúró gép</t>
  </si>
  <si>
    <t>Külpontos szárhúzó</t>
  </si>
  <si>
    <t>Mélylazító</t>
  </si>
  <si>
    <t>Műanyag darálógép</t>
  </si>
  <si>
    <t>Sorközművelő kultivátor</t>
  </si>
  <si>
    <t>telepített örlőgép (betondaráló)</t>
  </si>
  <si>
    <t>Szinpadi függöny berendezések</t>
  </si>
  <si>
    <t>Üzemeltetésre átadott ingatlanok</t>
  </si>
  <si>
    <t>Üzemeltetésre átadott gépek, járművek</t>
  </si>
  <si>
    <t>Zenepavilon (Liget)</t>
  </si>
  <si>
    <t>KCB Békés Megyei Települések Fejlesztéséért Nonprofit Kft.</t>
  </si>
  <si>
    <t>Vésztő Mágor Történelmi Emlékhely Múzeum</t>
  </si>
  <si>
    <t>Részesedések nyitó állománya</t>
  </si>
  <si>
    <t>Részesedések záró állománya</t>
  </si>
  <si>
    <t>Sorsz.</t>
  </si>
  <si>
    <t>Részesedés megnevezése</t>
  </si>
  <si>
    <t>Vésztő-Mágor Történelmi Emlékhely Múzeum</t>
  </si>
  <si>
    <t>Államháztartáson belüli megelőlegezés</t>
  </si>
  <si>
    <t>Állami támogatás megelőlegezés</t>
  </si>
  <si>
    <t>Lakáshoz jutási támogatás</t>
  </si>
  <si>
    <t>Polgárőrség támogatása</t>
  </si>
  <si>
    <t>Déli Autópálya</t>
  </si>
  <si>
    <t>Békés Manifest Közszolg. Kft.</t>
  </si>
  <si>
    <t>Vésztői Szociális Szövetkezet</t>
  </si>
  <si>
    <t xml:space="preserve">KBC Megyei Települések </t>
  </si>
  <si>
    <t>Vésztő -Mágor Történelmi Emlékhely Múzeum</t>
  </si>
  <si>
    <t>E-kata program</t>
  </si>
  <si>
    <t>0289/77</t>
  </si>
  <si>
    <t>035/44</t>
  </si>
  <si>
    <t>0183/17</t>
  </si>
  <si>
    <t>2064/2</t>
  </si>
  <si>
    <t>Iskola u. 4. beépítetlen terület</t>
  </si>
  <si>
    <t>3142/1</t>
  </si>
  <si>
    <t>Iskola u. 6. beépítetlen terület</t>
  </si>
  <si>
    <t>3144</t>
  </si>
  <si>
    <t>Beépítetlen terület Békési út 29.</t>
  </si>
  <si>
    <t>3596</t>
  </si>
  <si>
    <t>Beépítetlen terület Békési út 31.</t>
  </si>
  <si>
    <t>3597</t>
  </si>
  <si>
    <t>Beépítetlen terület Békési út 33.</t>
  </si>
  <si>
    <t>3598</t>
  </si>
  <si>
    <t>Beépítetlen terület Békési út 35.</t>
  </si>
  <si>
    <t>3599</t>
  </si>
  <si>
    <t>Beépítetlen terület Békési út 37.</t>
  </si>
  <si>
    <t>3600</t>
  </si>
  <si>
    <t>Beépítetlen terület Békési út 39.</t>
  </si>
  <si>
    <t>3601</t>
  </si>
  <si>
    <t>0322/20</t>
  </si>
  <si>
    <t>2458/2</t>
  </si>
  <si>
    <t>1791/1</t>
  </si>
  <si>
    <t>2284</t>
  </si>
  <si>
    <t>1738/2</t>
  </si>
  <si>
    <t>1736/1</t>
  </si>
  <si>
    <t>1736/3</t>
  </si>
  <si>
    <t>1922/8</t>
  </si>
  <si>
    <t>444/1</t>
  </si>
  <si>
    <t>444/2</t>
  </si>
  <si>
    <t>223</t>
  </si>
  <si>
    <t>Zárt kert</t>
  </si>
  <si>
    <t>4283</t>
  </si>
  <si>
    <t>4284</t>
  </si>
  <si>
    <t>4210</t>
  </si>
  <si>
    <t>1318/1</t>
  </si>
  <si>
    <t xml:space="preserve">Békési út 54. </t>
  </si>
  <si>
    <t>Notebook Lenovo (Mágor)</t>
  </si>
  <si>
    <t>Monitor LG  2 db</t>
  </si>
  <si>
    <t xml:space="preserve">Notebook /TÁMOP 3.1.5./ </t>
  </si>
  <si>
    <t>Fujisu Notebook 4 db</t>
  </si>
  <si>
    <t>MOL írásvetítő KOM 4 db</t>
  </si>
  <si>
    <t>Fűszer daráló használt</t>
  </si>
  <si>
    <t>Irattartó szekrény</t>
  </si>
  <si>
    <t>Olajprésgép motoros szűrővel</t>
  </si>
  <si>
    <t>Őrlő malom használt</t>
  </si>
  <si>
    <t>Irodabútorok és kiegészítők Kormányablak</t>
  </si>
  <si>
    <t>Klíma berendezés 5 db</t>
  </si>
  <si>
    <t>Szalagfüggöny 6 db Kormányablak</t>
  </si>
  <si>
    <t>Szalagfüggöny 9 db Kormányablak</t>
  </si>
  <si>
    <t>Ügyfélhívó rendszer automatikus</t>
  </si>
  <si>
    <t>Világító plexi pulpitus</t>
  </si>
  <si>
    <t>Szippantó jármű használt</t>
  </si>
  <si>
    <t>Mikrobusz RENAULT Master</t>
  </si>
  <si>
    <t>3146/4</t>
  </si>
  <si>
    <t>Üzemi épület Békési út 25-27.</t>
  </si>
  <si>
    <t>3594</t>
  </si>
  <si>
    <t>Császárfa ültetvény (2016)</t>
  </si>
  <si>
    <t>"1956, te csillag" emlékmű</t>
  </si>
  <si>
    <t>Notebook TÁMOP-3.1.7-11 4 db</t>
  </si>
  <si>
    <t>Projektor TÁMOP 3 db</t>
  </si>
  <si>
    <t>Összecsukható EMVA-6.463.02.01.</t>
  </si>
  <si>
    <t>Aggregátor</t>
  </si>
  <si>
    <t>Barázdanyitó gép</t>
  </si>
  <si>
    <t>Bárpult Monostor Étterem</t>
  </si>
  <si>
    <t>Dobkasza</t>
  </si>
  <si>
    <t>Fűkasza H545 2 db</t>
  </si>
  <si>
    <t>Fűkasza WIRAX</t>
  </si>
  <si>
    <t>Fűnyíró traktor 2 db</t>
  </si>
  <si>
    <t>Gabonavető gép használt</t>
  </si>
  <si>
    <t>Ipari gyümölcsaszaló</t>
  </si>
  <si>
    <t>Kamerarendszer sertéstelep</t>
  </si>
  <si>
    <t>Kisüzemi gyümölcslékészítő</t>
  </si>
  <si>
    <t>Kombinátor nagy használt</t>
  </si>
  <si>
    <t>Légkulcs és kompresszor</t>
  </si>
  <si>
    <t>Robogó használt 2 db</t>
  </si>
  <si>
    <t>Szállítószallag</t>
  </si>
  <si>
    <t>Szerszámos kocsi 2 db</t>
  </si>
  <si>
    <t>Szervestrágyaszóró</t>
  </si>
  <si>
    <t>Váltvaforgató eke</t>
  </si>
  <si>
    <t>Áramfejlesztő Hizachi</t>
  </si>
  <si>
    <t>Fényképezőgép Nikon</t>
  </si>
  <si>
    <t>Fűkasza Hitachi 2 db</t>
  </si>
  <si>
    <t>Magassági ágvágó Hitachi</t>
  </si>
  <si>
    <t>Szivattyú Honda</t>
  </si>
  <si>
    <t>Kamera SONY</t>
  </si>
  <si>
    <t>Hűtővitrin Léda tip.</t>
  </si>
  <si>
    <t>Játék konyhabútor garnitúra</t>
  </si>
  <si>
    <t>Hűtőgép 160 L</t>
  </si>
  <si>
    <t>Sövénynyíró Stihl</t>
  </si>
  <si>
    <t xml:space="preserve">Citroen Jumper </t>
  </si>
  <si>
    <t>Emelőkosaras jármű NISSAN</t>
  </si>
  <si>
    <t>FORD Ranger platós terepjáró</t>
  </si>
  <si>
    <t>DEMÓ fülkés kistraktor</t>
  </si>
  <si>
    <t>Fülkés kistraktor szerelvény használt</t>
  </si>
  <si>
    <t>IFA teherautó használt</t>
  </si>
  <si>
    <t>MTZ-820 kistraktor</t>
  </si>
  <si>
    <t>Platós terepjáró használt</t>
  </si>
  <si>
    <t>Pótkocsi BP-1400</t>
  </si>
  <si>
    <t xml:space="preserve">SUZUKI IGNIS </t>
  </si>
  <si>
    <t>KEOP ivóvízjavító program</t>
  </si>
  <si>
    <t>0289/37</t>
  </si>
  <si>
    <t>091</t>
  </si>
  <si>
    <t>0165</t>
  </si>
  <si>
    <t>0219</t>
  </si>
  <si>
    <t>016/15</t>
  </si>
  <si>
    <t>0532/17</t>
  </si>
  <si>
    <t>0651</t>
  </si>
  <si>
    <t>0675</t>
  </si>
  <si>
    <t>0718</t>
  </si>
  <si>
    <t>0705</t>
  </si>
  <si>
    <t>0186</t>
  </si>
  <si>
    <t>0491</t>
  </si>
  <si>
    <t>0774</t>
  </si>
  <si>
    <t>0766</t>
  </si>
  <si>
    <t>0305</t>
  </si>
  <si>
    <t>0760</t>
  </si>
  <si>
    <t>0527</t>
  </si>
  <si>
    <t>0180</t>
  </si>
  <si>
    <t>064</t>
  </si>
  <si>
    <t>063</t>
  </si>
  <si>
    <t>062</t>
  </si>
  <si>
    <t>042</t>
  </si>
  <si>
    <t>0275</t>
  </si>
  <si>
    <t>0379</t>
  </si>
  <si>
    <t>0304</t>
  </si>
  <si>
    <t>0714</t>
  </si>
  <si>
    <t>0727</t>
  </si>
  <si>
    <t>0551</t>
  </si>
  <si>
    <t>032</t>
  </si>
  <si>
    <t>026</t>
  </si>
  <si>
    <t>0616</t>
  </si>
  <si>
    <t>0636</t>
  </si>
  <si>
    <t>0659</t>
  </si>
  <si>
    <t>0654</t>
  </si>
  <si>
    <t>0642</t>
  </si>
  <si>
    <t>0662</t>
  </si>
  <si>
    <t>0626</t>
  </si>
  <si>
    <t>0271</t>
  </si>
  <si>
    <t>0296</t>
  </si>
  <si>
    <t>0480</t>
  </si>
  <si>
    <t>0466</t>
  </si>
  <si>
    <t>0253</t>
  </si>
  <si>
    <t>0444</t>
  </si>
  <si>
    <t>0236</t>
  </si>
  <si>
    <t>0610</t>
  </si>
  <si>
    <t>0212</t>
  </si>
  <si>
    <t>072</t>
  </si>
  <si>
    <t>046</t>
  </si>
  <si>
    <t>0779</t>
  </si>
  <si>
    <t>09</t>
  </si>
  <si>
    <t>0745</t>
  </si>
  <si>
    <t>0661</t>
  </si>
  <si>
    <t>0314</t>
  </si>
  <si>
    <t>0247</t>
  </si>
  <si>
    <t>0255</t>
  </si>
  <si>
    <t>0621</t>
  </si>
  <si>
    <t>0592</t>
  </si>
  <si>
    <t>025</t>
  </si>
  <si>
    <t>0329</t>
  </si>
  <si>
    <t>0510</t>
  </si>
  <si>
    <t>0257</t>
  </si>
  <si>
    <t>0595</t>
  </si>
  <si>
    <t>0624</t>
  </si>
  <si>
    <t>0697</t>
  </si>
  <si>
    <t>0297</t>
  </si>
  <si>
    <t>0460</t>
  </si>
  <si>
    <t>0251</t>
  </si>
  <si>
    <t>0249</t>
  </si>
  <si>
    <t>0284</t>
  </si>
  <si>
    <t>0282</t>
  </si>
  <si>
    <t>0209</t>
  </si>
  <si>
    <t>0241</t>
  </si>
  <si>
    <t>0199</t>
  </si>
  <si>
    <t>0302</t>
  </si>
  <si>
    <t>0640</t>
  </si>
  <si>
    <t>095</t>
  </si>
  <si>
    <t>068</t>
  </si>
  <si>
    <t>052</t>
  </si>
  <si>
    <t>0683</t>
  </si>
  <si>
    <t>0222</t>
  </si>
  <si>
    <t>0629</t>
  </si>
  <si>
    <t>0633</t>
  </si>
  <si>
    <t>0736</t>
  </si>
  <si>
    <t>0470</t>
  </si>
  <si>
    <t>0289/232</t>
  </si>
  <si>
    <t>0289/19</t>
  </si>
  <si>
    <t>0289/76</t>
  </si>
  <si>
    <t>0366</t>
  </si>
  <si>
    <t>0220</t>
  </si>
  <si>
    <t>0436/2</t>
  </si>
  <si>
    <t>0218</t>
  </si>
  <si>
    <t>0436/1</t>
  </si>
  <si>
    <t>0432</t>
  </si>
  <si>
    <t>3142/2</t>
  </si>
  <si>
    <t>0463/29</t>
  </si>
  <si>
    <t>2930</t>
  </si>
  <si>
    <t>2993, 3017</t>
  </si>
  <si>
    <t>3075, 3046</t>
  </si>
  <si>
    <t>1491/7</t>
  </si>
  <si>
    <t>3323/2</t>
  </si>
  <si>
    <t>341</t>
  </si>
  <si>
    <t>2401/2, 2401/1</t>
  </si>
  <si>
    <t>2764,2590</t>
  </si>
  <si>
    <t>1166/3, 1166/5</t>
  </si>
  <si>
    <t>2732</t>
  </si>
  <si>
    <t>2609, 2554</t>
  </si>
  <si>
    <t>1665, 1555</t>
  </si>
  <si>
    <t>31</t>
  </si>
  <si>
    <t>1480,1647,1604</t>
  </si>
  <si>
    <t>3295/5, 3295/3</t>
  </si>
  <si>
    <t>489, 459, 536</t>
  </si>
  <si>
    <t>221, 237</t>
  </si>
  <si>
    <t>1661, 1663</t>
  </si>
  <si>
    <t>953, 1082</t>
  </si>
  <si>
    <t>2102, 2163</t>
  </si>
  <si>
    <t>Építmény</t>
  </si>
  <si>
    <t>Birkahodály</t>
  </si>
  <si>
    <t>kerítés (Mágor emlékhely)</t>
  </si>
  <si>
    <t>Mágori Történelmi Emlékhely</t>
  </si>
  <si>
    <t>Nyári foglalkoztató gyékényből</t>
  </si>
  <si>
    <t>Pákásztanya</t>
  </si>
  <si>
    <t>Udvari kemence</t>
  </si>
  <si>
    <t>Újkőkori ház</t>
  </si>
  <si>
    <t>2863</t>
  </si>
  <si>
    <t>Békési Hulladékgyűjtő Kft</t>
  </si>
  <si>
    <t xml:space="preserve"> Teljesítés</t>
  </si>
  <si>
    <t>2016. Teljesítés</t>
  </si>
  <si>
    <t>2017    tény</t>
  </si>
  <si>
    <t>Kormányzati funkció</t>
  </si>
  <si>
    <t>011130</t>
  </si>
  <si>
    <t>013320</t>
  </si>
  <si>
    <t>013350</t>
  </si>
  <si>
    <t>018010</t>
  </si>
  <si>
    <t>018030</t>
  </si>
  <si>
    <t>041233</t>
  </si>
  <si>
    <t>Önkormányzatok és önkormányzati hivatalok jogalkotó és általános igazgatási tevékenysége</t>
  </si>
  <si>
    <t>Köztemető-fenntartás és -működés</t>
  </si>
  <si>
    <t>Az önkormányzati vagyonnal való gazdálkodással kapcsolatos feladatok (lakó ingatlan)</t>
  </si>
  <si>
    <t>Önkormányzatok elszámolásai a központi költségvetéssel</t>
  </si>
  <si>
    <t>Támogatási célú finanszírozási műveletek</t>
  </si>
  <si>
    <t>Hosszabb időtartamú közfoglalkoztatás</t>
  </si>
  <si>
    <t>Sor.sz.</t>
  </si>
  <si>
    <t>Rovatszám</t>
  </si>
  <si>
    <t>Kötelező</t>
  </si>
  <si>
    <t>Önkéntvállalt</t>
  </si>
  <si>
    <t>Államigazgatási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</si>
  <si>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</si>
  <si>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</si>
  <si>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</si>
  <si>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</si>
  <si>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</si>
  <si>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</si>
  <si>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</si>
  <si>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</si>
  <si>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</si>
  <si>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</si>
  <si>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</si>
  <si>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</si>
  <si>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</si>
  <si>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</si>
  <si>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B812</t>
  </si>
  <si>
    <t>B811</t>
  </si>
  <si>
    <t>Államháztartáson belüli megelőlegezések bevételei</t>
  </si>
  <si>
    <t>B814</t>
  </si>
  <si>
    <t>Kormányzati funckió</t>
  </si>
  <si>
    <t>041237</t>
  </si>
  <si>
    <t>042120</t>
  </si>
  <si>
    <t>045120</t>
  </si>
  <si>
    <t>047120</t>
  </si>
  <si>
    <t>061030</t>
  </si>
  <si>
    <t>062020</t>
  </si>
  <si>
    <t>063080</t>
  </si>
  <si>
    <t>Közfoglalkoztatási mintaprogram</t>
  </si>
  <si>
    <t>Mezőgazdasági támogatások</t>
  </si>
  <si>
    <t>Út, autópálya építése</t>
  </si>
  <si>
    <t>Piac üzemeltetése</t>
  </si>
  <si>
    <t>Lakáshoz jutást segítő támogatások</t>
  </si>
  <si>
    <t>Településfejlesztési projektek és támogatásuk</t>
  </si>
  <si>
    <t>Vízellátással kapcsolatos közmű építése, fenntartása, üzemeltetése</t>
  </si>
  <si>
    <t>066020</t>
  </si>
  <si>
    <t>072111</t>
  </si>
  <si>
    <t>074031</t>
  </si>
  <si>
    <t>074032</t>
  </si>
  <si>
    <t>081030</t>
  </si>
  <si>
    <t>081071</t>
  </si>
  <si>
    <t>084040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</si>
  <si>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</si>
  <si>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</si>
  <si>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</si>
  <si>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</si>
  <si>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Sportlétesítmények, edzőtáborok működtetése és fejlesztése</t>
  </si>
  <si>
    <t>083030</t>
  </si>
  <si>
    <t>106010</t>
  </si>
  <si>
    <t>090020</t>
  </si>
  <si>
    <t>098040</t>
  </si>
  <si>
    <t>104051</t>
  </si>
  <si>
    <t>082070</t>
  </si>
  <si>
    <t>Egyéb kiadói tevékenység</t>
  </si>
  <si>
    <t>Lakóingatlan szociális célú bérbeadása, üzemeltetése</t>
  </si>
  <si>
    <t>Önkormányzatok funkcióra nem sorolható bevételei államháztartáson kívülről</t>
  </si>
  <si>
    <t>Nemzetközi oktatási együttműködés (ERASMUS)</t>
  </si>
  <si>
    <t>Gyermekvédelmi pénzbeli és természetbeli ellátások</t>
  </si>
  <si>
    <t>Vállalkozási tevékenység (Büfé)</t>
  </si>
  <si>
    <t>Intézmény összesen:</t>
  </si>
  <si>
    <t>082044</t>
  </si>
  <si>
    <t>082093</t>
  </si>
  <si>
    <t>Könyvtári szolgáltatások</t>
  </si>
  <si>
    <t>Közművelődés - egész életre kiterjedő tanulás, amatőr művészetek</t>
  </si>
  <si>
    <t>082063</t>
  </si>
  <si>
    <t>Múzeumi kiállítási tevékenység</t>
  </si>
  <si>
    <t>Történelmi hely, építmény, egyéb látványosság működtetése és megóvása</t>
  </si>
  <si>
    <t>045150</t>
  </si>
  <si>
    <t>096015</t>
  </si>
  <si>
    <t>104035</t>
  </si>
  <si>
    <t>Egyéb szárazföldi személyszállítás</t>
  </si>
  <si>
    <t>Gyermekétkeztetés köznevelési intézményben</t>
  </si>
  <si>
    <t>Gyermekétkeztetés bölcsődében, fogyatékosok nappali intézményében</t>
  </si>
  <si>
    <t>900090</t>
  </si>
  <si>
    <t xml:space="preserve">013350 </t>
  </si>
  <si>
    <t>Vállalkozási tevékenységek kiadásai és bevételei</t>
  </si>
  <si>
    <t xml:space="preserve">Az önkormányzati vagyonnal való gazdálkodással kapcsolatos feladatok </t>
  </si>
  <si>
    <t>Intézményenként mindösszesen</t>
  </si>
  <si>
    <t>016080</t>
  </si>
  <si>
    <t>031030</t>
  </si>
  <si>
    <t>Kiemelt állami és önkormányzati rendezvények</t>
  </si>
  <si>
    <t>Közterület rendjének fenntartása</t>
  </si>
  <si>
    <t>K1</t>
  </si>
  <si>
    <t>K2</t>
  </si>
  <si>
    <t>K3</t>
  </si>
  <si>
    <t>K4</t>
  </si>
  <si>
    <t>K5</t>
  </si>
  <si>
    <t>K513</t>
  </si>
  <si>
    <t>K6</t>
  </si>
  <si>
    <t>K7</t>
  </si>
  <si>
    <t>K8</t>
  </si>
  <si>
    <t>Értékpapír vásárlása, visszavásárlás</t>
  </si>
  <si>
    <t>K912</t>
  </si>
  <si>
    <t>K911</t>
  </si>
  <si>
    <t>Államháztartáson belüli megelőlegezés kiadása</t>
  </si>
  <si>
    <t>K914</t>
  </si>
  <si>
    <t>064010</t>
  </si>
  <si>
    <t>072112</t>
  </si>
  <si>
    <t>074011</t>
  </si>
  <si>
    <t>Közvilágítás</t>
  </si>
  <si>
    <t>Háziorvosi ügyeleti ellátás</t>
  </si>
  <si>
    <t>Foglalkozás egészségügyi alapellátás</t>
  </si>
  <si>
    <t>081041</t>
  </si>
  <si>
    <t>082030</t>
  </si>
  <si>
    <t>Versenysport és utánpótlás nevelési tevékenység és támogatása</t>
  </si>
  <si>
    <t>Sportlétesítmények működtetése és fejlesztése</t>
  </si>
  <si>
    <t>Művészeti tevékenységek</t>
  </si>
  <si>
    <t>084032</t>
  </si>
  <si>
    <t>107090</t>
  </si>
  <si>
    <t>107060</t>
  </si>
  <si>
    <t>900060</t>
  </si>
  <si>
    <t>072440</t>
  </si>
  <si>
    <t>Civil szervezetek programtámogatása</t>
  </si>
  <si>
    <t>Romák felzárkóztatása programok</t>
  </si>
  <si>
    <t>Egyéb szociális pénzbeli és természetbeni ellátások, támogatások</t>
  </si>
  <si>
    <t>Forgatási és befektetési célú finanszírozási műveletek</t>
  </si>
  <si>
    <t>Mentés</t>
  </si>
  <si>
    <t>084031</t>
  </si>
  <si>
    <t>051030</t>
  </si>
  <si>
    <t>Gyermekvédelmi pénzbeli és természetbeni ellátások</t>
  </si>
  <si>
    <t>Veszélyes hulladék elszállítása</t>
  </si>
  <si>
    <t>046020</t>
  </si>
  <si>
    <t>Egyéb szárazföldi személyszállítása</t>
  </si>
  <si>
    <t>Vezetékes műsorelosztás, városi és kábel televíziós rendszerek</t>
  </si>
  <si>
    <t>047410</t>
  </si>
  <si>
    <t>063020</t>
  </si>
  <si>
    <t>066010</t>
  </si>
  <si>
    <t>Ár- és belvízvédelemmel összefüggő tevékenységek</t>
  </si>
  <si>
    <t>Víztermelés, - kezelés,- ellátás</t>
  </si>
  <si>
    <t>Zöldterület-kezelés</t>
  </si>
  <si>
    <t>082092</t>
  </si>
  <si>
    <t>Közművelődés-hagyományos közösségi, kulturális értékek gondozása</t>
  </si>
  <si>
    <t>091140</t>
  </si>
  <si>
    <t>091220</t>
  </si>
  <si>
    <t>096025</t>
  </si>
  <si>
    <t>104031</t>
  </si>
  <si>
    <t>Óvodai nevelés, ellátás működtetési feladatai</t>
  </si>
  <si>
    <t>Köznevelési intézmény 1-4. évfolyamán tanulók nevelésével, oktatásával összefüggő működtetési feladatok</t>
  </si>
  <si>
    <t>Munkahelyi étkeztetés köznevelési intézményben</t>
  </si>
  <si>
    <t>Gyermekek bölcsődei ellátása</t>
  </si>
  <si>
    <t>104037</t>
  </si>
  <si>
    <t>Intézmény összesen</t>
  </si>
  <si>
    <t>Intézményen kívüli gyermekétkeztetés</t>
  </si>
  <si>
    <t>Város és községgazdálkodási egyéb szolgáltatások</t>
  </si>
  <si>
    <t>Vállalkozási tevékenységek bevételei és kiadásai</t>
  </si>
  <si>
    <t>091110</t>
  </si>
  <si>
    <t>Óvodai nevelés, ellátás szakmai feladatai</t>
  </si>
  <si>
    <t>082042</t>
  </si>
  <si>
    <t>Könyvtári állomány gyarapítása, nyilvántartása</t>
  </si>
  <si>
    <t>Intézményenkénti mindösszesen</t>
  </si>
  <si>
    <t>2016. évi teljesítés</t>
  </si>
  <si>
    <t>Sinka István Művelődési Központ, Népfőiskola és Városi Könyvtár</t>
  </si>
  <si>
    <t>2016    tény</t>
  </si>
  <si>
    <t>2015      tény</t>
  </si>
  <si>
    <t>2014          tény</t>
  </si>
  <si>
    <t>091120</t>
  </si>
  <si>
    <t>Sajátos nevelési igényű gyermekek óvodai nevelésének, ellátásának szakmai feladatai</t>
  </si>
  <si>
    <t>Közművelődés -hagyományos közösségi kulturális értékek gondozása</t>
  </si>
  <si>
    <t>Közművelődés-egész életre kiterjedő tanulás, amatőr művészek</t>
  </si>
  <si>
    <t>042130</t>
  </si>
  <si>
    <t>Növénytermesztés, állattenyésztés és kapcsolódó szolgáltatások</t>
  </si>
  <si>
    <t>045160</t>
  </si>
  <si>
    <t>Közutak, hidak, alagutak üzemeltetése, fenntartása</t>
  </si>
  <si>
    <t>047320</t>
  </si>
  <si>
    <t>Turizmusfejlesztési támogatások és tevékenységek</t>
  </si>
  <si>
    <t>051050</t>
  </si>
  <si>
    <t>Veszélyes hulladék begyűjtése, szállítása, átrakása</t>
  </si>
  <si>
    <t>074013</t>
  </si>
  <si>
    <t>Pálya- és munkaalkalmassági vizsgálatok</t>
  </si>
  <si>
    <t>Könyvtári állomány gyarapítása, nyílvántartása</t>
  </si>
  <si>
    <t>Költségvetési évet követően esedékes kötelezettségek dologi kiadásokra</t>
  </si>
  <si>
    <t>Tárgy  év</t>
  </si>
  <si>
    <t>Rendkívüli eredmény (X-XI)</t>
  </si>
  <si>
    <t>Vállalkozási tevékenység költségvetési kiadásai</t>
  </si>
  <si>
    <t>B-H-SZ. KFt</t>
  </si>
  <si>
    <t>Eredeti</t>
  </si>
  <si>
    <t>Módosított</t>
  </si>
  <si>
    <t>Kodolányi mellszobor kivitelezés</t>
  </si>
  <si>
    <t>Területi Védőnői Szolgálat fejlesztése pályázat eszközbeszerés</t>
  </si>
  <si>
    <t>Szavazórendszer beszerzés</t>
  </si>
  <si>
    <t>Személygépkocsi vásárlás</t>
  </si>
  <si>
    <t>Riasztórendszer beszerzés és kiépítés (Művelődési Központ)</t>
  </si>
  <si>
    <t>Tolós fűnyíró (Mágor Történelmi Emlékhely)</t>
  </si>
  <si>
    <t>Benzines kézi fűkasza (Mágor Történelmi Emlékhely)</t>
  </si>
  <si>
    <t>Közmunka nagyértékű eszközbeszerzések , építések</t>
  </si>
  <si>
    <t xml:space="preserve">B-H-SZ részesedés vásárlás </t>
  </si>
  <si>
    <t>Gyalogosátkelőhely KT határozat szerint</t>
  </si>
  <si>
    <t>Telek vásárlás KT határozat szerint</t>
  </si>
  <si>
    <t>14.</t>
  </si>
  <si>
    <t>Metykó Gyula festmény</t>
  </si>
  <si>
    <t>TOP-4.1.1. Egészségügyi alapellátás fejlesztése</t>
  </si>
  <si>
    <t>16.</t>
  </si>
  <si>
    <t>Köztemetőbe urnasírok</t>
  </si>
  <si>
    <t>17.</t>
  </si>
  <si>
    <t>Pénztárgép, polcrendszer büfébe</t>
  </si>
  <si>
    <t>18.</t>
  </si>
  <si>
    <t>Polc Hivatalba</t>
  </si>
  <si>
    <t>19.</t>
  </si>
  <si>
    <t>Számítógép hivatalba (2 db)</t>
  </si>
  <si>
    <t>20.</t>
  </si>
  <si>
    <t>0220/13 hrsz szántó vásárlás 5/2017 (I.17.)Z. KT határozat</t>
  </si>
  <si>
    <t>21.</t>
  </si>
  <si>
    <t>0289/191 hrsz szántó vásárlás</t>
  </si>
  <si>
    <t>22.</t>
  </si>
  <si>
    <t>Települési arculati kézikönyv</t>
  </si>
  <si>
    <t>23.</t>
  </si>
  <si>
    <t>Óvodai játszótéri eszközök</t>
  </si>
  <si>
    <t>24.</t>
  </si>
  <si>
    <t xml:space="preserve">Vetítővászon beszerzés </t>
  </si>
  <si>
    <t xml:space="preserve">Vízmű vagyon felújítás </t>
  </si>
  <si>
    <t>Területi Védőnői Szolgálat fejlesztése pályázat épület felújítás</t>
  </si>
  <si>
    <t>Hivatal nagyterem felújítás, meszelés és bútorzat</t>
  </si>
  <si>
    <t>Közmunka felújítások</t>
  </si>
  <si>
    <t xml:space="preserve">Eredeti </t>
  </si>
  <si>
    <t>Szociális kölcsön</t>
  </si>
  <si>
    <t>BURSA (átvezetve ellátottak pénzbeli juttatására)</t>
  </si>
  <si>
    <t>Városi össztöndíj (átvezetve ellátottak pénzbeli juttatására)</t>
  </si>
  <si>
    <t>Vésztői Roma Nemzetiségi Önkormányzat támogatása</t>
  </si>
  <si>
    <t xml:space="preserve">Tagi kölcsön Sárréti Hulladékgazdálkodási Kft </t>
  </si>
  <si>
    <t>Kistérségi hozzájárulás</t>
  </si>
  <si>
    <t>Ivóvízminőség-javító Önkormányzati Társulás működési hozzájárulás</t>
  </si>
  <si>
    <t>Arany János ösztöndíj (átvezetve ellátottak pénzbeli juttatására)</t>
  </si>
  <si>
    <t>Sérült Gyermekekért Egyesület támogatás megállapodás alapján</t>
  </si>
  <si>
    <t>Turinform iroda működési támogatása (Füzesgyarmat)</t>
  </si>
  <si>
    <t>ERASMUS svéd partnernek kifizetés</t>
  </si>
  <si>
    <t>Táboroztatás (tartalékból kivezetés pénzeszköz átadásra)</t>
  </si>
  <si>
    <t>Sportegyesületek 2016-ról áthúzódó támogatása</t>
  </si>
  <si>
    <t>Háziorvos támogatása (átvezetés tartalékból)</t>
  </si>
  <si>
    <t>Kistérség intézmény fenntartási hozzájárulás</t>
  </si>
  <si>
    <t>Megtalált ország kötet támogatása (226/2017 (IX.27.) Kt hat</t>
  </si>
  <si>
    <t>Elvonások és befizetések</t>
  </si>
  <si>
    <t>Egyéb működési célú kiadások összesen:</t>
  </si>
  <si>
    <t>Ovi foci pályázathoz fejlesztési támogatás óvoda alapítványának</t>
  </si>
  <si>
    <t>Közműfejlesztés támogatása</t>
  </si>
  <si>
    <t>Koraszülöttmentő Alapítvány támogatása 317/2016 (XII:21.) Kt hat szerint</t>
  </si>
  <si>
    <t>Zongora Művelődséi Központ</t>
  </si>
  <si>
    <t>Kazáncsere Rákóczi u. 1/A.</t>
  </si>
  <si>
    <t xml:space="preserve">Lemonodott tiszteltdíj </t>
  </si>
  <si>
    <t>RAW fekvenyomó bajnokságra támogatás Marvel Team, és visszatérítendő támogatás</t>
  </si>
  <si>
    <t>Városüzem befizetése váll. Tev. Után</t>
  </si>
  <si>
    <t>TOP-2.1.1. Barnamezős területek rehabilitációja</t>
  </si>
  <si>
    <t>TOP-3.2.1 Önkrományzati épületek energetikai korszerűsítése</t>
  </si>
  <si>
    <t>TOP-1.2.1. Turizmusfejlesztés</t>
  </si>
  <si>
    <t>TOP-1.1.3 Helyi gazdaságfejlesztés</t>
  </si>
  <si>
    <t>KÖFOP-1.2.1. Informatikai fejlesztés</t>
  </si>
  <si>
    <t>Bevétel</t>
  </si>
  <si>
    <t>Kiadás</t>
  </si>
  <si>
    <t>Óvodai nevelés, ellátás működtetési feldaatai</t>
  </si>
  <si>
    <t>Köznevelési intézmény 5-8. évfolyamán tanulók oktatásával összefüggő működtetési feladatok</t>
  </si>
  <si>
    <t>092120</t>
  </si>
  <si>
    <t>095020</t>
  </si>
  <si>
    <t>Iskolarendszeren kívüli egyéb oktatás, képzés</t>
  </si>
  <si>
    <t>900020</t>
  </si>
  <si>
    <t>Önkormányzatok funkcióira nem sorolható bevételei ÁHT-n kívülről</t>
  </si>
  <si>
    <t>Válallkozási tevékenység</t>
  </si>
  <si>
    <t>Böclsődei ellátás</t>
  </si>
  <si>
    <t>Összeg</t>
  </si>
  <si>
    <t>054020</t>
  </si>
  <si>
    <t>Turizmusfejlsztés</t>
  </si>
  <si>
    <t>Veszélyes hulladék begyűjtése, szállítása</t>
  </si>
  <si>
    <t>Védett természeti területek és természeti értékek bemutatása, megőrzése és fenntartása</t>
  </si>
  <si>
    <t>Versenysport támogatás</t>
  </si>
  <si>
    <t>Üdülői szálláshely szolgáltatás</t>
  </si>
  <si>
    <t>Egyházi közösségek támgoatása</t>
  </si>
  <si>
    <t>Romák társadalmi integrációját elősegítő tevékenységek, programok</t>
  </si>
  <si>
    <t>Az önkormányzati vagyonnal való gazdálkodással kapcsolatos feladatok</t>
  </si>
  <si>
    <t>Vezetékes műsorelosztás, városi és kábeltelevíziós rendszerek</t>
  </si>
  <si>
    <t>Piac üzemeltetés</t>
  </si>
  <si>
    <t>Város,- községgazdálkodási egyéb szogláltatások</t>
  </si>
  <si>
    <t>Közművelődés</t>
  </si>
  <si>
    <t>Munkahelyi étkezés</t>
  </si>
  <si>
    <t>Gyermekek Bölcsődei elltáása</t>
  </si>
  <si>
    <t>Üdülő és szálláshely szolgáltatás</t>
  </si>
  <si>
    <t>Köznevelési intézmény 5-8. évfolyamán tanulók nevelésével, oktatásával összefüggő működtetési feladatok</t>
  </si>
  <si>
    <t>Lakóingatlan szociális célú berébeadása, üzemeltetése</t>
  </si>
  <si>
    <t xml:space="preserve">Szántó </t>
  </si>
  <si>
    <t>0289/191</t>
  </si>
  <si>
    <t>Tejfeldolgozó üzem</t>
  </si>
  <si>
    <t>Számítógép (műszak, pénzügy)</t>
  </si>
  <si>
    <t>Benzinmotoros szivattyú WB30 2db</t>
  </si>
  <si>
    <t>Bontó kalapács (közmunka)</t>
  </si>
  <si>
    <t>Csecsemőmérő rúd (4 db)</t>
  </si>
  <si>
    <t>Faház (2 db)</t>
  </si>
  <si>
    <t>Faipari kombinált gyalugép (közmunka)</t>
  </si>
  <si>
    <t>Festékszóró (Bosch)</t>
  </si>
  <si>
    <t>Forgószék karfás (4 db)</t>
  </si>
  <si>
    <t>Szekrénysor pénzügy 8 dbos</t>
  </si>
  <si>
    <t>Gyorsdaraboló CHS355 (közmunka) (2 db)</t>
  </si>
  <si>
    <t>Homokrakodó gém használt</t>
  </si>
  <si>
    <t>Homokszóró kiegészítőkkel</t>
  </si>
  <si>
    <t>Magasnyomású mosó</t>
  </si>
  <si>
    <t>Magtisztító gépsor</t>
  </si>
  <si>
    <t xml:space="preserve">Öntözőrendszer </t>
  </si>
  <si>
    <t>Támlásszék 4 db</t>
  </si>
  <si>
    <t>Többcélú létra háromrészes 2 db</t>
  </si>
  <si>
    <t>Töltő, palackozó gép</t>
  </si>
  <si>
    <t>Várótermi pad 4 üléses (8 db)</t>
  </si>
  <si>
    <t>Vésőkalapács (2 db)</t>
  </si>
  <si>
    <t>Vetítővászon (2017. évi)</t>
  </si>
  <si>
    <t>MTZ-892,2 traktor használt</t>
  </si>
  <si>
    <t>OPEL INSIGNIA személygépkocsi</t>
  </si>
  <si>
    <t>Önjáró betonkeverő gép használt</t>
  </si>
  <si>
    <t>Juh 26 db</t>
  </si>
  <si>
    <t>Anyajuh 15 db</t>
  </si>
  <si>
    <t>Anyajuh 246 db</t>
  </si>
  <si>
    <t>Hodály - MG - Szilér</t>
  </si>
  <si>
    <t>Kodolányi János bronz mellszobor</t>
  </si>
  <si>
    <t>Metykó Gyula 30*50 festmény</t>
  </si>
  <si>
    <t>Állványos mechanikus orvosi mérő</t>
  </si>
  <si>
    <t>Aluminimum pavilon sátorváz</t>
  </si>
  <si>
    <t>Bálatüske</t>
  </si>
  <si>
    <t>Damilos fűnyíró (10 db)</t>
  </si>
  <si>
    <t>Daráló és tartozéka</t>
  </si>
  <si>
    <t>Döngölőgép UBZ 64 Honda</t>
  </si>
  <si>
    <t>Drótfonó gép automata (közmunka)</t>
  </si>
  <si>
    <t>Gödörfúró HONDA HTF250</t>
  </si>
  <si>
    <t>Guruló állvány</t>
  </si>
  <si>
    <t>Inox rozsdamentes tartály (közmunka) 4 db</t>
  </si>
  <si>
    <t>Kartonszekrény fából 5 fiókos (4 db)</t>
  </si>
  <si>
    <t>Körbálázó</t>
  </si>
  <si>
    <t>Lézeres szintező</t>
  </si>
  <si>
    <t>Merülő szivattyú (3db)</t>
  </si>
  <si>
    <t>Mobil kendercséplő</t>
  </si>
  <si>
    <t>Műszer és gyógyszerszekrény (4 db)</t>
  </si>
  <si>
    <t>Névér íróasztal 3 fiókos</t>
  </si>
  <si>
    <t>Növényolajprés OP 222-F</t>
  </si>
  <si>
    <t>Palettavilla</t>
  </si>
  <si>
    <t>Páraelszívó (közmunka)</t>
  </si>
  <si>
    <t>Pénztárgép+kasszafiók</t>
  </si>
  <si>
    <t>Polcrendszer művház</t>
  </si>
  <si>
    <t>Pólyázóaasztal 1 részes (4 db)</t>
  </si>
  <si>
    <t>Pólyázóasztal 2 részes (4 db)</t>
  </si>
  <si>
    <t>Porelszívó</t>
  </si>
  <si>
    <t>Rázóasztal</t>
  </si>
  <si>
    <t>Sarokcsiszoló 230 mm (3 db)</t>
  </si>
  <si>
    <t>Sátor közmunka</t>
  </si>
  <si>
    <t>Szűrő szűrőkendővel szivattyúval</t>
  </si>
  <si>
    <t>Zongora - FranzWirth</t>
  </si>
  <si>
    <t>Lombfúvó Hitachi</t>
  </si>
  <si>
    <t>Benzinmotoros fűnyíró</t>
  </si>
  <si>
    <t>Fűkasza FS 360</t>
  </si>
  <si>
    <t>Vésztő-Mágor, Kóti és bartók kerékpárút</t>
  </si>
  <si>
    <t>Urnasírhely 36 részes</t>
  </si>
  <si>
    <t>Urnasírhely temető</t>
  </si>
  <si>
    <t>B-H Soil Kft.</t>
  </si>
</sst>
</file>

<file path=xl/styles.xml><?xml version="1.0" encoding="utf-8"?>
<styleSheet xmlns="http://schemas.openxmlformats.org/spreadsheetml/2006/main">
  <numFmts count="5">
    <numFmt numFmtId="164" formatCode="#\ ##0"/>
    <numFmt numFmtId="165" formatCode="#,##0\ _F_t"/>
    <numFmt numFmtId="166" formatCode="#,"/>
    <numFmt numFmtId="167" formatCode="#,##0.00\ &quot;Ft&quot;"/>
    <numFmt numFmtId="168" formatCode="#"/>
  </numFmts>
  <fonts count="40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i/>
      <u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0" fontId="26" fillId="0" borderId="0"/>
    <xf numFmtId="0" fontId="2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7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13" fillId="0" borderId="0" xfId="0" applyFont="1"/>
    <xf numFmtId="3" fontId="11" fillId="0" borderId="0" xfId="0" applyNumberFormat="1" applyFont="1" applyBorder="1"/>
    <xf numFmtId="0" fontId="11" fillId="0" borderId="0" xfId="0" applyFont="1"/>
    <xf numFmtId="3" fontId="12" fillId="0" borderId="0" xfId="0" applyNumberFormat="1" applyFont="1" applyBorder="1"/>
    <xf numFmtId="3" fontId="11" fillId="0" borderId="0" xfId="0" applyNumberFormat="1" applyFont="1"/>
    <xf numFmtId="3" fontId="12" fillId="0" borderId="0" xfId="0" applyNumberFormat="1" applyFont="1"/>
    <xf numFmtId="0" fontId="11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11" fillId="0" borderId="0" xfId="4" applyNumberFormat="1" applyFont="1" applyAlignment="1">
      <alignment horizontal="right"/>
    </xf>
    <xf numFmtId="0" fontId="11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Continuous"/>
    </xf>
    <xf numFmtId="3" fontId="12" fillId="0" borderId="0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3" fontId="11" fillId="0" borderId="0" xfId="3" applyNumberFormat="1" applyFont="1"/>
    <xf numFmtId="0" fontId="11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1" fillId="0" borderId="0" xfId="0" applyFont="1" applyBorder="1"/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4" fillId="0" borderId="0" xfId="0" applyFont="1"/>
    <xf numFmtId="3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6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3" fontId="12" fillId="0" borderId="0" xfId="0" applyNumberFormat="1" applyFont="1" applyAlignment="1">
      <alignment horizontal="center" vertical="center" wrapText="1"/>
    </xf>
    <xf numFmtId="3" fontId="11" fillId="0" borderId="0" xfId="3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3" fontId="0" fillId="0" borderId="0" xfId="0" applyNumberFormat="1"/>
    <xf numFmtId="0" fontId="3" fillId="0" borderId="0" xfId="0" applyFont="1" applyAlignment="1">
      <alignment wrapText="1"/>
    </xf>
    <xf numFmtId="3" fontId="18" fillId="0" borderId="0" xfId="0" applyNumberFormat="1" applyFont="1"/>
    <xf numFmtId="3" fontId="17" fillId="0" borderId="0" xfId="0" applyNumberFormat="1" applyFont="1"/>
    <xf numFmtId="3" fontId="18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15" fillId="0" borderId="0" xfId="0" applyNumberFormat="1" applyFont="1"/>
    <xf numFmtId="3" fontId="16" fillId="0" borderId="0" xfId="0" applyNumberFormat="1" applyFont="1"/>
    <xf numFmtId="3" fontId="9" fillId="0" borderId="0" xfId="0" applyNumberFormat="1" applyFont="1"/>
    <xf numFmtId="3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left" vertical="center"/>
    </xf>
    <xf numFmtId="0" fontId="0" fillId="0" borderId="0" xfId="0" applyFont="1"/>
    <xf numFmtId="0" fontId="20" fillId="0" borderId="0" xfId="0" applyFont="1"/>
    <xf numFmtId="3" fontId="0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/>
    <xf numFmtId="0" fontId="18" fillId="0" borderId="0" xfId="0" applyFont="1" applyAlignment="1">
      <alignment wrapText="1"/>
    </xf>
    <xf numFmtId="0" fontId="12" fillId="0" borderId="0" xfId="0" applyFont="1" applyBorder="1" applyAlignment="1">
      <alignment horizontal="left"/>
    </xf>
    <xf numFmtId="0" fontId="23" fillId="0" borderId="0" xfId="0" applyFont="1"/>
    <xf numFmtId="3" fontId="15" fillId="0" borderId="0" xfId="0" applyNumberFormat="1" applyFont="1" applyAlignment="1">
      <alignment wrapText="1"/>
    </xf>
    <xf numFmtId="3" fontId="15" fillId="0" borderId="0" xfId="0" applyNumberFormat="1" applyFont="1" applyFill="1"/>
    <xf numFmtId="3" fontId="16" fillId="0" borderId="0" xfId="0" applyNumberFormat="1" applyFont="1" applyAlignment="1">
      <alignment wrapText="1"/>
    </xf>
    <xf numFmtId="3" fontId="12" fillId="0" borderId="0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3" fontId="11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3" fontId="12" fillId="0" borderId="0" xfId="0" applyNumberFormat="1" applyFont="1" applyBorder="1" applyAlignment="1">
      <alignment horizontal="center" wrapText="1"/>
    </xf>
    <xf numFmtId="3" fontId="11" fillId="0" borderId="0" xfId="0" applyNumberFormat="1" applyFont="1" applyAlignment="1"/>
    <xf numFmtId="3" fontId="16" fillId="0" borderId="0" xfId="0" applyNumberFormat="1" applyFont="1" applyAlignment="1">
      <alignment horizontal="center" wrapText="1"/>
    </xf>
    <xf numFmtId="0" fontId="2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3" fontId="24" fillId="0" borderId="0" xfId="0" applyNumberFormat="1" applyFont="1"/>
    <xf numFmtId="3" fontId="21" fillId="0" borderId="0" xfId="0" applyNumberFormat="1" applyFont="1"/>
    <xf numFmtId="3" fontId="9" fillId="0" borderId="0" xfId="0" applyNumberFormat="1" applyFont="1" applyAlignment="1">
      <alignment wrapText="1"/>
    </xf>
    <xf numFmtId="1" fontId="0" fillId="0" borderId="0" xfId="0" applyNumberFormat="1" applyFont="1"/>
    <xf numFmtId="1" fontId="14" fillId="0" borderId="0" xfId="0" applyNumberFormat="1" applyFont="1"/>
    <xf numFmtId="3" fontId="11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1" fillId="0" borderId="0" xfId="0" applyNumberFormat="1" applyFont="1" applyFill="1" applyBorder="1"/>
    <xf numFmtId="3" fontId="11" fillId="0" borderId="0" xfId="0" applyNumberFormat="1" applyFont="1" applyFill="1" applyAlignment="1">
      <alignment wrapText="1"/>
    </xf>
    <xf numFmtId="3" fontId="3" fillId="0" borderId="0" xfId="4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3" fontId="16" fillId="0" borderId="0" xfId="0" applyNumberFormat="1" applyFont="1" applyFill="1"/>
    <xf numFmtId="0" fontId="15" fillId="0" borderId="0" xfId="0" applyFont="1" applyAlignment="1">
      <alignment wrapText="1"/>
    </xf>
    <xf numFmtId="0" fontId="3" fillId="0" borderId="0" xfId="5" applyFont="1" applyAlignment="1">
      <alignment horizontal="center"/>
    </xf>
    <xf numFmtId="0" fontId="3" fillId="0" borderId="0" xfId="5" applyFont="1"/>
    <xf numFmtId="0" fontId="3" fillId="0" borderId="0" xfId="0" applyFont="1" applyAlignment="1">
      <alignment horizontal="right"/>
    </xf>
    <xf numFmtId="0" fontId="30" fillId="0" borderId="0" xfId="2" applyFont="1"/>
    <xf numFmtId="0" fontId="4" fillId="0" borderId="0" xfId="5" applyFont="1" applyAlignment="1">
      <alignment horizontal="center"/>
    </xf>
    <xf numFmtId="0" fontId="4" fillId="0" borderId="0" xfId="0" applyFont="1" applyFill="1"/>
    <xf numFmtId="0" fontId="4" fillId="0" borderId="0" xfId="5" applyFont="1"/>
    <xf numFmtId="0" fontId="3" fillId="0" borderId="0" xfId="0" applyFont="1" applyBorder="1" applyAlignment="1">
      <alignment horizontal="left" wrapText="1"/>
    </xf>
    <xf numFmtId="3" fontId="4" fillId="0" borderId="0" xfId="4" applyNumberFormat="1" applyFont="1" applyAlignment="1">
      <alignment horizontal="right"/>
    </xf>
    <xf numFmtId="3" fontId="4" fillId="0" borderId="0" xfId="5" applyNumberFormat="1" applyFont="1"/>
    <xf numFmtId="0" fontId="3" fillId="0" borderId="0" xfId="5" applyFont="1" applyAlignment="1">
      <alignment horizontal="right"/>
    </xf>
    <xf numFmtId="3" fontId="3" fillId="0" borderId="0" xfId="5" applyNumberFormat="1" applyFont="1"/>
    <xf numFmtId="37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37" fontId="3" fillId="0" borderId="0" xfId="0" applyNumberFormat="1" applyFont="1" applyAlignment="1">
      <alignment horizontal="right"/>
    </xf>
    <xf numFmtId="3" fontId="12" fillId="0" borderId="0" xfId="0" applyNumberFormat="1" applyFont="1" applyFill="1" applyBorder="1"/>
    <xf numFmtId="3" fontId="12" fillId="0" borderId="0" xfId="0" applyNumberFormat="1" applyFont="1" applyFill="1" applyAlignment="1">
      <alignment wrapText="1"/>
    </xf>
    <xf numFmtId="0" fontId="15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3" fontId="15" fillId="0" borderId="0" xfId="0" applyNumberFormat="1" applyFont="1" applyBorder="1"/>
    <xf numFmtId="3" fontId="16" fillId="0" borderId="0" xfId="0" applyNumberFormat="1" applyFont="1" applyBorder="1"/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Fill="1" applyBorder="1" applyAlignment="1">
      <alignment wrapText="1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3" fontId="15" fillId="0" borderId="0" xfId="0" applyNumberFormat="1" applyFont="1" applyFill="1" applyBorder="1" applyAlignment="1">
      <alignment wrapText="1"/>
    </xf>
    <xf numFmtId="3" fontId="15" fillId="0" borderId="0" xfId="0" applyNumberFormat="1" applyFont="1" applyFill="1" applyBorder="1"/>
    <xf numFmtId="3" fontId="15" fillId="0" borderId="1" xfId="0" applyNumberFormat="1" applyFont="1" applyFill="1" applyBorder="1"/>
    <xf numFmtId="3" fontId="16" fillId="0" borderId="1" xfId="0" applyNumberFormat="1" applyFont="1" applyFill="1" applyBorder="1" applyAlignment="1">
      <alignment wrapText="1"/>
    </xf>
    <xf numFmtId="3" fontId="16" fillId="0" borderId="0" xfId="0" applyNumberFormat="1" applyFont="1" applyFill="1" applyBorder="1"/>
    <xf numFmtId="3" fontId="16" fillId="0" borderId="1" xfId="0" applyNumberFormat="1" applyFont="1" applyFill="1" applyBorder="1"/>
    <xf numFmtId="3" fontId="16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>
      <alignment horizontal="center" vertical="center" wrapText="1"/>
    </xf>
    <xf numFmtId="3" fontId="15" fillId="0" borderId="0" xfId="0" applyNumberFormat="1" applyFont="1" applyAlignment="1" applyProtection="1">
      <alignment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wrapText="1"/>
    </xf>
    <xf numFmtId="3" fontId="15" fillId="0" borderId="0" xfId="0" applyNumberFormat="1" applyFont="1" applyBorder="1" applyAlignment="1" applyProtection="1">
      <alignment wrapText="1"/>
    </xf>
    <xf numFmtId="0" fontId="32" fillId="0" borderId="0" xfId="0" applyFont="1" applyAlignment="1" applyProtection="1">
      <alignment wrapText="1"/>
    </xf>
    <xf numFmtId="3" fontId="32" fillId="0" borderId="0" xfId="0" applyNumberFormat="1" applyFont="1" applyAlignment="1" applyProtection="1">
      <alignment wrapText="1"/>
    </xf>
    <xf numFmtId="0" fontId="16" fillId="0" borderId="0" xfId="0" applyFont="1" applyAlignment="1" applyProtection="1">
      <alignment wrapText="1"/>
    </xf>
    <xf numFmtId="3" fontId="16" fillId="0" borderId="0" xfId="0" applyNumberFormat="1" applyFont="1" applyBorder="1" applyAlignment="1" applyProtection="1">
      <alignment wrapText="1"/>
    </xf>
    <xf numFmtId="3" fontId="15" fillId="0" borderId="0" xfId="0" applyNumberFormat="1" applyFont="1" applyBorder="1" applyProtection="1"/>
    <xf numFmtId="3" fontId="16" fillId="0" borderId="0" xfId="0" applyNumberFormat="1" applyFont="1" applyBorder="1" applyProtection="1"/>
    <xf numFmtId="3" fontId="16" fillId="0" borderId="0" xfId="0" applyNumberFormat="1" applyFont="1" applyProtection="1"/>
    <xf numFmtId="3" fontId="15" fillId="0" borderId="0" xfId="0" applyNumberFormat="1" applyFont="1" applyProtection="1"/>
    <xf numFmtId="0" fontId="15" fillId="0" borderId="0" xfId="0" applyFont="1" applyBorder="1" applyProtection="1"/>
    <xf numFmtId="0" fontId="16" fillId="0" borderId="0" xfId="0" applyFont="1" applyBorder="1" applyProtection="1"/>
    <xf numFmtId="0" fontId="16" fillId="0" borderId="0" xfId="0" applyFont="1" applyProtection="1"/>
    <xf numFmtId="0" fontId="15" fillId="0" borderId="0" xfId="0" applyFont="1" applyProtection="1"/>
    <xf numFmtId="0" fontId="15" fillId="0" borderId="0" xfId="0" applyFont="1" applyAlignment="1" applyProtection="1">
      <alignment vertical="center" wrapText="1"/>
    </xf>
    <xf numFmtId="3" fontId="16" fillId="0" borderId="0" xfId="0" applyNumberFormat="1" applyFont="1" applyBorder="1" applyAlignment="1" applyProtection="1">
      <alignment horizontal="center" wrapText="1"/>
    </xf>
    <xf numFmtId="0" fontId="16" fillId="0" borderId="0" xfId="0" applyFont="1" applyAlignment="1" applyProtection="1">
      <alignment horizontal="center" vertical="center" wrapText="1"/>
    </xf>
    <xf numFmtId="3" fontId="16" fillId="0" borderId="0" xfId="0" applyNumberFormat="1" applyFont="1" applyAlignment="1" applyProtection="1">
      <alignment horizontal="center" vertical="center" wrapText="1"/>
    </xf>
    <xf numFmtId="3" fontId="15" fillId="0" borderId="0" xfId="0" applyNumberFormat="1" applyFont="1" applyAlignment="1" applyProtection="1">
      <alignment horizontal="center" vertical="center" wrapText="1"/>
    </xf>
    <xf numFmtId="3" fontId="16" fillId="0" borderId="0" xfId="0" applyNumberFormat="1" applyFont="1" applyAlignment="1" applyProtection="1">
      <alignment wrapText="1"/>
    </xf>
    <xf numFmtId="3" fontId="16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Fill="1" applyAlignment="1" applyProtection="1">
      <alignment wrapText="1"/>
    </xf>
    <xf numFmtId="3" fontId="32" fillId="0" borderId="0" xfId="0" applyNumberFormat="1" applyFont="1" applyFill="1" applyAlignment="1" applyProtection="1">
      <alignment wrapText="1"/>
    </xf>
    <xf numFmtId="3" fontId="15" fillId="0" borderId="0" xfId="0" applyNumberFormat="1" applyFont="1" applyFill="1" applyBorder="1" applyAlignment="1" applyProtection="1">
      <alignment wrapText="1"/>
    </xf>
    <xf numFmtId="3" fontId="16" fillId="0" borderId="0" xfId="0" applyNumberFormat="1" applyFont="1" applyFill="1" applyAlignment="1" applyProtection="1">
      <alignment wrapText="1"/>
    </xf>
    <xf numFmtId="0" fontId="16" fillId="0" borderId="0" xfId="0" applyFont="1" applyBorder="1" applyAlignment="1" applyProtection="1">
      <alignment horizontal="center" wrapText="1"/>
    </xf>
    <xf numFmtId="3" fontId="16" fillId="0" borderId="0" xfId="0" applyNumberFormat="1" applyFont="1" applyFill="1" applyAlignment="1" applyProtection="1">
      <alignment horizontal="right" wrapText="1"/>
    </xf>
    <xf numFmtId="3" fontId="16" fillId="0" borderId="0" xfId="0" applyNumberFormat="1" applyFont="1" applyAlignment="1" applyProtection="1">
      <alignment horizontal="center" wrapText="1"/>
    </xf>
    <xf numFmtId="3" fontId="16" fillId="0" borderId="0" xfId="0" applyNumberFormat="1" applyFont="1" applyAlignment="1" applyProtection="1">
      <alignment horizontal="right" wrapText="1"/>
    </xf>
    <xf numFmtId="0" fontId="11" fillId="0" borderId="0" xfId="0" applyFont="1" applyBorder="1" applyAlignment="1">
      <alignment horizontal="centerContinuous" wrapText="1"/>
    </xf>
    <xf numFmtId="0" fontId="19" fillId="0" borderId="0" xfId="0" applyFont="1" applyBorder="1" applyAlignment="1">
      <alignment wrapText="1"/>
    </xf>
    <xf numFmtId="165" fontId="12" fillId="0" borderId="0" xfId="0" applyNumberFormat="1" applyFont="1" applyAlignment="1">
      <alignment horizontal="center" vertical="center" wrapText="1"/>
    </xf>
    <xf numFmtId="165" fontId="11" fillId="0" borderId="0" xfId="0" applyNumberFormat="1" applyFont="1"/>
    <xf numFmtId="165" fontId="12" fillId="0" borderId="0" xfId="0" applyNumberFormat="1" applyFont="1"/>
    <xf numFmtId="0" fontId="3" fillId="0" borderId="0" xfId="0" applyFont="1" applyAlignment="1">
      <alignment horizontal="center"/>
    </xf>
    <xf numFmtId="3" fontId="35" fillId="0" borderId="1" xfId="0" applyNumberFormat="1" applyFont="1" applyFill="1" applyBorder="1" applyAlignment="1">
      <alignment wrapText="1"/>
    </xf>
    <xf numFmtId="0" fontId="15" fillId="0" borderId="0" xfId="0" applyFont="1" applyFill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wrapText="1"/>
    </xf>
    <xf numFmtId="3" fontId="15" fillId="0" borderId="1" xfId="0" applyNumberFormat="1" applyFont="1" applyFill="1" applyBorder="1" applyAlignment="1" applyProtection="1">
      <alignment wrapText="1"/>
    </xf>
    <xf numFmtId="3" fontId="15" fillId="0" borderId="2" xfId="0" applyNumberFormat="1" applyFont="1" applyFill="1" applyBorder="1" applyAlignment="1" applyProtection="1">
      <alignment wrapText="1"/>
    </xf>
    <xf numFmtId="0" fontId="32" fillId="0" borderId="0" xfId="0" applyFont="1" applyFill="1" applyAlignment="1" applyProtection="1">
      <alignment wrapText="1"/>
    </xf>
    <xf numFmtId="3" fontId="32" fillId="0" borderId="2" xfId="0" applyNumberFormat="1" applyFont="1" applyFill="1" applyBorder="1" applyAlignment="1" applyProtection="1">
      <alignment wrapText="1"/>
    </xf>
    <xf numFmtId="3" fontId="32" fillId="0" borderId="0" xfId="0" applyNumberFormat="1" applyFont="1" applyFill="1" applyBorder="1" applyAlignment="1" applyProtection="1">
      <alignment wrapText="1"/>
    </xf>
    <xf numFmtId="3" fontId="32" fillId="0" borderId="1" xfId="0" applyNumberFormat="1" applyFont="1" applyFill="1" applyBorder="1" applyAlignment="1" applyProtection="1">
      <alignment wrapText="1"/>
    </xf>
    <xf numFmtId="0" fontId="16" fillId="0" borderId="0" xfId="0" applyFont="1" applyFill="1" applyAlignment="1" applyProtection="1">
      <alignment wrapText="1"/>
    </xf>
    <xf numFmtId="3" fontId="16" fillId="0" borderId="1" xfId="0" applyNumberFormat="1" applyFont="1" applyFill="1" applyBorder="1" applyAlignment="1" applyProtection="1">
      <alignment wrapText="1"/>
    </xf>
    <xf numFmtId="0" fontId="34" fillId="0" borderId="0" xfId="0" applyFont="1" applyFill="1" applyAlignment="1" applyProtection="1">
      <alignment wrapText="1"/>
    </xf>
    <xf numFmtId="3" fontId="33" fillId="0" borderId="0" xfId="0" applyNumberFormat="1" applyFont="1" applyFill="1" applyBorder="1" applyAlignment="1" applyProtection="1">
      <alignment wrapText="1"/>
    </xf>
    <xf numFmtId="3" fontId="33" fillId="0" borderId="1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3" fontId="11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center"/>
    </xf>
    <xf numFmtId="3" fontId="36" fillId="0" borderId="0" xfId="0" applyNumberFormat="1" applyFont="1" applyAlignment="1" applyProtection="1">
      <alignment wrapText="1"/>
    </xf>
    <xf numFmtId="0" fontId="4" fillId="0" borderId="0" xfId="5" applyFont="1" applyFill="1" applyAlignment="1">
      <alignment horizontal="center"/>
    </xf>
    <xf numFmtId="3" fontId="3" fillId="0" borderId="0" xfId="4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5" applyFont="1" applyFill="1" applyAlignment="1">
      <alignment horizontal="center"/>
    </xf>
    <xf numFmtId="0" fontId="3" fillId="0" borderId="0" xfId="4" applyNumberFormat="1" applyFont="1" applyFill="1" applyAlignment="1">
      <alignment horizontal="right"/>
    </xf>
    <xf numFmtId="3" fontId="4" fillId="0" borderId="0" xfId="0" applyNumberFormat="1" applyFont="1" applyFill="1"/>
    <xf numFmtId="3" fontId="4" fillId="0" borderId="0" xfId="4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/>
    <xf numFmtId="168" fontId="12" fillId="0" borderId="0" xfId="0" applyNumberFormat="1" applyFont="1" applyFill="1"/>
    <xf numFmtId="3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3" fontId="11" fillId="0" borderId="0" xfId="0" applyNumberFormat="1" applyFont="1" applyFill="1"/>
    <xf numFmtId="3" fontId="4" fillId="0" borderId="0" xfId="0" applyNumberFormat="1" applyFont="1" applyAlignment="1">
      <alignment horizontal="center"/>
    </xf>
    <xf numFmtId="164" fontId="12" fillId="0" borderId="0" xfId="6" applyNumberFormat="1" applyFont="1" applyAlignment="1">
      <alignment horizontal="right"/>
    </xf>
    <xf numFmtId="3" fontId="11" fillId="0" borderId="0" xfId="6" applyNumberFormat="1" applyFont="1" applyFill="1" applyAlignment="1">
      <alignment horizontal="centerContinuous"/>
    </xf>
    <xf numFmtId="164" fontId="25" fillId="0" borderId="0" xfId="6" applyNumberFormat="1" applyFont="1" applyFill="1" applyAlignment="1">
      <alignment horizontal="left" wrapText="1"/>
    </xf>
    <xf numFmtId="3" fontId="13" fillId="0" borderId="0" xfId="0" applyNumberFormat="1" applyFont="1" applyFill="1"/>
    <xf numFmtId="3" fontId="26" fillId="0" borderId="0" xfId="0" applyNumberFormat="1" applyFont="1"/>
    <xf numFmtId="3" fontId="12" fillId="0" borderId="0" xfId="6" applyNumberFormat="1" applyFont="1" applyFill="1" applyAlignment="1">
      <alignment horizontal="centerContinuous"/>
    </xf>
    <xf numFmtId="0" fontId="4" fillId="0" borderId="0" xfId="5" applyFont="1" applyFill="1" applyAlignment="1">
      <alignment wrapText="1"/>
    </xf>
    <xf numFmtId="0" fontId="12" fillId="0" borderId="0" xfId="0" applyFont="1" applyFill="1" applyAlignment="1">
      <alignment wrapText="1"/>
    </xf>
    <xf numFmtId="0" fontId="31" fillId="0" borderId="0" xfId="2" applyFont="1" applyAlignment="1">
      <alignment wrapText="1"/>
    </xf>
    <xf numFmtId="0" fontId="30" fillId="0" borderId="0" xfId="2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5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5" applyFont="1" applyAlignment="1">
      <alignment wrapText="1"/>
    </xf>
    <xf numFmtId="0" fontId="27" fillId="0" borderId="0" xfId="5" applyFont="1" applyAlignment="1">
      <alignment wrapText="1"/>
    </xf>
    <xf numFmtId="37" fontId="3" fillId="0" borderId="0" xfId="0" applyNumberFormat="1" applyFont="1" applyAlignment="1">
      <alignment wrapText="1"/>
    </xf>
    <xf numFmtId="37" fontId="4" fillId="0" borderId="0" xfId="0" applyNumberFormat="1" applyFont="1" applyAlignment="1">
      <alignment wrapText="1"/>
    </xf>
    <xf numFmtId="164" fontId="12" fillId="0" borderId="0" xfId="6" applyNumberFormat="1" applyFont="1" applyFill="1" applyAlignment="1">
      <alignment horizontal="left" wrapText="1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2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3" fontId="17" fillId="0" borderId="0" xfId="0" applyNumberFormat="1" applyFont="1" applyFill="1"/>
    <xf numFmtId="3" fontId="18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16" fillId="0" borderId="0" xfId="7" applyFont="1" applyFill="1" applyBorder="1" applyAlignment="1">
      <alignment horizontal="center" wrapText="1"/>
    </xf>
    <xf numFmtId="0" fontId="16" fillId="0" borderId="0" xfId="7" applyFont="1" applyFill="1" applyBorder="1" applyAlignment="1">
      <alignment wrapText="1"/>
    </xf>
    <xf numFmtId="3" fontId="15" fillId="0" borderId="0" xfId="7" applyNumberFormat="1" applyFont="1"/>
    <xf numFmtId="0" fontId="15" fillId="0" borderId="0" xfId="7" applyFont="1" applyFill="1" applyBorder="1" applyAlignment="1">
      <alignment vertical="center" textRotation="90" wrapText="1"/>
    </xf>
    <xf numFmtId="0" fontId="15" fillId="0" borderId="0" xfId="7" applyFont="1" applyFill="1" applyAlignment="1">
      <alignment horizontal="center" vertical="center" textRotation="90" wrapText="1"/>
    </xf>
    <xf numFmtId="0" fontId="16" fillId="0" borderId="0" xfId="7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horizontal="center" vertical="center" textRotation="90" wrapText="1"/>
    </xf>
    <xf numFmtId="3" fontId="15" fillId="0" borderId="13" xfId="7" applyNumberFormat="1" applyFont="1" applyFill="1" applyBorder="1" applyAlignment="1">
      <alignment horizontal="center" textRotation="90" wrapText="1"/>
    </xf>
    <xf numFmtId="3" fontId="15" fillId="0" borderId="11" xfId="7" applyNumberFormat="1" applyFont="1" applyFill="1" applyBorder="1" applyAlignment="1">
      <alignment horizontal="center" textRotation="90" wrapText="1"/>
    </xf>
    <xf numFmtId="166" fontId="15" fillId="0" borderId="11" xfId="7" applyNumberFormat="1" applyFont="1" applyFill="1" applyBorder="1" applyAlignment="1">
      <alignment horizontal="center" textRotation="90" wrapText="1"/>
    </xf>
    <xf numFmtId="3" fontId="15" fillId="0" borderId="14" xfId="7" applyNumberFormat="1" applyFont="1" applyFill="1" applyBorder="1" applyAlignment="1">
      <alignment horizontal="center" textRotation="90" wrapText="1"/>
    </xf>
    <xf numFmtId="0" fontId="15" fillId="0" borderId="0" xfId="7" applyFont="1" applyFill="1"/>
    <xf numFmtId="0" fontId="15" fillId="0" borderId="0" xfId="7" applyFont="1" applyFill="1" applyAlignment="1">
      <alignment wrapText="1"/>
    </xf>
    <xf numFmtId="0" fontId="15" fillId="0" borderId="0" xfId="7" applyFont="1" applyFill="1" applyAlignment="1">
      <alignment horizontal="left" vertical="center" wrapText="1"/>
    </xf>
    <xf numFmtId="166" fontId="15" fillId="0" borderId="13" xfId="7" applyNumberFormat="1" applyFont="1" applyFill="1" applyBorder="1" applyAlignment="1">
      <alignment wrapText="1"/>
    </xf>
    <xf numFmtId="166" fontId="15" fillId="0" borderId="11" xfId="7" applyNumberFormat="1" applyFont="1" applyFill="1" applyBorder="1" applyAlignment="1">
      <alignment wrapText="1"/>
    </xf>
    <xf numFmtId="166" fontId="15" fillId="0" borderId="14" xfId="7" applyNumberFormat="1" applyFont="1" applyFill="1" applyBorder="1" applyAlignment="1">
      <alignment wrapText="1"/>
    </xf>
    <xf numFmtId="166" fontId="16" fillId="0" borderId="11" xfId="7" applyNumberFormat="1" applyFont="1" applyFill="1" applyBorder="1" applyAlignment="1">
      <alignment wrapText="1"/>
    </xf>
    <xf numFmtId="166" fontId="16" fillId="0" borderId="14" xfId="7" applyNumberFormat="1" applyFont="1" applyFill="1" applyBorder="1" applyAlignment="1">
      <alignment wrapText="1"/>
    </xf>
    <xf numFmtId="0" fontId="16" fillId="0" borderId="0" xfId="7" applyFont="1" applyFill="1" applyAlignment="1">
      <alignment wrapText="1"/>
    </xf>
    <xf numFmtId="0" fontId="16" fillId="0" borderId="0" xfId="7" applyFont="1" applyFill="1" applyAlignment="1">
      <alignment horizontal="left" vertical="center" wrapText="1"/>
    </xf>
    <xf numFmtId="166" fontId="16" fillId="0" borderId="13" xfId="7" applyNumberFormat="1" applyFont="1" applyFill="1" applyBorder="1" applyAlignment="1">
      <alignment wrapText="1"/>
    </xf>
    <xf numFmtId="1" fontId="15" fillId="0" borderId="11" xfId="7" applyNumberFormat="1" applyFont="1" applyFill="1" applyBorder="1" applyAlignment="1">
      <alignment wrapText="1"/>
    </xf>
    <xf numFmtId="3" fontId="15" fillId="0" borderId="0" xfId="7" applyNumberFormat="1" applyFont="1" applyFill="1"/>
    <xf numFmtId="3" fontId="16" fillId="0" borderId="0" xfId="7" applyNumberFormat="1" applyFont="1"/>
    <xf numFmtId="0" fontId="15" fillId="0" borderId="0" xfId="7" applyFont="1" applyFill="1" applyAlignment="1">
      <alignment horizontal="left" wrapText="1"/>
    </xf>
    <xf numFmtId="166" fontId="16" fillId="0" borderId="50" xfId="7" applyNumberFormat="1" applyFont="1" applyFill="1" applyBorder="1" applyAlignment="1">
      <alignment wrapText="1"/>
    </xf>
    <xf numFmtId="166" fontId="16" fillId="0" borderId="48" xfId="7" applyNumberFormat="1" applyFont="1" applyFill="1" applyBorder="1" applyAlignment="1">
      <alignment wrapText="1"/>
    </xf>
    <xf numFmtId="166" fontId="16" fillId="0" borderId="51" xfId="7" applyNumberFormat="1" applyFont="1" applyFill="1" applyBorder="1" applyAlignment="1">
      <alignment wrapText="1"/>
    </xf>
    <xf numFmtId="167" fontId="15" fillId="0" borderId="0" xfId="7" applyNumberFormat="1" applyFont="1" applyFill="1" applyAlignment="1">
      <alignment horizontal="center" vertical="center" textRotation="90" wrapText="1"/>
    </xf>
    <xf numFmtId="0" fontId="16" fillId="0" borderId="0" xfId="7" applyFont="1" applyFill="1" applyBorder="1" applyAlignment="1">
      <alignment horizontal="center" vertical="center"/>
    </xf>
    <xf numFmtId="0" fontId="15" fillId="0" borderId="11" xfId="7" applyFont="1" applyFill="1" applyBorder="1"/>
    <xf numFmtId="166" fontId="15" fillId="0" borderId="13" xfId="7" applyNumberFormat="1" applyFont="1" applyFill="1" applyBorder="1" applyAlignment="1">
      <alignment horizontal="center" textRotation="90" wrapText="1"/>
    </xf>
    <xf numFmtId="3" fontId="15" fillId="0" borderId="36" xfId="7" applyNumberFormat="1" applyFont="1" applyFill="1" applyBorder="1" applyAlignment="1">
      <alignment horizontal="center" textRotation="90" wrapText="1"/>
    </xf>
    <xf numFmtId="3" fontId="15" fillId="0" borderId="37" xfId="7" applyNumberFormat="1" applyFont="1" applyFill="1" applyBorder="1" applyAlignment="1">
      <alignment horizontal="center" textRotation="90" wrapText="1"/>
    </xf>
    <xf numFmtId="3" fontId="15" fillId="0" borderId="15" xfId="7" applyNumberFormat="1" applyFont="1" applyFill="1" applyBorder="1" applyAlignment="1">
      <alignment horizontal="center" textRotation="90" wrapText="1"/>
    </xf>
    <xf numFmtId="3" fontId="15" fillId="0" borderId="12" xfId="7" applyNumberFormat="1" applyFont="1" applyFill="1" applyBorder="1" applyAlignment="1">
      <alignment horizontal="center" textRotation="90" wrapText="1"/>
    </xf>
    <xf numFmtId="166" fontId="15" fillId="0" borderId="37" xfId="7" applyNumberFormat="1" applyFont="1" applyFill="1" applyBorder="1" applyAlignment="1">
      <alignment horizontal="center" textRotation="90" wrapText="1"/>
    </xf>
    <xf numFmtId="166" fontId="15" fillId="0" borderId="36" xfId="7" applyNumberFormat="1" applyFont="1" applyFill="1" applyBorder="1" applyAlignment="1">
      <alignment wrapText="1"/>
    </xf>
    <xf numFmtId="166" fontId="15" fillId="0" borderId="37" xfId="7" applyNumberFormat="1" applyFont="1" applyFill="1" applyBorder="1" applyAlignment="1">
      <alignment wrapText="1"/>
    </xf>
    <xf numFmtId="166" fontId="15" fillId="0" borderId="15" xfId="7" applyNumberFormat="1" applyFont="1" applyFill="1" applyBorder="1" applyAlignment="1">
      <alignment wrapText="1"/>
    </xf>
    <xf numFmtId="166" fontId="15" fillId="0" borderId="12" xfId="7" applyNumberFormat="1" applyFont="1" applyFill="1" applyBorder="1" applyAlignment="1">
      <alignment wrapText="1"/>
    </xf>
    <xf numFmtId="166" fontId="15" fillId="0" borderId="36" xfId="7" applyNumberFormat="1" applyFont="1" applyFill="1" applyBorder="1"/>
    <xf numFmtId="166" fontId="15" fillId="0" borderId="11" xfId="7" applyNumberFormat="1" applyFont="1" applyFill="1" applyBorder="1"/>
    <xf numFmtId="166" fontId="15" fillId="0" borderId="37" xfId="7" applyNumberFormat="1" applyFont="1" applyFill="1" applyBorder="1"/>
    <xf numFmtId="166" fontId="16" fillId="0" borderId="15" xfId="7" applyNumberFormat="1" applyFont="1" applyFill="1" applyBorder="1" applyAlignment="1">
      <alignment wrapText="1"/>
    </xf>
    <xf numFmtId="166" fontId="16" fillId="0" borderId="12" xfId="7" applyNumberFormat="1" applyFont="1" applyFill="1" applyBorder="1" applyAlignment="1">
      <alignment wrapText="1"/>
    </xf>
    <xf numFmtId="166" fontId="16" fillId="0" borderId="15" xfId="8" applyNumberFormat="1" applyFont="1" applyFill="1" applyBorder="1" applyAlignment="1">
      <alignment wrapText="1"/>
    </xf>
    <xf numFmtId="166" fontId="16" fillId="0" borderId="11" xfId="8" applyNumberFormat="1" applyFont="1" applyFill="1" applyBorder="1" applyAlignment="1">
      <alignment wrapText="1"/>
    </xf>
    <xf numFmtId="166" fontId="16" fillId="0" borderId="11" xfId="8" applyNumberFormat="1" applyFont="1" applyFill="1" applyBorder="1"/>
    <xf numFmtId="166" fontId="16" fillId="0" borderId="14" xfId="8" applyNumberFormat="1" applyFont="1" applyFill="1" applyBorder="1"/>
    <xf numFmtId="166" fontId="15" fillId="0" borderId="71" xfId="7" applyNumberFormat="1" applyFont="1" applyFill="1" applyBorder="1" applyAlignment="1">
      <alignment wrapText="1"/>
    </xf>
    <xf numFmtId="166" fontId="15" fillId="0" borderId="48" xfId="7" applyNumberFormat="1" applyFont="1" applyFill="1" applyBorder="1" applyAlignment="1">
      <alignment wrapText="1"/>
    </xf>
    <xf numFmtId="166" fontId="15" fillId="0" borderId="72" xfId="7" applyNumberFormat="1" applyFont="1" applyFill="1" applyBorder="1" applyAlignment="1">
      <alignment wrapText="1"/>
    </xf>
    <xf numFmtId="166" fontId="16" fillId="0" borderId="69" xfId="7" applyNumberFormat="1" applyFont="1" applyFill="1" applyBorder="1" applyAlignment="1">
      <alignment wrapText="1"/>
    </xf>
    <xf numFmtId="166" fontId="16" fillId="0" borderId="49" xfId="7" applyNumberFormat="1" applyFont="1" applyFill="1" applyBorder="1" applyAlignment="1">
      <alignment wrapText="1"/>
    </xf>
    <xf numFmtId="166" fontId="15" fillId="0" borderId="71" xfId="7" applyNumberFormat="1" applyFont="1" applyFill="1" applyBorder="1"/>
    <xf numFmtId="166" fontId="15" fillId="0" borderId="48" xfId="7" applyNumberFormat="1" applyFont="1" applyFill="1" applyBorder="1"/>
    <xf numFmtId="166" fontId="15" fillId="0" borderId="72" xfId="7" applyNumberFormat="1" applyFont="1" applyFill="1" applyBorder="1"/>
    <xf numFmtId="0" fontId="15" fillId="0" borderId="0" xfId="7" applyFont="1" applyBorder="1" applyAlignment="1">
      <alignment wrapText="1"/>
    </xf>
    <xf numFmtId="166" fontId="16" fillId="0" borderId="0" xfId="7" applyNumberFormat="1" applyFont="1" applyFill="1" applyBorder="1" applyAlignment="1">
      <alignment wrapText="1"/>
    </xf>
    <xf numFmtId="166" fontId="15" fillId="0" borderId="15" xfId="7" applyNumberFormat="1" applyFont="1" applyFill="1" applyBorder="1" applyAlignment="1">
      <alignment horizontal="center" textRotation="90" wrapText="1"/>
    </xf>
    <xf numFmtId="166" fontId="16" fillId="0" borderId="13" xfId="8" applyNumberFormat="1" applyFont="1" applyFill="1" applyBorder="1" applyAlignment="1">
      <alignment wrapText="1"/>
    </xf>
    <xf numFmtId="166" fontId="16" fillId="0" borderId="12" xfId="8" applyNumberFormat="1" applyFont="1" applyFill="1" applyBorder="1"/>
    <xf numFmtId="3" fontId="15" fillId="0" borderId="0" xfId="7" applyNumberFormat="1" applyFont="1" applyBorder="1"/>
    <xf numFmtId="166" fontId="15" fillId="0" borderId="0" xfId="7" applyNumberFormat="1" applyFont="1" applyBorder="1"/>
    <xf numFmtId="3" fontId="15" fillId="0" borderId="0" xfId="7" applyNumberFormat="1" applyFont="1" applyBorder="1" applyAlignment="1"/>
    <xf numFmtId="166" fontId="15" fillId="0" borderId="0" xfId="7" applyNumberFormat="1" applyFont="1" applyBorder="1" applyAlignment="1"/>
    <xf numFmtId="166" fontId="16" fillId="0" borderId="18" xfId="7" applyNumberFormat="1" applyFont="1" applyFill="1" applyBorder="1" applyAlignment="1">
      <alignment wrapText="1"/>
    </xf>
    <xf numFmtId="166" fontId="16" fillId="0" borderId="16" xfId="7" applyNumberFormat="1" applyFont="1" applyFill="1" applyBorder="1" applyAlignment="1">
      <alignment wrapText="1"/>
    </xf>
    <xf numFmtId="166" fontId="16" fillId="0" borderId="19" xfId="7" applyNumberFormat="1" applyFont="1" applyFill="1" applyBorder="1" applyAlignment="1">
      <alignment wrapText="1"/>
    </xf>
    <xf numFmtId="0" fontId="15" fillId="0" borderId="0" xfId="7" applyFont="1" applyBorder="1" applyAlignment="1">
      <alignment horizontal="center"/>
    </xf>
    <xf numFmtId="166" fontId="15" fillId="0" borderId="0" xfId="7" applyNumberFormat="1" applyFont="1"/>
    <xf numFmtId="0" fontId="15" fillId="0" borderId="0" xfId="7" applyFont="1"/>
    <xf numFmtId="166" fontId="16" fillId="0" borderId="36" xfId="7" applyNumberFormat="1" applyFont="1" applyFill="1" applyBorder="1" applyAlignment="1">
      <alignment wrapText="1"/>
    </xf>
    <xf numFmtId="166" fontId="16" fillId="0" borderId="37" xfId="7" applyNumberFormat="1" applyFont="1" applyFill="1" applyBorder="1" applyAlignment="1">
      <alignment wrapText="1"/>
    </xf>
    <xf numFmtId="166" fontId="16" fillId="0" borderId="17" xfId="7" applyNumberFormat="1" applyFont="1" applyFill="1" applyBorder="1" applyAlignment="1">
      <alignment wrapText="1"/>
    </xf>
    <xf numFmtId="166" fontId="15" fillId="0" borderId="40" xfId="7" applyNumberFormat="1" applyFont="1" applyFill="1" applyBorder="1"/>
    <xf numFmtId="166" fontId="15" fillId="0" borderId="41" xfId="7" applyNumberFormat="1" applyFont="1" applyFill="1" applyBorder="1"/>
    <xf numFmtId="166" fontId="15" fillId="0" borderId="42" xfId="7" applyNumberFormat="1" applyFont="1" applyFill="1" applyBorder="1"/>
    <xf numFmtId="166" fontId="16" fillId="0" borderId="20" xfId="7" applyNumberFormat="1" applyFont="1" applyFill="1" applyBorder="1" applyAlignment="1">
      <alignment wrapText="1"/>
    </xf>
    <xf numFmtId="166" fontId="16" fillId="0" borderId="40" xfId="7" applyNumberFormat="1" applyFont="1" applyFill="1" applyBorder="1" applyAlignment="1">
      <alignment wrapText="1"/>
    </xf>
    <xf numFmtId="166" fontId="16" fillId="0" borderId="41" xfId="7" applyNumberFormat="1" applyFont="1" applyFill="1" applyBorder="1" applyAlignment="1">
      <alignment wrapText="1"/>
    </xf>
    <xf numFmtId="166" fontId="16" fillId="0" borderId="42" xfId="7" applyNumberFormat="1" applyFont="1" applyFill="1" applyBorder="1"/>
    <xf numFmtId="0" fontId="16" fillId="0" borderId="0" xfId="7" applyFont="1" applyBorder="1" applyAlignment="1">
      <alignment vertical="center" wrapText="1"/>
    </xf>
    <xf numFmtId="0" fontId="16" fillId="0" borderId="0" xfId="7" applyFont="1" applyBorder="1" applyAlignment="1">
      <alignment horizontal="center" vertical="center" wrapText="1"/>
    </xf>
    <xf numFmtId="166" fontId="15" fillId="0" borderId="12" xfId="7" applyNumberFormat="1" applyFont="1" applyBorder="1" applyAlignment="1">
      <alignment horizontal="center" textRotation="90"/>
    </xf>
    <xf numFmtId="166" fontId="15" fillId="0" borderId="14" xfId="7" applyNumberFormat="1" applyFont="1" applyBorder="1" applyAlignment="1">
      <alignment horizontal="center" textRotation="90"/>
    </xf>
    <xf numFmtId="0" fontId="15" fillId="0" borderId="0" xfId="7" applyFont="1" applyAlignment="1"/>
    <xf numFmtId="166" fontId="15" fillId="0" borderId="12" xfId="7" applyNumberFormat="1" applyFont="1" applyFill="1" applyBorder="1"/>
    <xf numFmtId="166" fontId="15" fillId="0" borderId="14" xfId="7" applyNumberFormat="1" applyFont="1" applyBorder="1"/>
    <xf numFmtId="166" fontId="15" fillId="0" borderId="12" xfId="7" applyNumberFormat="1" applyFont="1" applyBorder="1"/>
    <xf numFmtId="0" fontId="16" fillId="0" borderId="0" xfId="7" applyFont="1" applyFill="1"/>
    <xf numFmtId="166" fontId="16" fillId="0" borderId="12" xfId="7" applyNumberFormat="1" applyFont="1" applyFill="1" applyBorder="1"/>
    <xf numFmtId="166" fontId="16" fillId="0" borderId="14" xfId="7" applyNumberFormat="1" applyFont="1" applyBorder="1"/>
    <xf numFmtId="166" fontId="16" fillId="0" borderId="12" xfId="7" applyNumberFormat="1" applyFont="1" applyBorder="1"/>
    <xf numFmtId="0" fontId="16" fillId="0" borderId="0" xfId="7" applyFont="1"/>
    <xf numFmtId="166" fontId="16" fillId="0" borderId="17" xfId="7" applyNumberFormat="1" applyFont="1" applyBorder="1"/>
    <xf numFmtId="166" fontId="16" fillId="0" borderId="19" xfId="7" applyNumberFormat="1" applyFont="1" applyFill="1" applyBorder="1"/>
    <xf numFmtId="166" fontId="15" fillId="0" borderId="20" xfId="7" applyNumberFormat="1" applyFont="1" applyFill="1" applyBorder="1" applyAlignment="1">
      <alignment wrapText="1"/>
    </xf>
    <xf numFmtId="166" fontId="16" fillId="0" borderId="17" xfId="7" applyNumberFormat="1" applyFont="1" applyFill="1" applyBorder="1"/>
    <xf numFmtId="166" fontId="15" fillId="0" borderId="0" xfId="7" applyNumberFormat="1" applyFont="1" applyFill="1"/>
    <xf numFmtId="3" fontId="15" fillId="0" borderId="0" xfId="7" applyNumberFormat="1" applyFont="1" applyFill="1" applyBorder="1"/>
    <xf numFmtId="166" fontId="15" fillId="0" borderId="0" xfId="7" applyNumberFormat="1" applyFont="1" applyFill="1" applyBorder="1"/>
    <xf numFmtId="166" fontId="15" fillId="0" borderId="37" xfId="7" applyNumberFormat="1" applyFont="1" applyBorder="1" applyAlignment="1">
      <alignment horizontal="center" textRotation="90"/>
    </xf>
    <xf numFmtId="166" fontId="15" fillId="0" borderId="57" xfId="7" applyNumberFormat="1" applyFont="1" applyBorder="1" applyAlignment="1">
      <alignment horizontal="center" textRotation="90"/>
    </xf>
    <xf numFmtId="166" fontId="15" fillId="0" borderId="13" xfId="7" applyNumberFormat="1" applyFont="1" applyFill="1" applyBorder="1" applyAlignment="1">
      <alignment horizontal="center" wrapText="1"/>
    </xf>
    <xf numFmtId="166" fontId="15" fillId="0" borderId="11" xfId="7" applyNumberFormat="1" applyFont="1" applyFill="1" applyBorder="1" applyAlignment="1">
      <alignment horizontal="center" wrapText="1"/>
    </xf>
    <xf numFmtId="166" fontId="15" fillId="0" borderId="37" xfId="7" applyNumberFormat="1" applyFont="1" applyBorder="1"/>
    <xf numFmtId="0" fontId="15" fillId="0" borderId="58" xfId="7" applyFont="1" applyBorder="1"/>
    <xf numFmtId="166" fontId="15" fillId="0" borderId="58" xfId="7" applyNumberFormat="1" applyFont="1" applyFill="1" applyBorder="1"/>
    <xf numFmtId="166" fontId="16" fillId="0" borderId="37" xfId="7" applyNumberFormat="1" applyFont="1" applyBorder="1"/>
    <xf numFmtId="166" fontId="16" fillId="0" borderId="58" xfId="7" applyNumberFormat="1" applyFont="1" applyFill="1" applyBorder="1"/>
    <xf numFmtId="166" fontId="15" fillId="0" borderId="12" xfId="7" applyNumberFormat="1" applyFont="1" applyFill="1" applyBorder="1" applyAlignment="1">
      <alignment horizontal="center" wrapText="1"/>
    </xf>
    <xf numFmtId="166" fontId="16" fillId="0" borderId="73" xfId="7" applyNumberFormat="1" applyFont="1" applyFill="1" applyBorder="1"/>
    <xf numFmtId="166" fontId="16" fillId="0" borderId="59" xfId="7" applyNumberFormat="1" applyFont="1" applyFill="1" applyBorder="1" applyAlignment="1">
      <alignment wrapText="1"/>
    </xf>
    <xf numFmtId="166" fontId="16" fillId="0" borderId="60" xfId="7" applyNumberFormat="1" applyFont="1" applyFill="1" applyBorder="1"/>
    <xf numFmtId="3" fontId="15" fillId="0" borderId="0" xfId="7" applyNumberFormat="1" applyFont="1" applyAlignment="1">
      <alignment wrapText="1"/>
    </xf>
    <xf numFmtId="0" fontId="16" fillId="0" borderId="0" xfId="8" applyFont="1" applyFill="1" applyBorder="1" applyAlignment="1">
      <alignment horizontal="center" wrapText="1"/>
    </xf>
    <xf numFmtId="0" fontId="16" fillId="0" borderId="0" xfId="8" applyFont="1" applyFill="1" applyBorder="1" applyAlignment="1">
      <alignment wrapText="1"/>
    </xf>
    <xf numFmtId="0" fontId="16" fillId="0" borderId="0" xfId="8" applyFont="1" applyFill="1" applyBorder="1" applyAlignment="1">
      <alignment horizontal="center" vertical="center" wrapText="1"/>
    </xf>
    <xf numFmtId="3" fontId="15" fillId="0" borderId="0" xfId="8" applyNumberFormat="1" applyFont="1" applyFill="1"/>
    <xf numFmtId="0" fontId="15" fillId="0" borderId="0" xfId="8" applyFont="1" applyFill="1" applyAlignment="1">
      <alignment horizontal="center" vertical="center" textRotation="90" wrapText="1"/>
    </xf>
    <xf numFmtId="167" fontId="15" fillId="0" borderId="0" xfId="8" applyNumberFormat="1" applyFont="1" applyFill="1" applyAlignment="1">
      <alignment horizontal="center" vertical="center" textRotation="90" wrapText="1"/>
    </xf>
    <xf numFmtId="0" fontId="16" fillId="0" borderId="0" xfId="8" applyFont="1" applyFill="1" applyBorder="1" applyAlignment="1">
      <alignment horizontal="center" vertical="center"/>
    </xf>
    <xf numFmtId="0" fontId="15" fillId="0" borderId="0" xfId="8" applyFont="1" applyFill="1" applyBorder="1" applyAlignment="1">
      <alignment horizontal="center" vertical="center" textRotation="90" wrapText="1"/>
    </xf>
    <xf numFmtId="1" fontId="15" fillId="0" borderId="13" xfId="8" applyNumberFormat="1" applyFont="1" applyFill="1" applyBorder="1" applyAlignment="1">
      <alignment horizontal="center" textRotation="90" wrapText="1"/>
    </xf>
    <xf numFmtId="1" fontId="15" fillId="0" borderId="11" xfId="8" applyNumberFormat="1" applyFont="1" applyFill="1" applyBorder="1" applyAlignment="1">
      <alignment horizontal="center" textRotation="90" wrapText="1"/>
    </xf>
    <xf numFmtId="3" fontId="15" fillId="0" borderId="11" xfId="8" applyNumberFormat="1" applyFont="1" applyFill="1" applyBorder="1" applyAlignment="1">
      <alignment horizontal="center" textRotation="90" wrapText="1"/>
    </xf>
    <xf numFmtId="3" fontId="15" fillId="0" borderId="14" xfId="8" applyNumberFormat="1" applyFont="1" applyFill="1" applyBorder="1" applyAlignment="1">
      <alignment horizontal="center" textRotation="90" wrapText="1"/>
    </xf>
    <xf numFmtId="0" fontId="15" fillId="0" borderId="0" xfId="8" applyFont="1" applyFill="1" applyBorder="1"/>
    <xf numFmtId="0" fontId="15" fillId="0" borderId="0" xfId="8" applyFont="1" applyFill="1" applyBorder="1" applyAlignment="1">
      <alignment wrapText="1"/>
    </xf>
    <xf numFmtId="0" fontId="15" fillId="0" borderId="0" xfId="8" applyFont="1" applyFill="1" applyBorder="1" applyAlignment="1">
      <alignment horizontal="center" vertical="center" wrapText="1"/>
    </xf>
    <xf numFmtId="166" fontId="15" fillId="0" borderId="11" xfId="8" applyNumberFormat="1" applyFont="1" applyFill="1" applyBorder="1" applyAlignment="1">
      <alignment wrapText="1"/>
    </xf>
    <xf numFmtId="166" fontId="15" fillId="0" borderId="14" xfId="8" applyNumberFormat="1" applyFont="1" applyFill="1" applyBorder="1" applyAlignment="1">
      <alignment wrapText="1"/>
    </xf>
    <xf numFmtId="3" fontId="15" fillId="0" borderId="0" xfId="8" applyNumberFormat="1" applyFont="1" applyFill="1" applyAlignment="1">
      <alignment horizontal="center" vertical="center" wrapText="1"/>
    </xf>
    <xf numFmtId="166" fontId="15" fillId="0" borderId="13" xfId="8" applyNumberFormat="1" applyFont="1" applyFill="1" applyBorder="1" applyAlignment="1">
      <alignment wrapText="1"/>
    </xf>
    <xf numFmtId="166" fontId="16" fillId="0" borderId="14" xfId="8" applyNumberFormat="1" applyFont="1" applyFill="1" applyBorder="1" applyAlignment="1">
      <alignment wrapText="1"/>
    </xf>
    <xf numFmtId="0" fontId="15" fillId="0" borderId="0" xfId="8" applyFont="1" applyFill="1" applyAlignment="1">
      <alignment horizontal="center" vertical="center" wrapText="1"/>
    </xf>
    <xf numFmtId="0" fontId="16" fillId="0" borderId="0" xfId="8" applyFont="1" applyFill="1" applyBorder="1"/>
    <xf numFmtId="3" fontId="16" fillId="0" borderId="0" xfId="8" applyNumberFormat="1" applyFont="1" applyFill="1" applyAlignment="1">
      <alignment horizontal="center" vertical="center" wrapText="1"/>
    </xf>
    <xf numFmtId="1" fontId="15" fillId="0" borderId="11" xfId="8" applyNumberFormat="1" applyFont="1" applyFill="1" applyBorder="1" applyAlignment="1">
      <alignment wrapText="1"/>
    </xf>
    <xf numFmtId="0" fontId="16" fillId="0" borderId="0" xfId="8" applyFont="1" applyFill="1" applyAlignment="1">
      <alignment horizontal="center" vertical="center" wrapText="1"/>
    </xf>
    <xf numFmtId="3" fontId="16" fillId="0" borderId="0" xfId="8" applyNumberFormat="1" applyFont="1" applyFill="1"/>
    <xf numFmtId="166" fontId="16" fillId="0" borderId="50" xfId="8" applyNumberFormat="1" applyFont="1" applyFill="1" applyBorder="1" applyAlignment="1">
      <alignment wrapText="1"/>
    </xf>
    <xf numFmtId="166" fontId="16" fillId="0" borderId="48" xfId="8" applyNumberFormat="1" applyFont="1" applyFill="1" applyBorder="1" applyAlignment="1">
      <alignment wrapText="1"/>
    </xf>
    <xf numFmtId="166" fontId="16" fillId="0" borderId="51" xfId="8" applyNumberFormat="1" applyFont="1" applyFill="1" applyBorder="1" applyAlignment="1">
      <alignment wrapText="1"/>
    </xf>
    <xf numFmtId="0" fontId="15" fillId="0" borderId="0" xfId="8" applyFont="1" applyFill="1" applyBorder="1" applyAlignment="1">
      <alignment horizontal="center"/>
    </xf>
    <xf numFmtId="1" fontId="15" fillId="0" borderId="50" xfId="8" applyNumberFormat="1" applyFont="1" applyFill="1" applyBorder="1" applyAlignment="1">
      <alignment wrapText="1"/>
    </xf>
    <xf numFmtId="1" fontId="15" fillId="0" borderId="48" xfId="8" applyNumberFormat="1" applyFont="1" applyFill="1" applyBorder="1" applyAlignment="1">
      <alignment wrapText="1"/>
    </xf>
    <xf numFmtId="1" fontId="15" fillId="0" borderId="48" xfId="8" applyNumberFormat="1" applyFont="1" applyFill="1" applyBorder="1"/>
    <xf numFmtId="3" fontId="15" fillId="0" borderId="48" xfId="8" applyNumberFormat="1" applyFont="1" applyFill="1" applyBorder="1"/>
    <xf numFmtId="166" fontId="15" fillId="0" borderId="48" xfId="8" applyNumberFormat="1" applyFont="1" applyFill="1" applyBorder="1" applyAlignment="1">
      <alignment wrapText="1"/>
    </xf>
    <xf numFmtId="166" fontId="15" fillId="0" borderId="51" xfId="8" applyNumberFormat="1" applyFont="1" applyFill="1" applyBorder="1" applyAlignment="1">
      <alignment wrapText="1"/>
    </xf>
    <xf numFmtId="3" fontId="15" fillId="0" borderId="13" xfId="8" applyNumberFormat="1" applyFont="1" applyFill="1" applyBorder="1" applyAlignment="1">
      <alignment horizontal="center" textRotation="90" wrapText="1"/>
    </xf>
    <xf numFmtId="3" fontId="15" fillId="0" borderId="12" xfId="8" applyNumberFormat="1" applyFont="1" applyFill="1" applyBorder="1" applyAlignment="1">
      <alignment horizontal="center" textRotation="90" wrapText="1"/>
    </xf>
    <xf numFmtId="3" fontId="15" fillId="0" borderId="36" xfId="8" applyNumberFormat="1" applyFont="1" applyFill="1" applyBorder="1" applyAlignment="1">
      <alignment horizontal="center" textRotation="90" wrapText="1"/>
    </xf>
    <xf numFmtId="3" fontId="15" fillId="0" borderId="37" xfId="8" applyNumberFormat="1" applyFont="1" applyFill="1" applyBorder="1" applyAlignment="1">
      <alignment horizontal="center" textRotation="90" wrapText="1"/>
    </xf>
    <xf numFmtId="166" fontId="15" fillId="0" borderId="12" xfId="8" applyNumberFormat="1" applyFont="1" applyFill="1" applyBorder="1" applyAlignment="1">
      <alignment wrapText="1"/>
    </xf>
    <xf numFmtId="166" fontId="15" fillId="0" borderId="36" xfId="8" applyNumberFormat="1" applyFont="1" applyFill="1" applyBorder="1" applyAlignment="1">
      <alignment wrapText="1"/>
    </xf>
    <xf numFmtId="166" fontId="15" fillId="0" borderId="37" xfId="8" applyNumberFormat="1" applyFont="1" applyFill="1" applyBorder="1" applyAlignment="1">
      <alignment wrapText="1"/>
    </xf>
    <xf numFmtId="166" fontId="16" fillId="0" borderId="12" xfId="8" applyNumberFormat="1" applyFont="1" applyFill="1" applyBorder="1" applyAlignment="1">
      <alignment wrapText="1"/>
    </xf>
    <xf numFmtId="166" fontId="16" fillId="0" borderId="36" xfId="8" applyNumberFormat="1" applyFont="1" applyFill="1" applyBorder="1" applyAlignment="1">
      <alignment wrapText="1"/>
    </xf>
    <xf numFmtId="166" fontId="16" fillId="0" borderId="37" xfId="8" applyNumberFormat="1" applyFont="1" applyFill="1" applyBorder="1" applyAlignment="1">
      <alignment wrapText="1"/>
    </xf>
    <xf numFmtId="166" fontId="16" fillId="0" borderId="49" xfId="8" applyNumberFormat="1" applyFont="1" applyFill="1" applyBorder="1" applyAlignment="1">
      <alignment wrapText="1"/>
    </xf>
    <xf numFmtId="166" fontId="16" fillId="0" borderId="71" xfId="8" applyNumberFormat="1" applyFont="1" applyFill="1" applyBorder="1" applyAlignment="1">
      <alignment wrapText="1"/>
    </xf>
    <xf numFmtId="166" fontId="16" fillId="0" borderId="72" xfId="8" applyNumberFormat="1" applyFont="1" applyFill="1" applyBorder="1" applyAlignment="1">
      <alignment wrapText="1"/>
    </xf>
    <xf numFmtId="1" fontId="15" fillId="0" borderId="13" xfId="8" applyNumberFormat="1" applyFont="1" applyFill="1" applyBorder="1" applyAlignment="1">
      <alignment wrapText="1"/>
    </xf>
    <xf numFmtId="1" fontId="15" fillId="0" borderId="36" xfId="8" applyNumberFormat="1" applyFont="1" applyFill="1" applyBorder="1" applyAlignment="1">
      <alignment horizontal="center" textRotation="90" wrapText="1"/>
    </xf>
    <xf numFmtId="1" fontId="15" fillId="0" borderId="37" xfId="8" applyNumberFormat="1" applyFont="1" applyFill="1" applyBorder="1" applyAlignment="1">
      <alignment horizontal="center" textRotation="90" wrapText="1"/>
    </xf>
    <xf numFmtId="3" fontId="15" fillId="0" borderId="15" xfId="8" applyNumberFormat="1" applyFont="1" applyFill="1" applyBorder="1" applyAlignment="1">
      <alignment horizontal="center" textRotation="90" wrapText="1"/>
    </xf>
    <xf numFmtId="166" fontId="15" fillId="0" borderId="15" xfId="8" applyNumberFormat="1" applyFont="1" applyFill="1" applyBorder="1" applyAlignment="1">
      <alignment wrapText="1"/>
    </xf>
    <xf numFmtId="166" fontId="15" fillId="0" borderId="71" xfId="8" applyNumberFormat="1" applyFont="1" applyFill="1" applyBorder="1" applyAlignment="1">
      <alignment wrapText="1"/>
    </xf>
    <xf numFmtId="166" fontId="15" fillId="0" borderId="72" xfId="8" applyNumberFormat="1" applyFont="1" applyFill="1" applyBorder="1" applyAlignment="1">
      <alignment wrapText="1"/>
    </xf>
    <xf numFmtId="166" fontId="16" fillId="0" borderId="69" xfId="8" applyNumberFormat="1" applyFont="1" applyFill="1" applyBorder="1" applyAlignment="1">
      <alignment wrapText="1"/>
    </xf>
    <xf numFmtId="1" fontId="16" fillId="0" borderId="29" xfId="8" applyNumberFormat="1" applyFont="1" applyFill="1" applyBorder="1" applyAlignment="1">
      <alignment wrapText="1"/>
    </xf>
    <xf numFmtId="3" fontId="15" fillId="0" borderId="0" xfId="8" applyNumberFormat="1" applyFont="1" applyFill="1" applyBorder="1"/>
    <xf numFmtId="166" fontId="15" fillId="0" borderId="36" xfId="8" applyNumberFormat="1" applyFont="1" applyFill="1" applyBorder="1"/>
    <xf numFmtId="166" fontId="15" fillId="0" borderId="11" xfId="8" applyNumberFormat="1" applyFont="1" applyFill="1" applyBorder="1"/>
    <xf numFmtId="166" fontId="15" fillId="0" borderId="37" xfId="8" applyNumberFormat="1" applyFont="1" applyFill="1" applyBorder="1"/>
    <xf numFmtId="166" fontId="16" fillId="0" borderId="36" xfId="8" applyNumberFormat="1" applyFont="1" applyFill="1" applyBorder="1"/>
    <xf numFmtId="166" fontId="16" fillId="0" borderId="37" xfId="8" applyNumberFormat="1" applyFont="1" applyFill="1" applyBorder="1"/>
    <xf numFmtId="166" fontId="15" fillId="0" borderId="40" xfId="8" applyNumberFormat="1" applyFont="1" applyFill="1" applyBorder="1"/>
    <xf numFmtId="166" fontId="15" fillId="0" borderId="41" xfId="8" applyNumberFormat="1" applyFont="1" applyFill="1" applyBorder="1"/>
    <xf numFmtId="166" fontId="15" fillId="0" borderId="42" xfId="8" applyNumberFormat="1" applyFont="1" applyFill="1" applyBorder="1"/>
    <xf numFmtId="166" fontId="16" fillId="0" borderId="20" xfId="8" applyNumberFormat="1" applyFont="1" applyFill="1" applyBorder="1" applyAlignment="1">
      <alignment wrapText="1"/>
    </xf>
    <xf numFmtId="166" fontId="16" fillId="0" borderId="16" xfId="8" applyNumberFormat="1" applyFont="1" applyFill="1" applyBorder="1" applyAlignment="1">
      <alignment wrapText="1"/>
    </xf>
    <xf numFmtId="166" fontId="16" fillId="0" borderId="17" xfId="8" applyNumberFormat="1" applyFont="1" applyFill="1" applyBorder="1" applyAlignment="1">
      <alignment wrapText="1"/>
    </xf>
    <xf numFmtId="166" fontId="16" fillId="0" borderId="40" xfId="8" applyNumberFormat="1" applyFont="1" applyFill="1" applyBorder="1" applyAlignment="1">
      <alignment wrapText="1"/>
    </xf>
    <xf numFmtId="166" fontId="16" fillId="0" borderId="41" xfId="8" applyNumberFormat="1" applyFont="1" applyFill="1" applyBorder="1" applyAlignment="1">
      <alignment wrapText="1"/>
    </xf>
    <xf numFmtId="166" fontId="16" fillId="0" borderId="42" xfId="8" applyNumberFormat="1" applyFont="1" applyFill="1" applyBorder="1" applyAlignment="1">
      <alignment wrapText="1"/>
    </xf>
    <xf numFmtId="166" fontId="16" fillId="0" borderId="40" xfId="8" applyNumberFormat="1" applyFont="1" applyFill="1" applyBorder="1"/>
    <xf numFmtId="3" fontId="15" fillId="0" borderId="23" xfId="8" applyNumberFormat="1" applyFont="1" applyFill="1" applyBorder="1" applyAlignment="1">
      <alignment horizontal="center" textRotation="90" wrapText="1"/>
    </xf>
    <xf numFmtId="3" fontId="15" fillId="0" borderId="21" xfId="8" applyNumberFormat="1" applyFont="1" applyFill="1" applyBorder="1" applyAlignment="1">
      <alignment horizontal="center" textRotation="90" wrapText="1"/>
    </xf>
    <xf numFmtId="3" fontId="15" fillId="0" borderId="35" xfId="8" applyNumberFormat="1" applyFont="1" applyFill="1" applyBorder="1" applyAlignment="1">
      <alignment horizontal="center" textRotation="90" wrapText="1"/>
    </xf>
    <xf numFmtId="166" fontId="15" fillId="0" borderId="27" xfId="8" applyNumberFormat="1" applyFont="1" applyFill="1" applyBorder="1"/>
    <xf numFmtId="166" fontId="15" fillId="0" borderId="38" xfId="8" applyNumberFormat="1" applyFont="1" applyFill="1" applyBorder="1"/>
    <xf numFmtId="166" fontId="15" fillId="0" borderId="52" xfId="8" applyNumberFormat="1" applyFont="1" applyFill="1" applyBorder="1"/>
    <xf numFmtId="166" fontId="15" fillId="0" borderId="48" xfId="8" applyNumberFormat="1" applyFont="1" applyFill="1" applyBorder="1"/>
    <xf numFmtId="166" fontId="15" fillId="0" borderId="78" xfId="8" applyNumberFormat="1" applyFont="1" applyFill="1" applyBorder="1"/>
    <xf numFmtId="166" fontId="15" fillId="0" borderId="15" xfId="8" applyNumberFormat="1" applyFont="1" applyFill="1" applyBorder="1"/>
    <xf numFmtId="166" fontId="16" fillId="0" borderId="18" xfId="8" applyNumberFormat="1" applyFont="1" applyFill="1" applyBorder="1" applyAlignment="1">
      <alignment wrapText="1"/>
    </xf>
    <xf numFmtId="166" fontId="16" fillId="0" borderId="19" xfId="8" applyNumberFormat="1" applyFont="1" applyFill="1" applyBorder="1" applyAlignment="1">
      <alignment wrapText="1"/>
    </xf>
    <xf numFmtId="166" fontId="16" fillId="0" borderId="79" xfId="8" applyNumberFormat="1" applyFont="1" applyFill="1" applyBorder="1"/>
    <xf numFmtId="166" fontId="15" fillId="0" borderId="80" xfId="8" applyNumberFormat="1" applyFont="1" applyFill="1" applyBorder="1"/>
    <xf numFmtId="166" fontId="15" fillId="0" borderId="81" xfId="8" applyNumberFormat="1" applyFont="1" applyFill="1" applyBorder="1"/>
    <xf numFmtId="1" fontId="16" fillId="0" borderId="0" xfId="8" applyNumberFormat="1" applyFont="1" applyFill="1" applyBorder="1" applyAlignment="1">
      <alignment wrapText="1"/>
    </xf>
    <xf numFmtId="1" fontId="15" fillId="0" borderId="0" xfId="8" applyNumberFormat="1" applyFont="1" applyFill="1" applyBorder="1" applyAlignment="1">
      <alignment wrapText="1"/>
    </xf>
    <xf numFmtId="1" fontId="15" fillId="0" borderId="0" xfId="8" applyNumberFormat="1" applyFont="1" applyFill="1" applyBorder="1"/>
    <xf numFmtId="1" fontId="16" fillId="0" borderId="0" xfId="8" applyNumberFormat="1" applyFont="1" applyFill="1" applyBorder="1" applyAlignment="1">
      <alignment vertical="center" wrapText="1"/>
    </xf>
    <xf numFmtId="0" fontId="15" fillId="0" borderId="0" xfId="8" applyFont="1" applyFill="1"/>
    <xf numFmtId="166" fontId="15" fillId="0" borderId="12" xfId="8" applyNumberFormat="1" applyFont="1" applyFill="1" applyBorder="1" applyAlignment="1">
      <alignment horizontal="center" textRotation="90"/>
    </xf>
    <xf numFmtId="166" fontId="15" fillId="0" borderId="14" xfId="8" applyNumberFormat="1" applyFont="1" applyFill="1" applyBorder="1" applyAlignment="1">
      <alignment horizontal="center" textRotation="90"/>
    </xf>
    <xf numFmtId="166" fontId="15" fillId="0" borderId="12" xfId="8" applyNumberFormat="1" applyFont="1" applyFill="1" applyBorder="1"/>
    <xf numFmtId="166" fontId="15" fillId="0" borderId="14" xfId="8" applyNumberFormat="1" applyFont="1" applyFill="1" applyBorder="1"/>
    <xf numFmtId="166" fontId="15" fillId="0" borderId="26" xfId="8" applyNumberFormat="1" applyFont="1" applyFill="1" applyBorder="1" applyAlignment="1">
      <alignment wrapText="1"/>
    </xf>
    <xf numFmtId="166" fontId="15" fillId="0" borderId="18" xfId="8" applyNumberFormat="1" applyFont="1" applyFill="1" applyBorder="1" applyAlignment="1">
      <alignment wrapText="1"/>
    </xf>
    <xf numFmtId="166" fontId="15" fillId="0" borderId="20" xfId="8" applyNumberFormat="1" applyFont="1" applyFill="1" applyBorder="1" applyAlignment="1">
      <alignment wrapText="1"/>
    </xf>
    <xf numFmtId="166" fontId="15" fillId="0" borderId="17" xfId="8" applyNumberFormat="1" applyFont="1" applyFill="1" applyBorder="1"/>
    <xf numFmtId="166" fontId="15" fillId="0" borderId="70" xfId="8" applyNumberFormat="1" applyFont="1" applyFill="1" applyBorder="1" applyAlignment="1">
      <alignment wrapText="1"/>
    </xf>
    <xf numFmtId="166" fontId="15" fillId="0" borderId="16" xfId="8" applyNumberFormat="1" applyFont="1" applyFill="1" applyBorder="1" applyAlignment="1">
      <alignment wrapText="1"/>
    </xf>
    <xf numFmtId="166" fontId="15" fillId="0" borderId="19" xfId="8" applyNumberFormat="1" applyFont="1" applyFill="1" applyBorder="1"/>
    <xf numFmtId="166" fontId="15" fillId="0" borderId="37" xfId="8" applyNumberFormat="1" applyFont="1" applyFill="1" applyBorder="1" applyAlignment="1">
      <alignment horizontal="center" textRotation="90"/>
    </xf>
    <xf numFmtId="0" fontId="15" fillId="0" borderId="37" xfId="8" applyFont="1" applyFill="1" applyBorder="1"/>
    <xf numFmtId="1" fontId="15" fillId="0" borderId="0" xfId="8" applyNumberFormat="1" applyFont="1" applyFill="1" applyBorder="1" applyAlignment="1"/>
    <xf numFmtId="3" fontId="15" fillId="0" borderId="0" xfId="8" applyNumberFormat="1" applyFont="1" applyFill="1" applyAlignment="1">
      <alignment wrapText="1"/>
    </xf>
    <xf numFmtId="166" fontId="16" fillId="0" borderId="39" xfId="8" applyNumberFormat="1" applyFont="1" applyFill="1" applyBorder="1" applyAlignment="1">
      <alignment wrapText="1"/>
    </xf>
    <xf numFmtId="0" fontId="37" fillId="0" borderId="0" xfId="8" applyFont="1" applyFill="1"/>
    <xf numFmtId="0" fontId="29" fillId="0" borderId="0" xfId="8" applyFont="1" applyFill="1"/>
    <xf numFmtId="49" fontId="29" fillId="0" borderId="0" xfId="8" applyNumberFormat="1" applyFont="1" applyFill="1"/>
    <xf numFmtId="0" fontId="38" fillId="0" borderId="0" xfId="8" applyFont="1" applyFill="1"/>
    <xf numFmtId="0" fontId="37" fillId="0" borderId="0" xfId="8" applyFont="1" applyFill="1" applyAlignment="1">
      <alignment horizontal="center"/>
    </xf>
    <xf numFmtId="49" fontId="37" fillId="0" borderId="0" xfId="8" applyNumberFormat="1" applyFont="1" applyFill="1" applyAlignment="1">
      <alignment horizontal="right"/>
    </xf>
    <xf numFmtId="49" fontId="29" fillId="0" borderId="0" xfId="8" applyNumberFormat="1" applyFont="1" applyFill="1" applyAlignment="1">
      <alignment horizontal="right" wrapText="1"/>
    </xf>
    <xf numFmtId="49" fontId="29" fillId="0" borderId="0" xfId="8" applyNumberFormat="1" applyFont="1" applyFill="1" applyAlignment="1">
      <alignment horizontal="right"/>
    </xf>
    <xf numFmtId="165" fontId="29" fillId="0" borderId="0" xfId="8" applyNumberFormat="1" applyFont="1" applyFill="1"/>
    <xf numFmtId="165" fontId="37" fillId="0" borderId="0" xfId="8" applyNumberFormat="1" applyFont="1" applyFill="1"/>
    <xf numFmtId="49" fontId="38" fillId="0" borderId="0" xfId="8" applyNumberFormat="1" applyFont="1" applyFill="1"/>
    <xf numFmtId="0" fontId="39" fillId="0" borderId="0" xfId="8" applyFont="1" applyFill="1"/>
    <xf numFmtId="165" fontId="29" fillId="0" borderId="0" xfId="8" applyNumberFormat="1" applyFont="1" applyFill="1" applyAlignment="1">
      <alignment horizontal="right"/>
    </xf>
    <xf numFmtId="165" fontId="38" fillId="0" borderId="0" xfId="8" applyNumberFormat="1" applyFont="1" applyFill="1"/>
    <xf numFmtId="0" fontId="29" fillId="0" borderId="0" xfId="8" applyFont="1" applyFill="1" applyAlignment="1">
      <alignment horizontal="right"/>
    </xf>
    <xf numFmtId="165" fontId="29" fillId="0" borderId="0" xfId="8" applyNumberFormat="1" applyFont="1" applyFill="1" applyAlignment="1"/>
    <xf numFmtId="165" fontId="37" fillId="0" borderId="0" xfId="8" applyNumberFormat="1" applyFont="1" applyFill="1" applyAlignment="1"/>
    <xf numFmtId="165" fontId="37" fillId="0" borderId="0" xfId="8" applyNumberFormat="1" applyFont="1" applyFill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Font="1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center" wrapText="1"/>
    </xf>
    <xf numFmtId="0" fontId="16" fillId="0" borderId="1" xfId="0" applyFont="1" applyFill="1" applyBorder="1" applyAlignment="1" applyProtection="1">
      <alignment horizontal="center" wrapText="1"/>
    </xf>
    <xf numFmtId="3" fontId="16" fillId="0" borderId="2" xfId="0" applyNumberFormat="1" applyFont="1" applyFill="1" applyBorder="1" applyAlignment="1" applyProtection="1">
      <alignment horizontal="center" vertical="center" wrapText="1"/>
    </xf>
    <xf numFmtId="3" fontId="16" fillId="0" borderId="0" xfId="0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center" wrapText="1"/>
    </xf>
    <xf numFmtId="3" fontId="16" fillId="0" borderId="0" xfId="0" applyNumberFormat="1" applyFont="1" applyFill="1" applyBorder="1" applyAlignment="1" applyProtection="1">
      <alignment horizontal="center" wrapText="1"/>
    </xf>
    <xf numFmtId="3" fontId="16" fillId="0" borderId="1" xfId="0" applyNumberFormat="1" applyFont="1" applyFill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vertical="center" wrapText="1"/>
    </xf>
    <xf numFmtId="3" fontId="16" fillId="0" borderId="0" xfId="0" applyNumberFormat="1" applyFont="1" applyBorder="1" applyAlignment="1" applyProtection="1">
      <alignment horizontal="center" wrapText="1"/>
    </xf>
    <xf numFmtId="3" fontId="16" fillId="0" borderId="0" xfId="0" applyNumberFormat="1" applyFont="1" applyBorder="1" applyAlignment="1" applyProtection="1">
      <alignment horizontal="center" vertical="center" wrapText="1"/>
    </xf>
    <xf numFmtId="3" fontId="24" fillId="0" borderId="0" xfId="0" applyNumberFormat="1" applyFont="1" applyAlignment="1" applyProtection="1">
      <alignment horizontal="center" wrapTex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15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15" fillId="0" borderId="13" xfId="7" applyNumberFormat="1" applyFont="1" applyFill="1" applyBorder="1" applyAlignment="1">
      <alignment horizontal="center" wrapText="1"/>
    </xf>
    <xf numFmtId="166" fontId="15" fillId="0" borderId="11" xfId="7" applyNumberFormat="1" applyFont="1" applyFill="1" applyBorder="1" applyAlignment="1">
      <alignment horizontal="center" wrapText="1"/>
    </xf>
    <xf numFmtId="166" fontId="15" fillId="0" borderId="36" xfId="7" applyNumberFormat="1" applyFont="1" applyFill="1" applyBorder="1" applyAlignment="1">
      <alignment horizontal="center" wrapText="1"/>
    </xf>
    <xf numFmtId="166" fontId="15" fillId="0" borderId="12" xfId="7" applyNumberFormat="1" applyFont="1" applyFill="1" applyBorder="1" applyAlignment="1">
      <alignment horizontal="center" wrapText="1"/>
    </xf>
    <xf numFmtId="166" fontId="15" fillId="0" borderId="37" xfId="7" applyNumberFormat="1" applyFont="1" applyFill="1" applyBorder="1" applyAlignment="1">
      <alignment horizontal="center" wrapText="1"/>
    </xf>
    <xf numFmtId="0" fontId="16" fillId="0" borderId="3" xfId="7" applyFont="1" applyBorder="1" applyAlignment="1">
      <alignment horizontal="center" vertical="center" wrapText="1"/>
    </xf>
    <xf numFmtId="0" fontId="16" fillId="0" borderId="4" xfId="7" applyFont="1" applyBorder="1" applyAlignment="1">
      <alignment horizontal="center" vertical="center" wrapText="1"/>
    </xf>
    <xf numFmtId="0" fontId="16" fillId="0" borderId="5" xfId="7" applyFont="1" applyBorder="1" applyAlignment="1">
      <alignment horizontal="center" vertical="center" wrapText="1"/>
    </xf>
    <xf numFmtId="49" fontId="16" fillId="0" borderId="54" xfId="7" applyNumberFormat="1" applyFont="1" applyFill="1" applyBorder="1" applyAlignment="1">
      <alignment horizontal="center" vertical="center" wrapText="1"/>
    </xf>
    <xf numFmtId="49" fontId="16" fillId="0" borderId="53" xfId="7" applyNumberFormat="1" applyFont="1" applyFill="1" applyBorder="1" applyAlignment="1">
      <alignment horizontal="center" vertical="center" wrapText="1"/>
    </xf>
    <xf numFmtId="49" fontId="16" fillId="0" borderId="55" xfId="7" applyNumberFormat="1" applyFont="1" applyFill="1" applyBorder="1" applyAlignment="1">
      <alignment horizontal="center" vertical="center" wrapText="1"/>
    </xf>
    <xf numFmtId="49" fontId="16" fillId="0" borderId="25" xfId="7" applyNumberFormat="1" applyFont="1" applyFill="1" applyBorder="1" applyAlignment="1">
      <alignment horizontal="center" vertical="center" wrapText="1"/>
    </xf>
    <xf numFmtId="49" fontId="16" fillId="0" borderId="21" xfId="7" applyNumberFormat="1" applyFont="1" applyFill="1" applyBorder="1" applyAlignment="1">
      <alignment horizontal="center" vertical="center" wrapText="1"/>
    </xf>
    <xf numFmtId="49" fontId="16" fillId="0" borderId="24" xfId="7" applyNumberFormat="1" applyFont="1" applyFill="1" applyBorder="1" applyAlignment="1">
      <alignment horizontal="center" vertical="center" wrapText="1"/>
    </xf>
    <xf numFmtId="49" fontId="16" fillId="0" borderId="34" xfId="7" applyNumberFormat="1" applyFont="1" applyFill="1" applyBorder="1" applyAlignment="1">
      <alignment horizontal="center" vertical="center" wrapText="1"/>
    </xf>
    <xf numFmtId="49" fontId="16" fillId="0" borderId="56" xfId="7" applyNumberFormat="1" applyFont="1" applyFill="1" applyBorder="1" applyAlignment="1">
      <alignment horizontal="center" vertical="center" wrapText="1"/>
    </xf>
    <xf numFmtId="166" fontId="15" fillId="0" borderId="14" xfId="7" applyNumberFormat="1" applyFont="1" applyFill="1" applyBorder="1" applyAlignment="1">
      <alignment horizontal="center" wrapText="1"/>
    </xf>
    <xf numFmtId="166" fontId="15" fillId="0" borderId="15" xfId="7" applyNumberFormat="1" applyFont="1" applyFill="1" applyBorder="1" applyAlignment="1">
      <alignment horizontal="center" wrapText="1"/>
    </xf>
    <xf numFmtId="49" fontId="16" fillId="0" borderId="8" xfId="7" applyNumberFormat="1" applyFont="1" applyFill="1" applyBorder="1" applyAlignment="1">
      <alignment horizontal="center" vertical="center" wrapText="1"/>
    </xf>
    <xf numFmtId="49" fontId="16" fillId="0" borderId="6" xfId="7" applyNumberFormat="1" applyFont="1" applyFill="1" applyBorder="1" applyAlignment="1">
      <alignment horizontal="center" vertical="center" wrapText="1"/>
    </xf>
    <xf numFmtId="49" fontId="16" fillId="0" borderId="7" xfId="7" applyNumberFormat="1" applyFont="1" applyFill="1" applyBorder="1" applyAlignment="1">
      <alignment horizontal="center" vertical="center" wrapText="1"/>
    </xf>
    <xf numFmtId="49" fontId="16" fillId="0" borderId="9" xfId="7" applyNumberFormat="1" applyFont="1" applyFill="1" applyBorder="1" applyAlignment="1">
      <alignment horizontal="center" vertical="center" wrapText="1"/>
    </xf>
    <xf numFmtId="49" fontId="16" fillId="0" borderId="10" xfId="7" applyNumberFormat="1" applyFont="1" applyFill="1" applyBorder="1" applyAlignment="1">
      <alignment horizontal="center" vertical="center" wrapText="1"/>
    </xf>
    <xf numFmtId="49" fontId="16" fillId="2" borderId="36" xfId="7" applyNumberFormat="1" applyFont="1" applyFill="1" applyBorder="1" applyAlignment="1">
      <alignment horizontal="center" vertical="center" wrapText="1"/>
    </xf>
    <xf numFmtId="49" fontId="16" fillId="2" borderId="11" xfId="7" applyNumberFormat="1" applyFont="1" applyFill="1" applyBorder="1" applyAlignment="1">
      <alignment horizontal="center" vertical="center" wrapText="1"/>
    </xf>
    <xf numFmtId="49" fontId="16" fillId="2" borderId="37" xfId="7" applyNumberFormat="1" applyFont="1" applyFill="1" applyBorder="1" applyAlignment="1">
      <alignment horizontal="center" vertical="center" wrapText="1"/>
    </xf>
    <xf numFmtId="49" fontId="16" fillId="0" borderId="13" xfId="7" applyNumberFormat="1" applyFont="1" applyFill="1" applyBorder="1" applyAlignment="1">
      <alignment horizontal="center" vertical="center" wrapText="1"/>
    </xf>
    <xf numFmtId="49" fontId="16" fillId="0" borderId="11" xfId="7" applyNumberFormat="1" applyFont="1" applyFill="1" applyBorder="1" applyAlignment="1">
      <alignment horizontal="center" vertical="center" wrapText="1"/>
    </xf>
    <xf numFmtId="49" fontId="16" fillId="0" borderId="12" xfId="7" applyNumberFormat="1" applyFont="1" applyFill="1" applyBorder="1" applyAlignment="1">
      <alignment horizontal="center" vertical="center" wrapText="1"/>
    </xf>
    <xf numFmtId="49" fontId="16" fillId="0" borderId="15" xfId="7" applyNumberFormat="1" applyFont="1" applyFill="1" applyBorder="1" applyAlignment="1">
      <alignment horizontal="center" vertical="center" wrapText="1"/>
    </xf>
    <xf numFmtId="166" fontId="16" fillId="0" borderId="28" xfId="7" applyNumberFormat="1" applyFont="1" applyFill="1" applyBorder="1" applyAlignment="1">
      <alignment horizontal="center" wrapText="1"/>
    </xf>
    <xf numFmtId="166" fontId="16" fillId="0" borderId="29" xfId="7" applyNumberFormat="1" applyFont="1" applyFill="1" applyBorder="1" applyAlignment="1">
      <alignment horizontal="center" wrapText="1"/>
    </xf>
    <xf numFmtId="166" fontId="16" fillId="0" borderId="30" xfId="7" applyNumberFormat="1" applyFont="1" applyFill="1" applyBorder="1" applyAlignment="1">
      <alignment horizontal="center" wrapText="1"/>
    </xf>
    <xf numFmtId="3" fontId="16" fillId="0" borderId="47" xfId="7" applyNumberFormat="1" applyFont="1" applyFill="1" applyBorder="1" applyAlignment="1">
      <alignment horizontal="center" vertical="center" wrapText="1"/>
    </xf>
    <xf numFmtId="3" fontId="16" fillId="0" borderId="44" xfId="7" applyNumberFormat="1" applyFont="1" applyFill="1" applyBorder="1" applyAlignment="1">
      <alignment horizontal="center" vertical="center" wrapText="1"/>
    </xf>
    <xf numFmtId="3" fontId="16" fillId="0" borderId="46" xfId="7" applyNumberFormat="1" applyFont="1" applyFill="1" applyBorder="1" applyAlignment="1">
      <alignment horizontal="center" vertical="center" wrapText="1"/>
    </xf>
    <xf numFmtId="49" fontId="16" fillId="0" borderId="31" xfId="7" applyNumberFormat="1" applyFont="1" applyFill="1" applyBorder="1" applyAlignment="1">
      <alignment horizontal="center" vertical="center" wrapText="1"/>
    </xf>
    <xf numFmtId="49" fontId="16" fillId="0" borderId="32" xfId="7" applyNumberFormat="1" applyFont="1" applyFill="1" applyBorder="1" applyAlignment="1">
      <alignment horizontal="center" vertical="center" wrapText="1"/>
    </xf>
    <xf numFmtId="49" fontId="16" fillId="0" borderId="33" xfId="7" applyNumberFormat="1" applyFont="1" applyFill="1" applyBorder="1" applyAlignment="1">
      <alignment horizontal="center" vertical="center" wrapText="1"/>
    </xf>
    <xf numFmtId="49" fontId="16" fillId="0" borderId="14" xfId="7" applyNumberFormat="1" applyFont="1" applyFill="1" applyBorder="1" applyAlignment="1">
      <alignment horizontal="center" vertical="center" wrapText="1"/>
    </xf>
    <xf numFmtId="166" fontId="16" fillId="0" borderId="64" xfId="7" applyNumberFormat="1" applyFont="1" applyFill="1" applyBorder="1" applyAlignment="1">
      <alignment horizontal="center" wrapText="1"/>
    </xf>
    <xf numFmtId="166" fontId="16" fillId="0" borderId="65" xfId="7" applyNumberFormat="1" applyFont="1" applyFill="1" applyBorder="1" applyAlignment="1">
      <alignment horizontal="center" wrapText="1"/>
    </xf>
    <xf numFmtId="166" fontId="16" fillId="0" borderId="66" xfId="7" applyNumberFormat="1" applyFont="1" applyFill="1" applyBorder="1" applyAlignment="1">
      <alignment horizontal="center" wrapText="1"/>
    </xf>
    <xf numFmtId="166" fontId="16" fillId="0" borderId="21" xfId="7" applyNumberFormat="1" applyFont="1" applyFill="1" applyBorder="1" applyAlignment="1">
      <alignment horizontal="center" vertical="center" wrapText="1"/>
    </xf>
    <xf numFmtId="49" fontId="16" fillId="0" borderId="22" xfId="7" applyNumberFormat="1" applyFont="1" applyFill="1" applyBorder="1" applyAlignment="1">
      <alignment horizontal="center" vertical="center" wrapText="1"/>
    </xf>
    <xf numFmtId="3" fontId="16" fillId="0" borderId="64" xfId="7" applyNumberFormat="1" applyFont="1" applyFill="1" applyBorder="1" applyAlignment="1">
      <alignment horizontal="center" vertical="center" wrapText="1"/>
    </xf>
    <xf numFmtId="3" fontId="16" fillId="0" borderId="65" xfId="7" applyNumberFormat="1" applyFont="1" applyFill="1" applyBorder="1" applyAlignment="1">
      <alignment horizontal="center" vertical="center" wrapText="1"/>
    </xf>
    <xf numFmtId="3" fontId="16" fillId="0" borderId="66" xfId="7" applyNumberFormat="1" applyFont="1" applyFill="1" applyBorder="1" applyAlignment="1">
      <alignment horizontal="center" vertical="center" wrapText="1"/>
    </xf>
    <xf numFmtId="49" fontId="16" fillId="0" borderId="36" xfId="7" applyNumberFormat="1" applyFont="1" applyFill="1" applyBorder="1" applyAlignment="1">
      <alignment horizontal="center" vertical="center" wrapText="1"/>
    </xf>
    <xf numFmtId="49" fontId="16" fillId="0" borderId="37" xfId="7" applyNumberFormat="1" applyFont="1" applyFill="1" applyBorder="1" applyAlignment="1">
      <alignment horizontal="center" vertical="center" wrapText="1"/>
    </xf>
    <xf numFmtId="3" fontId="16" fillId="0" borderId="64" xfId="7" applyNumberFormat="1" applyFont="1" applyFill="1" applyBorder="1" applyAlignment="1">
      <alignment horizontal="center" wrapText="1"/>
    </xf>
    <xf numFmtId="3" fontId="16" fillId="0" borderId="65" xfId="7" applyNumberFormat="1" applyFont="1" applyFill="1" applyBorder="1" applyAlignment="1">
      <alignment horizontal="center" wrapText="1"/>
    </xf>
    <xf numFmtId="3" fontId="16" fillId="0" borderId="44" xfId="7" applyNumberFormat="1" applyFont="1" applyFill="1" applyBorder="1" applyAlignment="1">
      <alignment horizontal="center" wrapText="1"/>
    </xf>
    <xf numFmtId="3" fontId="16" fillId="0" borderId="46" xfId="7" applyNumberFormat="1" applyFont="1" applyFill="1" applyBorder="1" applyAlignment="1">
      <alignment horizontal="center" wrapText="1"/>
    </xf>
    <xf numFmtId="0" fontId="16" fillId="0" borderId="64" xfId="7" applyFont="1" applyFill="1" applyBorder="1" applyAlignment="1">
      <alignment horizontal="center" wrapText="1"/>
    </xf>
    <xf numFmtId="0" fontId="16" fillId="0" borderId="65" xfId="7" applyFont="1" applyFill="1" applyBorder="1" applyAlignment="1">
      <alignment horizontal="center" wrapText="1"/>
    </xf>
    <xf numFmtId="0" fontId="16" fillId="0" borderId="44" xfId="7" applyFont="1" applyFill="1" applyBorder="1" applyAlignment="1">
      <alignment horizontal="center" wrapText="1"/>
    </xf>
    <xf numFmtId="0" fontId="16" fillId="0" borderId="46" xfId="7" applyFont="1" applyFill="1" applyBorder="1" applyAlignment="1">
      <alignment horizontal="center" wrapText="1"/>
    </xf>
    <xf numFmtId="3" fontId="16" fillId="0" borderId="64" xfId="7" applyNumberFormat="1" applyFont="1" applyBorder="1" applyAlignment="1">
      <alignment horizontal="center"/>
    </xf>
    <xf numFmtId="3" fontId="16" fillId="0" borderId="65" xfId="7" applyNumberFormat="1" applyFont="1" applyBorder="1" applyAlignment="1">
      <alignment horizontal="center"/>
    </xf>
    <xf numFmtId="3" fontId="16" fillId="0" borderId="66" xfId="7" applyNumberFormat="1" applyFont="1" applyBorder="1" applyAlignment="1">
      <alignment horizontal="center"/>
    </xf>
    <xf numFmtId="49" fontId="16" fillId="0" borderId="23" xfId="7" applyNumberFormat="1" applyFont="1" applyFill="1" applyBorder="1" applyAlignment="1">
      <alignment horizontal="center" vertical="center" wrapText="1"/>
    </xf>
    <xf numFmtId="0" fontId="16" fillId="0" borderId="66" xfId="7" applyFont="1" applyFill="1" applyBorder="1" applyAlignment="1">
      <alignment horizontal="center" wrapText="1"/>
    </xf>
    <xf numFmtId="3" fontId="16" fillId="0" borderId="3" xfId="7" applyNumberFormat="1" applyFont="1" applyFill="1" applyBorder="1" applyAlignment="1">
      <alignment horizontal="center" vertical="center" wrapText="1"/>
    </xf>
    <xf numFmtId="3" fontId="16" fillId="0" borderId="4" xfId="7" applyNumberFormat="1" applyFont="1" applyFill="1" applyBorder="1" applyAlignment="1">
      <alignment horizontal="center" vertical="center" wrapText="1"/>
    </xf>
    <xf numFmtId="3" fontId="16" fillId="0" borderId="29" xfId="7" applyNumberFormat="1" applyFont="1" applyFill="1" applyBorder="1" applyAlignment="1">
      <alignment horizontal="center" vertical="center" wrapText="1"/>
    </xf>
    <xf numFmtId="3" fontId="16" fillId="0" borderId="30" xfId="7" applyNumberFormat="1" applyFont="1" applyFill="1" applyBorder="1" applyAlignment="1">
      <alignment horizontal="center" vertical="center" wrapText="1"/>
    </xf>
    <xf numFmtId="3" fontId="16" fillId="0" borderId="5" xfId="7" applyNumberFormat="1" applyFont="1" applyFill="1" applyBorder="1" applyAlignment="1">
      <alignment horizontal="center" vertical="center" wrapText="1"/>
    </xf>
    <xf numFmtId="49" fontId="16" fillId="0" borderId="35" xfId="7" applyNumberFormat="1" applyFont="1" applyFill="1" applyBorder="1" applyAlignment="1">
      <alignment horizontal="center" vertical="center" wrapText="1"/>
    </xf>
    <xf numFmtId="1" fontId="16" fillId="0" borderId="3" xfId="8" applyNumberFormat="1" applyFont="1" applyFill="1" applyBorder="1" applyAlignment="1">
      <alignment horizontal="center" vertical="center" wrapText="1"/>
    </xf>
    <xf numFmtId="1" fontId="16" fillId="0" borderId="4" xfId="8" applyNumberFormat="1" applyFont="1" applyFill="1" applyBorder="1" applyAlignment="1">
      <alignment horizontal="center" vertical="center" wrapText="1"/>
    </xf>
    <xf numFmtId="1" fontId="16" fillId="0" borderId="5" xfId="8" applyNumberFormat="1" applyFont="1" applyFill="1" applyBorder="1" applyAlignment="1">
      <alignment horizontal="center" vertical="center" wrapText="1"/>
    </xf>
    <xf numFmtId="49" fontId="16" fillId="0" borderId="25" xfId="8" applyNumberFormat="1" applyFont="1" applyFill="1" applyBorder="1" applyAlignment="1">
      <alignment horizontal="center" vertical="center" wrapText="1"/>
    </xf>
    <xf numFmtId="49" fontId="16" fillId="0" borderId="21" xfId="8" applyNumberFormat="1" applyFont="1" applyFill="1" applyBorder="1" applyAlignment="1">
      <alignment horizontal="center" vertical="center" wrapText="1"/>
    </xf>
    <xf numFmtId="49" fontId="16" fillId="0" borderId="22" xfId="8" applyNumberFormat="1" applyFont="1" applyFill="1" applyBorder="1" applyAlignment="1">
      <alignment horizontal="center" vertical="center" wrapText="1"/>
    </xf>
    <xf numFmtId="49" fontId="16" fillId="0" borderId="54" xfId="8" applyNumberFormat="1" applyFont="1" applyFill="1" applyBorder="1" applyAlignment="1">
      <alignment horizontal="center" vertical="center" wrapText="1"/>
    </xf>
    <xf numFmtId="49" fontId="16" fillId="0" borderId="53" xfId="8" applyNumberFormat="1" applyFont="1" applyFill="1" applyBorder="1" applyAlignment="1">
      <alignment horizontal="center" vertical="center" wrapText="1"/>
    </xf>
    <xf numFmtId="49" fontId="16" fillId="0" borderId="55" xfId="8" applyNumberFormat="1" applyFont="1" applyFill="1" applyBorder="1" applyAlignment="1">
      <alignment horizontal="center" vertical="center" wrapText="1"/>
    </xf>
    <xf numFmtId="49" fontId="16" fillId="0" borderId="24" xfId="8" applyNumberFormat="1" applyFont="1" applyFill="1" applyBorder="1" applyAlignment="1">
      <alignment horizontal="center" vertical="center" wrapText="1"/>
    </xf>
    <xf numFmtId="49" fontId="16" fillId="0" borderId="68" xfId="8" applyNumberFormat="1" applyFont="1" applyFill="1" applyBorder="1" applyAlignment="1">
      <alignment horizontal="center" vertical="center" wrapText="1"/>
    </xf>
    <xf numFmtId="49" fontId="16" fillId="0" borderId="61" xfId="8" applyNumberFormat="1" applyFont="1" applyFill="1" applyBorder="1" applyAlignment="1">
      <alignment horizontal="center" vertical="center" wrapText="1"/>
    </xf>
    <xf numFmtId="49" fontId="16" fillId="0" borderId="67" xfId="8" applyNumberFormat="1" applyFont="1" applyFill="1" applyBorder="1" applyAlignment="1">
      <alignment horizontal="center" vertical="center" wrapText="1"/>
    </xf>
    <xf numFmtId="166" fontId="15" fillId="0" borderId="13" xfId="8" applyNumberFormat="1" applyFont="1" applyFill="1" applyBorder="1" applyAlignment="1">
      <alignment horizontal="center" wrapText="1"/>
    </xf>
    <xf numFmtId="166" fontId="15" fillId="0" borderId="11" xfId="8" applyNumberFormat="1" applyFont="1" applyFill="1" applyBorder="1" applyAlignment="1">
      <alignment horizontal="center" wrapText="1"/>
    </xf>
    <xf numFmtId="166" fontId="15" fillId="0" borderId="26" xfId="8" applyNumberFormat="1" applyFont="1" applyFill="1" applyBorder="1" applyAlignment="1">
      <alignment horizontal="center" wrapText="1"/>
    </xf>
    <xf numFmtId="166" fontId="15" fillId="0" borderId="27" xfId="8" applyNumberFormat="1" applyFont="1" applyFill="1" applyBorder="1" applyAlignment="1">
      <alignment horizontal="center" wrapText="1"/>
    </xf>
    <xf numFmtId="166" fontId="15" fillId="0" borderId="15" xfId="8" applyNumberFormat="1" applyFont="1" applyFill="1" applyBorder="1" applyAlignment="1">
      <alignment horizontal="center" wrapText="1"/>
    </xf>
    <xf numFmtId="166" fontId="15" fillId="0" borderId="36" xfId="8" applyNumberFormat="1" applyFont="1" applyFill="1" applyBorder="1" applyAlignment="1">
      <alignment horizontal="center" wrapText="1"/>
    </xf>
    <xf numFmtId="49" fontId="16" fillId="0" borderId="8" xfId="8" applyNumberFormat="1" applyFont="1" applyFill="1" applyBorder="1" applyAlignment="1">
      <alignment horizontal="center" vertical="center" wrapText="1"/>
    </xf>
    <xf numFmtId="49" fontId="16" fillId="0" borderId="6" xfId="8" applyNumberFormat="1" applyFont="1" applyFill="1" applyBorder="1" applyAlignment="1">
      <alignment horizontal="center" vertical="center" wrapText="1"/>
    </xf>
    <xf numFmtId="49" fontId="16" fillId="0" borderId="7" xfId="8" applyNumberFormat="1" applyFont="1" applyFill="1" applyBorder="1" applyAlignment="1">
      <alignment horizontal="center" vertical="center" wrapText="1"/>
    </xf>
    <xf numFmtId="49" fontId="16" fillId="0" borderId="63" xfId="8" applyNumberFormat="1" applyFont="1" applyFill="1" applyBorder="1" applyAlignment="1">
      <alignment horizontal="center" vertical="center" wrapText="1"/>
    </xf>
    <xf numFmtId="49" fontId="16" fillId="0" borderId="62" xfId="8" applyNumberFormat="1" applyFont="1" applyFill="1" applyBorder="1" applyAlignment="1">
      <alignment horizontal="center" vertical="center" wrapText="1"/>
    </xf>
    <xf numFmtId="166" fontId="15" fillId="0" borderId="14" xfId="8" applyNumberFormat="1" applyFont="1" applyFill="1" applyBorder="1" applyAlignment="1">
      <alignment horizontal="center" wrapText="1"/>
    </xf>
    <xf numFmtId="166" fontId="15" fillId="0" borderId="37" xfId="8" applyNumberFormat="1" applyFont="1" applyFill="1" applyBorder="1" applyAlignment="1">
      <alignment horizontal="center" wrapText="1"/>
    </xf>
    <xf numFmtId="1" fontId="15" fillId="0" borderId="13" xfId="8" applyNumberFormat="1" applyFont="1" applyFill="1" applyBorder="1" applyAlignment="1">
      <alignment horizontal="center" wrapText="1"/>
    </xf>
    <xf numFmtId="1" fontId="15" fillId="0" borderId="11" xfId="8" applyNumberFormat="1" applyFont="1" applyFill="1" applyBorder="1" applyAlignment="1">
      <alignment horizontal="center" wrapText="1"/>
    </xf>
    <xf numFmtId="1" fontId="15" fillId="0" borderId="14" xfId="8" applyNumberFormat="1" applyFont="1" applyFill="1" applyBorder="1" applyAlignment="1">
      <alignment horizontal="center" wrapText="1"/>
    </xf>
    <xf numFmtId="1" fontId="15" fillId="0" borderId="15" xfId="8" applyNumberFormat="1" applyFont="1" applyFill="1" applyBorder="1" applyAlignment="1">
      <alignment horizontal="center" wrapText="1"/>
    </xf>
    <xf numFmtId="1" fontId="15" fillId="0" borderId="37" xfId="8" applyNumberFormat="1" applyFont="1" applyFill="1" applyBorder="1" applyAlignment="1">
      <alignment horizontal="center" wrapText="1"/>
    </xf>
    <xf numFmtId="49" fontId="16" fillId="0" borderId="13" xfId="8" applyNumberFormat="1" applyFont="1" applyFill="1" applyBorder="1" applyAlignment="1">
      <alignment horizontal="center" vertical="center" wrapText="1"/>
    </xf>
    <xf numFmtId="49" fontId="16" fillId="0" borderId="11" xfId="8" applyNumberFormat="1" applyFont="1" applyFill="1" applyBorder="1" applyAlignment="1">
      <alignment horizontal="center" vertical="center" wrapText="1"/>
    </xf>
    <xf numFmtId="49" fontId="16" fillId="0" borderId="14" xfId="8" applyNumberFormat="1" applyFont="1" applyFill="1" applyBorder="1" applyAlignment="1">
      <alignment horizontal="center" vertical="center" wrapText="1"/>
    </xf>
    <xf numFmtId="49" fontId="16" fillId="2" borderId="27" xfId="8" applyNumberFormat="1" applyFont="1" applyFill="1" applyBorder="1" applyAlignment="1">
      <alignment horizontal="center" vertical="center" wrapText="1"/>
    </xf>
    <xf numFmtId="49" fontId="16" fillId="2" borderId="38" xfId="8" applyNumberFormat="1" applyFont="1" applyFill="1" applyBorder="1" applyAlignment="1">
      <alignment horizontal="center" vertical="center" wrapText="1"/>
    </xf>
    <xf numFmtId="1" fontId="16" fillId="0" borderId="76" xfId="8" applyNumberFormat="1" applyFont="1" applyFill="1" applyBorder="1" applyAlignment="1">
      <alignment horizontal="center" wrapText="1"/>
    </xf>
    <xf numFmtId="1" fontId="16" fillId="0" borderId="0" xfId="8" applyNumberFormat="1" applyFont="1" applyFill="1" applyBorder="1" applyAlignment="1">
      <alignment horizontal="center" wrapText="1"/>
    </xf>
    <xf numFmtId="1" fontId="16" fillId="0" borderId="43" xfId="8" applyNumberFormat="1" applyFont="1" applyFill="1" applyBorder="1" applyAlignment="1">
      <alignment horizontal="center" wrapText="1"/>
    </xf>
    <xf numFmtId="49" fontId="16" fillId="0" borderId="9" xfId="8" applyNumberFormat="1" applyFont="1" applyFill="1" applyBorder="1" applyAlignment="1">
      <alignment horizontal="center" vertical="center" wrapText="1"/>
    </xf>
    <xf numFmtId="49" fontId="16" fillId="0" borderId="77" xfId="8" applyNumberFormat="1" applyFont="1" applyFill="1" applyBorder="1" applyAlignment="1">
      <alignment horizontal="center" vertical="center" wrapText="1"/>
    </xf>
    <xf numFmtId="49" fontId="16" fillId="0" borderId="74" xfId="8" applyNumberFormat="1" applyFont="1" applyFill="1" applyBorder="1" applyAlignment="1">
      <alignment horizontal="center" vertical="center" wrapText="1"/>
    </xf>
    <xf numFmtId="49" fontId="16" fillId="0" borderId="75" xfId="8" applyNumberFormat="1" applyFont="1" applyFill="1" applyBorder="1" applyAlignment="1">
      <alignment horizontal="center" vertical="center" wrapText="1"/>
    </xf>
    <xf numFmtId="166" fontId="15" fillId="0" borderId="12" xfId="8" applyNumberFormat="1" applyFont="1" applyFill="1" applyBorder="1" applyAlignment="1">
      <alignment horizontal="center" wrapText="1"/>
    </xf>
    <xf numFmtId="1" fontId="15" fillId="0" borderId="36" xfId="8" applyNumberFormat="1" applyFont="1" applyFill="1" applyBorder="1" applyAlignment="1">
      <alignment horizontal="center" wrapText="1"/>
    </xf>
    <xf numFmtId="1" fontId="15" fillId="0" borderId="12" xfId="8" applyNumberFormat="1" applyFont="1" applyFill="1" applyBorder="1" applyAlignment="1">
      <alignment horizontal="center" wrapText="1"/>
    </xf>
    <xf numFmtId="0" fontId="15" fillId="2" borderId="36" xfId="8" applyFont="1" applyFill="1" applyBorder="1" applyAlignment="1">
      <alignment horizontal="center"/>
    </xf>
    <xf numFmtId="0" fontId="15" fillId="2" borderId="11" xfId="8" applyFont="1" applyFill="1" applyBorder="1" applyAlignment="1">
      <alignment horizontal="center"/>
    </xf>
    <xf numFmtId="0" fontId="15" fillId="2" borderId="37" xfId="8" applyFont="1" applyFill="1" applyBorder="1" applyAlignment="1">
      <alignment horizontal="center"/>
    </xf>
    <xf numFmtId="49" fontId="16" fillId="0" borderId="15" xfId="8" applyNumberFormat="1" applyFont="1" applyFill="1" applyBorder="1" applyAlignment="1">
      <alignment horizontal="center" vertical="center" wrapText="1"/>
    </xf>
    <xf numFmtId="49" fontId="16" fillId="0" borderId="12" xfId="8" applyNumberFormat="1" applyFont="1" applyFill="1" applyBorder="1" applyAlignment="1">
      <alignment horizontal="center" vertical="center" wrapText="1"/>
    </xf>
    <xf numFmtId="49" fontId="16" fillId="2" borderId="36" xfId="8" applyNumberFormat="1" applyFont="1" applyFill="1" applyBorder="1" applyAlignment="1">
      <alignment horizontal="center" vertical="center" wrapText="1"/>
    </xf>
    <xf numFmtId="49" fontId="16" fillId="2" borderId="11" xfId="8" applyNumberFormat="1" applyFont="1" applyFill="1" applyBorder="1" applyAlignment="1">
      <alignment horizontal="center" vertical="center" wrapText="1"/>
    </xf>
    <xf numFmtId="49" fontId="16" fillId="2" borderId="37" xfId="8" applyNumberFormat="1" applyFont="1" applyFill="1" applyBorder="1" applyAlignment="1">
      <alignment horizontal="center" vertical="center" wrapText="1"/>
    </xf>
    <xf numFmtId="3" fontId="16" fillId="0" borderId="28" xfId="8" applyNumberFormat="1" applyFont="1" applyFill="1" applyBorder="1" applyAlignment="1">
      <alignment horizontal="center" wrapText="1"/>
    </xf>
    <xf numFmtId="3" fontId="16" fillId="0" borderId="29" xfId="8" applyNumberFormat="1" applyFont="1" applyFill="1" applyBorder="1" applyAlignment="1">
      <alignment horizontal="center" wrapText="1"/>
    </xf>
    <xf numFmtId="3" fontId="16" fillId="0" borderId="30" xfId="8" applyNumberFormat="1" applyFont="1" applyFill="1" applyBorder="1" applyAlignment="1">
      <alignment horizontal="center" wrapText="1"/>
    </xf>
    <xf numFmtId="1" fontId="16" fillId="0" borderId="64" xfId="8" applyNumberFormat="1" applyFont="1" applyFill="1" applyBorder="1" applyAlignment="1">
      <alignment horizontal="center" vertical="center" wrapText="1"/>
    </xf>
    <xf numFmtId="1" fontId="16" fillId="0" borderId="65" xfId="8" applyNumberFormat="1" applyFont="1" applyFill="1" applyBorder="1" applyAlignment="1">
      <alignment horizontal="center" vertical="center" wrapText="1"/>
    </xf>
    <xf numFmtId="1" fontId="16" fillId="0" borderId="44" xfId="8" applyNumberFormat="1" applyFont="1" applyFill="1" applyBorder="1" applyAlignment="1">
      <alignment horizontal="center" vertical="center" wrapText="1"/>
    </xf>
    <xf numFmtId="1" fontId="16" fillId="0" borderId="46" xfId="8" applyNumberFormat="1" applyFont="1" applyFill="1" applyBorder="1" applyAlignment="1">
      <alignment horizontal="center" vertical="center" wrapText="1"/>
    </xf>
    <xf numFmtId="1" fontId="16" fillId="0" borderId="29" xfId="8" applyNumberFormat="1" applyFont="1" applyFill="1" applyBorder="1" applyAlignment="1">
      <alignment horizontal="center" vertical="center" wrapText="1"/>
    </xf>
    <xf numFmtId="1" fontId="16" fillId="0" borderId="30" xfId="8" applyNumberFormat="1" applyFont="1" applyFill="1" applyBorder="1" applyAlignment="1">
      <alignment horizontal="center" vertical="center" wrapText="1"/>
    </xf>
    <xf numFmtId="49" fontId="16" fillId="0" borderId="31" xfId="8" applyNumberFormat="1" applyFont="1" applyFill="1" applyBorder="1" applyAlignment="1">
      <alignment horizontal="center" vertical="center" wrapText="1"/>
    </xf>
    <xf numFmtId="49" fontId="16" fillId="0" borderId="32" xfId="8" applyNumberFormat="1" applyFont="1" applyFill="1" applyBorder="1" applyAlignment="1">
      <alignment horizontal="center" vertical="center" wrapText="1"/>
    </xf>
    <xf numFmtId="49" fontId="16" fillId="0" borderId="33" xfId="8" applyNumberFormat="1" applyFont="1" applyFill="1" applyBorder="1" applyAlignment="1">
      <alignment horizontal="center" vertical="center" wrapText="1"/>
    </xf>
    <xf numFmtId="49" fontId="16" fillId="0" borderId="23" xfId="8" applyNumberFormat="1" applyFont="1" applyFill="1" applyBorder="1" applyAlignment="1">
      <alignment horizontal="center" vertical="center" wrapText="1"/>
    </xf>
    <xf numFmtId="1" fontId="16" fillId="2" borderId="36" xfId="8" applyNumberFormat="1" applyFont="1" applyFill="1" applyBorder="1" applyAlignment="1">
      <alignment horizontal="center" vertical="center" wrapText="1"/>
    </xf>
    <xf numFmtId="1" fontId="16" fillId="2" borderId="11" xfId="8" applyNumberFormat="1" applyFont="1" applyFill="1" applyBorder="1" applyAlignment="1">
      <alignment horizontal="center" vertical="center" wrapText="1"/>
    </xf>
    <xf numFmtId="1" fontId="16" fillId="2" borderId="37" xfId="8" applyNumberFormat="1" applyFont="1" applyFill="1" applyBorder="1" applyAlignment="1">
      <alignment horizontal="center" vertical="center" wrapText="1"/>
    </xf>
    <xf numFmtId="1" fontId="16" fillId="0" borderId="64" xfId="8" applyNumberFormat="1" applyFont="1" applyFill="1" applyBorder="1" applyAlignment="1">
      <alignment horizontal="center" wrapText="1"/>
    </xf>
    <xf numFmtId="1" fontId="16" fillId="0" borderId="65" xfId="8" applyNumberFormat="1" applyFont="1" applyFill="1" applyBorder="1" applyAlignment="1">
      <alignment horizontal="center" wrapText="1"/>
    </xf>
    <xf numFmtId="1" fontId="16" fillId="0" borderId="44" xfId="8" applyNumberFormat="1" applyFont="1" applyFill="1" applyBorder="1" applyAlignment="1">
      <alignment horizontal="center" wrapText="1"/>
    </xf>
    <xf numFmtId="1" fontId="16" fillId="0" borderId="45" xfId="8" applyNumberFormat="1" applyFont="1" applyFill="1" applyBorder="1" applyAlignment="1">
      <alignment horizontal="center" wrapText="1"/>
    </xf>
    <xf numFmtId="1" fontId="16" fillId="0" borderId="66" xfId="8" applyNumberFormat="1" applyFont="1" applyFill="1" applyBorder="1" applyAlignment="1">
      <alignment horizontal="center" wrapText="1"/>
    </xf>
    <xf numFmtId="1" fontId="16" fillId="0" borderId="31" xfId="8" applyNumberFormat="1" applyFont="1" applyFill="1" applyBorder="1" applyAlignment="1">
      <alignment horizontal="center" vertical="center" wrapText="1"/>
    </xf>
    <xf numFmtId="1" fontId="16" fillId="0" borderId="32" xfId="8" applyNumberFormat="1" applyFont="1" applyFill="1" applyBorder="1" applyAlignment="1">
      <alignment horizontal="center" vertical="center" wrapText="1"/>
    </xf>
    <xf numFmtId="1" fontId="16" fillId="0" borderId="33" xfId="8" applyNumberFormat="1" applyFont="1" applyFill="1" applyBorder="1" applyAlignment="1">
      <alignment horizontal="center" vertical="center" wrapText="1"/>
    </xf>
    <xf numFmtId="3" fontId="16" fillId="0" borderId="64" xfId="8" applyNumberFormat="1" applyFont="1" applyFill="1" applyBorder="1" applyAlignment="1">
      <alignment horizontal="center"/>
    </xf>
    <xf numFmtId="3" fontId="16" fillId="0" borderId="65" xfId="8" applyNumberFormat="1" applyFont="1" applyFill="1" applyBorder="1" applyAlignment="1">
      <alignment horizontal="center"/>
    </xf>
    <xf numFmtId="3" fontId="16" fillId="0" borderId="66" xfId="8" applyNumberFormat="1" applyFont="1" applyFill="1" applyBorder="1" applyAlignment="1">
      <alignment horizontal="center"/>
    </xf>
    <xf numFmtId="3" fontId="16" fillId="0" borderId="3" xfId="8" applyNumberFormat="1" applyFont="1" applyFill="1" applyBorder="1" applyAlignment="1">
      <alignment horizontal="center"/>
    </xf>
    <xf numFmtId="3" fontId="16" fillId="0" borderId="4" xfId="8" applyNumberFormat="1" applyFont="1" applyFill="1" applyBorder="1" applyAlignment="1">
      <alignment horizontal="center"/>
    </xf>
    <xf numFmtId="3" fontId="16" fillId="0" borderId="5" xfId="8" applyNumberFormat="1" applyFont="1" applyFill="1" applyBorder="1" applyAlignment="1">
      <alignment horizontal="center"/>
    </xf>
    <xf numFmtId="1" fontId="16" fillId="0" borderId="66" xfId="8" applyNumberFormat="1" applyFont="1" applyFill="1" applyBorder="1" applyAlignment="1">
      <alignment horizontal="center" vertical="center" wrapText="1"/>
    </xf>
    <xf numFmtId="1" fontId="16" fillId="0" borderId="64" xfId="8" applyNumberFormat="1" applyFont="1" applyFill="1" applyBorder="1" applyAlignment="1">
      <alignment horizontal="center" vertical="center"/>
    </xf>
    <xf numFmtId="1" fontId="16" fillId="0" borderId="65" xfId="8" applyNumberFormat="1" applyFont="1" applyFill="1" applyBorder="1" applyAlignment="1">
      <alignment horizontal="center" vertical="center"/>
    </xf>
    <xf numFmtId="1" fontId="16" fillId="0" borderId="66" xfId="8" applyNumberFormat="1" applyFont="1" applyFill="1" applyBorder="1" applyAlignment="1">
      <alignment horizontal="center" vertical="center"/>
    </xf>
  </cellXfs>
  <cellStyles count="9">
    <cellStyle name="Normál" xfId="0" builtinId="0"/>
    <cellStyle name="Normál 2" xfId="1"/>
    <cellStyle name="Normál 2 2" xfId="8"/>
    <cellStyle name="Normál 3" xfId="2"/>
    <cellStyle name="Normál 4" xfId="7"/>
    <cellStyle name="Normál_Munka15" xfId="3"/>
    <cellStyle name="Normál_Munka4" xfId="4"/>
    <cellStyle name="Normál_Munka5" xfId="5"/>
    <cellStyle name="Normál_Munka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&#214;Z&#214;S%20&#214;NKORM&#193;NYZATI%20HIVATAL\P&#201;NZ&#220;GYI%20CSOPORT\Ol&#225;hn&#233;%20Nagy%20Andrea\2017%20K&#246;lts&#233;gvet&#233;s\2017%20ELEMI%20K&#214;LTS&#201;GVET&#201;S\K&#246;lts&#233;gvet&#233;s%202017\Hivatal\2017.%20&#233;vi%20VI.%20m&#243;dos&#237;t&#225;s%20ELEMI%20T&#193;BLA\Elemi%20k&#246;lts&#233;gvet&#233;s%20t&#225;bla%20HIVATAL%20VI.%20m&#243;dos&#237;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"/>
      <sheetName val="KIADÁS"/>
      <sheetName val="Munka1"/>
      <sheetName val="számítás"/>
      <sheetName val="1 melléklet"/>
      <sheetName val="2 melléklet"/>
      <sheetName val="3 melléklet"/>
      <sheetName val="4 melléklet"/>
      <sheetName val="5 melléklet"/>
      <sheetName val="6 melléklet"/>
      <sheetName val="7 melléklet"/>
      <sheetName val="8 melléklet"/>
      <sheetName val="9 melléklet"/>
      <sheetName val="10 melléklet"/>
      <sheetName val="11 melléklet"/>
      <sheetName val="12 melléklet"/>
      <sheetName val="13 melléklet"/>
      <sheetName val="14 melléklet"/>
      <sheetName val="15 melléklet"/>
      <sheetName val="16 melléklet"/>
      <sheetName val="17 melléklet"/>
      <sheetName val="18 melléklet"/>
      <sheetName val="19 melléklet"/>
      <sheetName val="20 melléklet"/>
      <sheetName val="21 melléklet"/>
    </sheetNames>
    <sheetDataSet>
      <sheetData sheetId="0">
        <row r="26">
          <cell r="M26">
            <v>-5000000</v>
          </cell>
        </row>
      </sheetData>
      <sheetData sheetId="1">
        <row r="130"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U130">
            <v>0</v>
          </cell>
          <cell r="V130">
            <v>0</v>
          </cell>
          <cell r="AM130">
            <v>0</v>
          </cell>
          <cell r="AN130">
            <v>0</v>
          </cell>
          <cell r="AO130">
            <v>0</v>
          </cell>
          <cell r="BB130">
            <v>0</v>
          </cell>
          <cell r="BC130">
            <v>0</v>
          </cell>
          <cell r="BD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H130">
            <v>0</v>
          </cell>
          <cell r="EI130">
            <v>0</v>
          </cell>
          <cell r="EJ130">
            <v>0</v>
          </cell>
        </row>
        <row r="151"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AM151">
            <v>0</v>
          </cell>
          <cell r="AN151">
            <v>0</v>
          </cell>
          <cell r="AO151">
            <v>0</v>
          </cell>
          <cell r="BB151">
            <v>0</v>
          </cell>
          <cell r="BC151">
            <v>0</v>
          </cell>
          <cell r="BD151">
            <v>0</v>
          </cell>
          <cell r="CD151">
            <v>0</v>
          </cell>
          <cell r="CE151">
            <v>0</v>
          </cell>
          <cell r="CF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H151">
            <v>0</v>
          </cell>
          <cell r="EI151">
            <v>0</v>
          </cell>
          <cell r="EJ15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Q51"/>
  <sheetViews>
    <sheetView view="pageLayout" topLeftCell="B1" zoomScaleNormal="75" workbookViewId="0">
      <selection activeCell="G10" sqref="G10"/>
    </sheetView>
  </sheetViews>
  <sheetFormatPr defaultColWidth="9.140625" defaultRowHeight="11.25"/>
  <cols>
    <col min="1" max="1" width="2.7109375" style="166" customWidth="1"/>
    <col min="2" max="2" width="30.28515625" style="153" customWidth="1"/>
    <col min="3" max="3" width="7.85546875" style="153" bestFit="1" customWidth="1"/>
    <col min="4" max="4" width="7.85546875" style="175" customWidth="1"/>
    <col min="5" max="5" width="8.85546875" style="163" customWidth="1"/>
    <col min="6" max="6" width="8.7109375" style="163" customWidth="1"/>
    <col min="7" max="7" width="5.140625" style="163" customWidth="1"/>
    <col min="8" max="8" width="3" style="166" customWidth="1"/>
    <col min="9" max="9" width="27.140625" style="153" customWidth="1"/>
    <col min="10" max="10" width="7.5703125" style="153" customWidth="1"/>
    <col min="11" max="11" width="9.28515625" style="175" customWidth="1"/>
    <col min="12" max="12" width="9.85546875" style="163" customWidth="1"/>
    <col min="13" max="13" width="8.7109375" style="163" customWidth="1"/>
    <col min="14" max="14" width="5" style="163" customWidth="1"/>
    <col min="15" max="15" width="16.42578125" style="166" customWidth="1"/>
    <col min="16" max="16384" width="9.140625" style="166"/>
  </cols>
  <sheetData>
    <row r="1" spans="1:15" ht="33.75">
      <c r="A1" s="166" t="s">
        <v>1129</v>
      </c>
      <c r="B1" s="153" t="s">
        <v>1052</v>
      </c>
      <c r="C1" s="152" t="s">
        <v>2001</v>
      </c>
      <c r="D1" s="171" t="s">
        <v>998</v>
      </c>
      <c r="E1" s="171" t="s">
        <v>999</v>
      </c>
      <c r="F1" s="171" t="s">
        <v>2000</v>
      </c>
      <c r="G1" s="171" t="s">
        <v>1054</v>
      </c>
      <c r="H1" s="166" t="s">
        <v>1073</v>
      </c>
      <c r="I1" s="153" t="s">
        <v>1074</v>
      </c>
      <c r="J1" s="152" t="s">
        <v>2001</v>
      </c>
      <c r="K1" s="171" t="s">
        <v>998</v>
      </c>
      <c r="L1" s="171" t="s">
        <v>999</v>
      </c>
      <c r="M1" s="171" t="s">
        <v>988</v>
      </c>
      <c r="N1" s="171" t="s">
        <v>1054</v>
      </c>
    </row>
    <row r="2" spans="1:15">
      <c r="A2" s="166">
        <v>1</v>
      </c>
      <c r="B2" s="153" t="s">
        <v>1049</v>
      </c>
      <c r="C2" s="176">
        <f>'2 melléklet'!C61</f>
        <v>158389</v>
      </c>
      <c r="D2" s="151">
        <f>'2 melléklet'!D61</f>
        <v>151000</v>
      </c>
      <c r="E2" s="151">
        <f>'2 melléklet'!E61</f>
        <v>124081</v>
      </c>
      <c r="F2" s="151">
        <f>'2 melléklet'!F61</f>
        <v>126931</v>
      </c>
      <c r="G2" s="151">
        <f>F2/E2%</f>
        <v>102.29688671110002</v>
      </c>
      <c r="H2" s="162">
        <v>1</v>
      </c>
      <c r="I2" s="151" t="s">
        <v>1120</v>
      </c>
      <c r="J2" s="151">
        <v>833365</v>
      </c>
      <c r="K2" s="151">
        <f>'3 melléklet'!D47</f>
        <v>471631</v>
      </c>
      <c r="L2" s="151">
        <f>'3 melléklet'!E47</f>
        <v>788697</v>
      </c>
      <c r="M2" s="151">
        <f>'3 melléklet'!F47</f>
        <v>786405</v>
      </c>
      <c r="N2" s="151">
        <f>M2/L2%</f>
        <v>99.709394101917468</v>
      </c>
      <c r="O2" s="162"/>
    </row>
    <row r="3" spans="1:15" ht="22.5">
      <c r="A3" s="166">
        <v>2</v>
      </c>
      <c r="B3" s="153" t="s">
        <v>1119</v>
      </c>
      <c r="C3" s="176">
        <f>'2 melléklet'!C62</f>
        <v>181473</v>
      </c>
      <c r="D3" s="151">
        <f>'2 melléklet'!D62</f>
        <v>88795</v>
      </c>
      <c r="E3" s="151">
        <f>'2 melléklet'!E62</f>
        <v>142184</v>
      </c>
      <c r="F3" s="151">
        <f>'2 melléklet'!F62</f>
        <v>158324</v>
      </c>
      <c r="G3" s="151">
        <f t="shared" ref="G3:G27" si="0">F3/E3%</f>
        <v>111.3514882124571</v>
      </c>
      <c r="H3" s="162">
        <v>2</v>
      </c>
      <c r="I3" s="151" t="s">
        <v>1075</v>
      </c>
      <c r="J3" s="151">
        <v>155061</v>
      </c>
      <c r="K3" s="151">
        <f>'3 melléklet'!D48</f>
        <v>90337</v>
      </c>
      <c r="L3" s="151">
        <f>'3 melléklet'!E48</f>
        <v>127788</v>
      </c>
      <c r="M3" s="151">
        <f>'3 melléklet'!F48</f>
        <v>127324</v>
      </c>
      <c r="N3" s="151">
        <f t="shared" ref="N3:N27" si="1">M3/L3%</f>
        <v>99.636898613328313</v>
      </c>
      <c r="O3" s="162"/>
    </row>
    <row r="4" spans="1:15" ht="22.5">
      <c r="A4" s="166">
        <v>3</v>
      </c>
      <c r="B4" s="153" t="s">
        <v>1053</v>
      </c>
      <c r="C4" s="176">
        <f>'2 melléklet'!C63</f>
        <v>4859</v>
      </c>
      <c r="D4" s="151">
        <f>'2 melléklet'!D63</f>
        <v>20000</v>
      </c>
      <c r="E4" s="151">
        <f>'2 melléklet'!E63</f>
        <v>3913</v>
      </c>
      <c r="F4" s="151">
        <f>'2 melléklet'!F63</f>
        <v>5851</v>
      </c>
      <c r="G4" s="151">
        <f t="shared" si="0"/>
        <v>149.52721696907741</v>
      </c>
      <c r="H4" s="162">
        <v>3</v>
      </c>
      <c r="I4" s="151" t="s">
        <v>1121</v>
      </c>
      <c r="J4" s="176">
        <v>440265</v>
      </c>
      <c r="K4" s="176">
        <f>'3 melléklet'!D49</f>
        <v>365222</v>
      </c>
      <c r="L4" s="151">
        <f>'3 melléklet'!E49</f>
        <v>500528</v>
      </c>
      <c r="M4" s="151">
        <f>'3 melléklet'!F49</f>
        <v>493854</v>
      </c>
      <c r="N4" s="151">
        <f t="shared" si="1"/>
        <v>98.666608061886649</v>
      </c>
      <c r="O4" s="162"/>
    </row>
    <row r="5" spans="1:15" ht="22.5">
      <c r="A5" s="166">
        <v>4</v>
      </c>
      <c r="B5" s="153" t="s">
        <v>1056</v>
      </c>
      <c r="C5" s="176">
        <f>'2 melléklet'!C64</f>
        <v>1330621</v>
      </c>
      <c r="D5" s="151">
        <f>'2 melléklet'!D64</f>
        <v>667769</v>
      </c>
      <c r="E5" s="151">
        <f>'2 melléklet'!E64</f>
        <v>1140205</v>
      </c>
      <c r="F5" s="151">
        <f>'2 melléklet'!F64</f>
        <v>1284754</v>
      </c>
      <c r="G5" s="151">
        <f t="shared" si="0"/>
        <v>112.67745712393824</v>
      </c>
      <c r="H5" s="162">
        <v>4</v>
      </c>
      <c r="I5" s="151" t="s">
        <v>994</v>
      </c>
      <c r="J5" s="151">
        <v>28577</v>
      </c>
      <c r="K5" s="151">
        <f>'3 melléklet'!D50</f>
        <v>26211</v>
      </c>
      <c r="L5" s="151">
        <f>'3 melléklet'!E50</f>
        <v>31145</v>
      </c>
      <c r="M5" s="151">
        <f>'3 melléklet'!F50</f>
        <v>28190</v>
      </c>
      <c r="N5" s="151">
        <f t="shared" si="1"/>
        <v>90.512120725638141</v>
      </c>
      <c r="O5" s="162"/>
    </row>
    <row r="6" spans="1:15" ht="22.5">
      <c r="B6" s="155" t="s">
        <v>1116</v>
      </c>
      <c r="C6" s="177">
        <f>'2 melléklet'!C8</f>
        <v>520780</v>
      </c>
      <c r="D6" s="151">
        <v>560950</v>
      </c>
      <c r="E6" s="151">
        <v>590965</v>
      </c>
      <c r="F6" s="151">
        <v>590965</v>
      </c>
      <c r="G6" s="151">
        <f t="shared" si="0"/>
        <v>100</v>
      </c>
      <c r="H6" s="162">
        <v>5</v>
      </c>
      <c r="I6" s="151" t="s">
        <v>1076</v>
      </c>
      <c r="J6" s="151">
        <v>30542</v>
      </c>
      <c r="K6" s="151">
        <f>'3 melléklet'!D51</f>
        <v>37955</v>
      </c>
      <c r="L6" s="151">
        <f>'3 melléklet'!E51</f>
        <v>70513</v>
      </c>
      <c r="M6" s="151">
        <f>'3 melléklet'!F51</f>
        <v>66467</v>
      </c>
      <c r="N6" s="151">
        <f t="shared" si="1"/>
        <v>94.262050969324804</v>
      </c>
      <c r="O6" s="162"/>
    </row>
    <row r="7" spans="1:15">
      <c r="C7" s="178"/>
      <c r="D7" s="157"/>
      <c r="E7" s="151"/>
      <c r="F7" s="154"/>
      <c r="G7" s="151"/>
      <c r="H7" s="162">
        <v>6</v>
      </c>
      <c r="I7" s="153" t="s">
        <v>1077</v>
      </c>
      <c r="J7" s="153">
        <v>0</v>
      </c>
      <c r="K7" s="151">
        <f>'3 melléklet'!D52</f>
        <v>13464</v>
      </c>
      <c r="L7" s="151">
        <f>'3 melléklet'!E52</f>
        <v>26526</v>
      </c>
      <c r="M7" s="151">
        <f>'3 melléklet'!F52</f>
        <v>0</v>
      </c>
      <c r="N7" s="151">
        <f t="shared" si="1"/>
        <v>0</v>
      </c>
      <c r="O7" s="162"/>
    </row>
    <row r="8" spans="1:15" s="165" customFormat="1">
      <c r="B8" s="157" t="s">
        <v>1057</v>
      </c>
      <c r="C8" s="179">
        <f>'2 melléklet'!C65</f>
        <v>1675342</v>
      </c>
      <c r="D8" s="172">
        <f>'2 melléklet'!D65</f>
        <v>927564</v>
      </c>
      <c r="E8" s="172">
        <f>'2 melléklet'!E65</f>
        <v>1410383</v>
      </c>
      <c r="F8" s="172">
        <f>'2 melléklet'!F65</f>
        <v>1575860</v>
      </c>
      <c r="G8" s="151">
        <f t="shared" si="0"/>
        <v>111.73277046022251</v>
      </c>
      <c r="H8" s="161"/>
      <c r="I8" s="172" t="s">
        <v>1078</v>
      </c>
      <c r="J8" s="172">
        <v>1488350</v>
      </c>
      <c r="K8" s="172">
        <f>'3 melléklet'!D53</f>
        <v>1004820</v>
      </c>
      <c r="L8" s="172">
        <f>'3 melléklet'!E53</f>
        <v>1545197</v>
      </c>
      <c r="M8" s="172">
        <f>'3 melléklet'!F53</f>
        <v>1502240</v>
      </c>
      <c r="N8" s="151">
        <f t="shared" si="1"/>
        <v>97.219966127296388</v>
      </c>
      <c r="O8" s="161"/>
    </row>
    <row r="9" spans="1:15" ht="21.75" customHeight="1">
      <c r="A9" s="166" t="s">
        <v>976</v>
      </c>
      <c r="B9" s="153" t="s">
        <v>1058</v>
      </c>
      <c r="C9" s="178"/>
      <c r="D9" s="153"/>
      <c r="E9" s="151"/>
      <c r="F9" s="154"/>
      <c r="G9" s="151"/>
      <c r="H9" s="162" t="s">
        <v>1079</v>
      </c>
      <c r="I9" s="151" t="s">
        <v>1080</v>
      </c>
      <c r="J9" s="151"/>
      <c r="K9" s="151"/>
      <c r="L9" s="151"/>
      <c r="M9" s="154"/>
      <c r="N9" s="151"/>
      <c r="O9" s="162"/>
    </row>
    <row r="10" spans="1:15">
      <c r="A10" s="166">
        <v>5</v>
      </c>
      <c r="B10" s="153" t="s">
        <v>1024</v>
      </c>
      <c r="C10" s="176">
        <f>'2 melléklet'!C11</f>
        <v>1124</v>
      </c>
      <c r="D10" s="151">
        <f>'2 melléklet'!D67</f>
        <v>0</v>
      </c>
      <c r="E10" s="151">
        <f>'2 melléklet'!E67</f>
        <v>0</v>
      </c>
      <c r="F10" s="151">
        <f>'2 melléklet'!F67</f>
        <v>652</v>
      </c>
      <c r="G10" s="151">
        <v>0</v>
      </c>
      <c r="H10" s="162">
        <v>7</v>
      </c>
      <c r="I10" s="151" t="s">
        <v>1081</v>
      </c>
      <c r="J10" s="151">
        <v>93276</v>
      </c>
      <c r="K10" s="151">
        <f>'3 melléklet'!D55</f>
        <v>22190</v>
      </c>
      <c r="L10" s="151">
        <f>'3 melléklet'!E55</f>
        <v>117925</v>
      </c>
      <c r="M10" s="151">
        <f>'3 melléklet'!F55</f>
        <v>117708</v>
      </c>
      <c r="N10" s="151">
        <f t="shared" si="1"/>
        <v>99.815984736061054</v>
      </c>
      <c r="O10" s="162"/>
    </row>
    <row r="11" spans="1:15" ht="22.5">
      <c r="A11" s="166">
        <v>6</v>
      </c>
      <c r="B11" s="153" t="s">
        <v>1059</v>
      </c>
      <c r="C11" s="176">
        <f>'2 melléklet'!C12</f>
        <v>15791</v>
      </c>
      <c r="D11" s="151">
        <f>'2 melléklet'!D68</f>
        <v>13898</v>
      </c>
      <c r="E11" s="151">
        <f>'2 melléklet'!E68</f>
        <v>17069</v>
      </c>
      <c r="F11" s="151">
        <f>'2 melléklet'!F68</f>
        <v>17452</v>
      </c>
      <c r="G11" s="151">
        <f t="shared" si="0"/>
        <v>102.2438338508407</v>
      </c>
      <c r="H11" s="162">
        <v>8</v>
      </c>
      <c r="I11" s="151" t="s">
        <v>1082</v>
      </c>
      <c r="J11" s="151">
        <v>42077</v>
      </c>
      <c r="K11" s="151">
        <f>'3 melléklet'!D56</f>
        <v>34927</v>
      </c>
      <c r="L11" s="151">
        <f>'3 melléklet'!E56</f>
        <v>86719</v>
      </c>
      <c r="M11" s="151">
        <f>'3 melléklet'!F56</f>
        <v>86719</v>
      </c>
      <c r="N11" s="151">
        <f t="shared" si="1"/>
        <v>100</v>
      </c>
      <c r="O11" s="162"/>
    </row>
    <row r="12" spans="1:15" ht="22.5">
      <c r="A12" s="166">
        <v>7</v>
      </c>
      <c r="B12" s="153" t="s">
        <v>1060</v>
      </c>
      <c r="C12" s="176">
        <f>'2 melléklet'!C13</f>
        <v>36894</v>
      </c>
      <c r="D12" s="151">
        <f>'2 melléklet'!D69</f>
        <v>0</v>
      </c>
      <c r="E12" s="151">
        <f>'2 melléklet'!E69</f>
        <v>1330803</v>
      </c>
      <c r="F12" s="151">
        <f>'2 melléklet'!F69</f>
        <v>1330803</v>
      </c>
      <c r="G12" s="151">
        <f t="shared" si="0"/>
        <v>100</v>
      </c>
      <c r="H12" s="162">
        <v>9</v>
      </c>
      <c r="I12" s="151" t="s">
        <v>1091</v>
      </c>
      <c r="J12" s="151">
        <v>1719</v>
      </c>
      <c r="K12" s="151">
        <f>'3 melléklet'!D57</f>
        <v>4500</v>
      </c>
      <c r="L12" s="151">
        <f>'3 melléklet'!E57</f>
        <v>4569</v>
      </c>
      <c r="M12" s="151">
        <f>'3 melléklet'!F57</f>
        <v>3569</v>
      </c>
      <c r="N12" s="151">
        <f t="shared" si="1"/>
        <v>78.113372729262423</v>
      </c>
      <c r="O12" s="162"/>
    </row>
    <row r="13" spans="1:15" ht="22.5">
      <c r="B13" s="155" t="s">
        <v>1221</v>
      </c>
      <c r="C13" s="177">
        <f>'2 melléklet'!C14</f>
        <v>30100</v>
      </c>
      <c r="D13" s="151">
        <f>'2 melléklet'!D70</f>
        <v>13898</v>
      </c>
      <c r="E13" s="151">
        <f>'2 melléklet'!E70</f>
        <v>1347872</v>
      </c>
      <c r="F13" s="151">
        <f>'2 melléklet'!F70</f>
        <v>1348907</v>
      </c>
      <c r="G13" s="151">
        <f t="shared" si="0"/>
        <v>100.07678770684457</v>
      </c>
      <c r="H13" s="162">
        <v>10</v>
      </c>
      <c r="I13" s="151" t="s">
        <v>1084</v>
      </c>
      <c r="J13" s="151">
        <v>0</v>
      </c>
      <c r="K13" s="151">
        <f>'3 melléklet'!D58</f>
        <v>342205</v>
      </c>
      <c r="L13" s="151">
        <f>'3 melléklet'!E58</f>
        <v>1172032</v>
      </c>
      <c r="M13" s="151">
        <f>'3 melléklet'!F58</f>
        <v>0</v>
      </c>
      <c r="N13" s="151">
        <f t="shared" si="1"/>
        <v>0</v>
      </c>
      <c r="O13" s="162"/>
    </row>
    <row r="14" spans="1:15" s="165" customFormat="1">
      <c r="B14" s="157" t="s">
        <v>1061</v>
      </c>
      <c r="C14" s="179">
        <f>'2 melléklet'!C70</f>
        <v>53809</v>
      </c>
      <c r="D14" s="172">
        <f>'2 melléklet'!D70</f>
        <v>13898</v>
      </c>
      <c r="E14" s="172">
        <f>'2 melléklet'!E70</f>
        <v>1347872</v>
      </c>
      <c r="F14" s="172">
        <f>'2 melléklet'!F70</f>
        <v>1348907</v>
      </c>
      <c r="G14" s="151">
        <f t="shared" si="0"/>
        <v>100.07678770684457</v>
      </c>
      <c r="H14" s="161"/>
      <c r="I14" s="172" t="s">
        <v>1085</v>
      </c>
      <c r="J14" s="172">
        <v>137072</v>
      </c>
      <c r="K14" s="172">
        <f>'3 melléklet'!D59</f>
        <v>403822</v>
      </c>
      <c r="L14" s="172">
        <f>'3 melléklet'!E59</f>
        <v>1381245</v>
      </c>
      <c r="M14" s="172">
        <f>'3 melléklet'!F59</f>
        <v>207996</v>
      </c>
      <c r="N14" s="151">
        <f t="shared" si="1"/>
        <v>15.058588447378995</v>
      </c>
      <c r="O14" s="161"/>
    </row>
    <row r="15" spans="1:15" ht="22.5">
      <c r="A15" s="166" t="s">
        <v>1062</v>
      </c>
      <c r="B15" s="153" t="s">
        <v>1063</v>
      </c>
      <c r="C15" s="178"/>
      <c r="D15" s="153"/>
      <c r="E15" s="151"/>
      <c r="F15" s="154"/>
      <c r="G15" s="151"/>
      <c r="H15" s="162" t="s">
        <v>1086</v>
      </c>
      <c r="I15" s="151" t="s">
        <v>1063</v>
      </c>
      <c r="J15" s="151"/>
      <c r="K15" s="151"/>
      <c r="L15" s="151"/>
      <c r="M15" s="151">
        <f>'3 melléklet'!N38</f>
        <v>0</v>
      </c>
      <c r="N15" s="151">
        <v>0</v>
      </c>
      <c r="O15" s="162"/>
    </row>
    <row r="16" spans="1:15" ht="22.5">
      <c r="B16" s="153" t="s">
        <v>1064</v>
      </c>
      <c r="C16" s="178"/>
      <c r="D16" s="153"/>
      <c r="E16" s="151"/>
      <c r="F16" s="154"/>
      <c r="G16" s="151"/>
      <c r="H16" s="162">
        <v>9</v>
      </c>
      <c r="I16" s="151" t="s">
        <v>1087</v>
      </c>
      <c r="J16" s="151">
        <v>200000</v>
      </c>
      <c r="K16" s="151">
        <f>'3 melléklet'!D61</f>
        <v>0</v>
      </c>
      <c r="L16" s="151">
        <f>'3 melléklet'!E61</f>
        <v>330000</v>
      </c>
      <c r="M16" s="151">
        <f>'3 melléklet'!F61</f>
        <v>330000</v>
      </c>
      <c r="N16" s="151">
        <v>0</v>
      </c>
      <c r="O16" s="162"/>
    </row>
    <row r="17" spans="1:17">
      <c r="A17" s="166">
        <v>8</v>
      </c>
      <c r="B17" s="153" t="s">
        <v>1065</v>
      </c>
      <c r="C17" s="176">
        <f>'2 melléklet'!C73</f>
        <v>391620</v>
      </c>
      <c r="D17" s="151">
        <f>'2 melléklet'!D73</f>
        <v>487522</v>
      </c>
      <c r="E17" s="151">
        <f>'2 melléklet'!E73</f>
        <v>297835</v>
      </c>
      <c r="F17" s="151">
        <f>'2 melléklet'!F73</f>
        <v>297835</v>
      </c>
      <c r="G17" s="151">
        <f t="shared" si="0"/>
        <v>100</v>
      </c>
      <c r="H17" s="162">
        <v>10</v>
      </c>
      <c r="I17" s="151" t="s">
        <v>1765</v>
      </c>
      <c r="J17" s="151">
        <v>17857</v>
      </c>
      <c r="K17" s="151">
        <f>'3 melléklet'!D62</f>
        <v>20342</v>
      </c>
      <c r="L17" s="151">
        <f>'3 melléklet'!E62</f>
        <v>20342</v>
      </c>
      <c r="M17" s="151">
        <f>'3 melléklet'!F62</f>
        <v>20342</v>
      </c>
      <c r="N17" s="151">
        <f t="shared" si="1"/>
        <v>100</v>
      </c>
      <c r="O17" s="162"/>
    </row>
    <row r="18" spans="1:17" ht="16.5" customHeight="1">
      <c r="A18" s="166">
        <v>9</v>
      </c>
      <c r="B18" s="153" t="s">
        <v>1066</v>
      </c>
      <c r="C18" s="176">
        <f>'2 melléklet'!C74</f>
        <v>0</v>
      </c>
      <c r="D18" s="151">
        <f>'2 melléklet'!D74</f>
        <v>0</v>
      </c>
      <c r="E18" s="151">
        <f>'2 melléklet'!E74</f>
        <v>0</v>
      </c>
      <c r="F18" s="151">
        <f>'2 melléklet'!F74</f>
        <v>0</v>
      </c>
      <c r="G18" s="151"/>
      <c r="H18" s="162"/>
      <c r="I18" s="213" t="s">
        <v>1089</v>
      </c>
      <c r="J18" s="172">
        <v>217857</v>
      </c>
      <c r="K18" s="172">
        <f>'3 melléklet'!D63</f>
        <v>20342</v>
      </c>
      <c r="L18" s="172">
        <f>'3 melléklet'!E63</f>
        <v>350342</v>
      </c>
      <c r="M18" s="172">
        <f>'3 melléklet'!F63</f>
        <v>350342</v>
      </c>
      <c r="N18" s="151">
        <f t="shared" si="1"/>
        <v>100</v>
      </c>
      <c r="O18" s="161"/>
    </row>
    <row r="19" spans="1:17" ht="12" customHeight="1">
      <c r="A19" s="166">
        <v>10</v>
      </c>
      <c r="B19" s="153" t="s">
        <v>1067</v>
      </c>
      <c r="C19" s="176">
        <f>'2 melléklet'!C75</f>
        <v>20342</v>
      </c>
      <c r="D19" s="151">
        <f>'2 melléklet'!D75</f>
        <v>0</v>
      </c>
      <c r="E19" s="151">
        <f>'2 melléklet'!E75</f>
        <v>20694</v>
      </c>
      <c r="F19" s="151">
        <f>'2 melléklet'!F75</f>
        <v>20694</v>
      </c>
      <c r="G19" s="151">
        <f t="shared" si="0"/>
        <v>100</v>
      </c>
      <c r="H19" s="162"/>
      <c r="I19" s="172"/>
      <c r="J19" s="172"/>
      <c r="K19" s="153"/>
      <c r="L19" s="166"/>
      <c r="M19" s="154"/>
      <c r="N19" s="151"/>
      <c r="O19" s="161"/>
    </row>
    <row r="20" spans="1:17" ht="22.5">
      <c r="B20" s="153" t="s">
        <v>1068</v>
      </c>
      <c r="C20" s="178"/>
      <c r="D20" s="151"/>
      <c r="E20" s="151"/>
      <c r="F20" s="154"/>
      <c r="G20" s="151"/>
      <c r="H20" s="162"/>
      <c r="I20" s="151"/>
      <c r="J20" s="151"/>
      <c r="K20" s="153"/>
      <c r="L20" s="151"/>
      <c r="M20" s="154"/>
      <c r="N20" s="151"/>
      <c r="O20" s="162"/>
    </row>
    <row r="21" spans="1:17">
      <c r="A21" s="166">
        <v>11</v>
      </c>
      <c r="B21" s="153" t="s">
        <v>1065</v>
      </c>
      <c r="C21" s="176">
        <f>'2 melléklet'!C77</f>
        <v>0</v>
      </c>
      <c r="D21" s="151">
        <f>'2 melléklet'!D77</f>
        <v>0</v>
      </c>
      <c r="E21" s="151">
        <f>'2 melléklet'!E77</f>
        <v>0</v>
      </c>
      <c r="F21" s="151">
        <f>'2 melléklet'!F77</f>
        <v>0</v>
      </c>
      <c r="G21" s="151">
        <v>0</v>
      </c>
      <c r="H21" s="162"/>
      <c r="I21" s="151"/>
      <c r="J21" s="151"/>
      <c r="K21" s="153"/>
      <c r="L21" s="151"/>
      <c r="M21" s="154"/>
      <c r="N21" s="151"/>
      <c r="O21" s="162"/>
    </row>
    <row r="22" spans="1:17">
      <c r="A22" s="166">
        <v>12</v>
      </c>
      <c r="B22" s="153" t="s">
        <v>1066</v>
      </c>
      <c r="C22" s="176">
        <f>'2 melléklet'!C78</f>
        <v>0</v>
      </c>
      <c r="D22" s="151">
        <f>'2 melléklet'!D78</f>
        <v>0</v>
      </c>
      <c r="E22" s="151">
        <f>'2 melléklet'!E78</f>
        <v>0</v>
      </c>
      <c r="F22" s="151">
        <f>'2 melléklet'!F78</f>
        <v>0</v>
      </c>
      <c r="G22" s="151">
        <v>0</v>
      </c>
      <c r="H22" s="162"/>
      <c r="I22" s="151"/>
      <c r="J22" s="151"/>
      <c r="K22" s="153"/>
      <c r="L22" s="151"/>
      <c r="M22" s="154"/>
      <c r="N22" s="151"/>
      <c r="O22" s="162"/>
    </row>
    <row r="23" spans="1:17" ht="22.5">
      <c r="B23" s="153" t="s">
        <v>1069</v>
      </c>
      <c r="C23" s="173"/>
      <c r="D23" s="151"/>
      <c r="E23" s="151"/>
      <c r="F23" s="158"/>
      <c r="G23" s="151">
        <v>0</v>
      </c>
      <c r="H23" s="162"/>
      <c r="I23" s="172"/>
      <c r="J23" s="172"/>
      <c r="K23" s="153"/>
      <c r="L23" s="151"/>
      <c r="M23" s="158"/>
      <c r="N23" s="151"/>
      <c r="O23" s="161"/>
    </row>
    <row r="24" spans="1:17">
      <c r="A24" s="166">
        <v>13</v>
      </c>
      <c r="B24" s="153" t="s">
        <v>1070</v>
      </c>
      <c r="C24" s="176">
        <f>'2 melléklet'!C80</f>
        <v>0</v>
      </c>
      <c r="D24" s="151">
        <f>'2 melléklet'!D80</f>
        <v>0</v>
      </c>
      <c r="E24" s="151">
        <f>'2 melléklet'!E80</f>
        <v>200000</v>
      </c>
      <c r="F24" s="151">
        <f>'2 melléklet'!F80</f>
        <v>200000</v>
      </c>
      <c r="G24" s="151">
        <f t="shared" si="0"/>
        <v>100</v>
      </c>
      <c r="H24" s="162"/>
      <c r="I24" s="151"/>
      <c r="J24" s="151"/>
      <c r="K24" s="157"/>
      <c r="L24" s="151"/>
      <c r="M24" s="158"/>
      <c r="N24" s="151"/>
      <c r="O24" s="162"/>
    </row>
    <row r="25" spans="1:17" ht="12" customHeight="1">
      <c r="A25" s="166">
        <v>14</v>
      </c>
      <c r="B25" s="153" t="s">
        <v>1071</v>
      </c>
      <c r="C25" s="176">
        <f>'2 melléklet'!C81</f>
        <v>0</v>
      </c>
      <c r="D25" s="151">
        <f>'2 melléklet'!D81</f>
        <v>0</v>
      </c>
      <c r="E25" s="151">
        <f>'2 melléklet'!E81</f>
        <v>0</v>
      </c>
      <c r="F25" s="151">
        <f>'2 melléklet'!F81</f>
        <v>0</v>
      </c>
      <c r="G25" s="151">
        <v>0</v>
      </c>
      <c r="H25" s="162"/>
      <c r="I25" s="151"/>
      <c r="J25" s="151"/>
      <c r="K25" s="157"/>
      <c r="L25" s="151"/>
      <c r="M25" s="154"/>
      <c r="N25" s="151"/>
      <c r="O25" s="162"/>
    </row>
    <row r="26" spans="1:17" ht="15.75" customHeight="1">
      <c r="B26" s="157" t="s">
        <v>1235</v>
      </c>
      <c r="C26" s="179">
        <f>'2 melléklet'!C82</f>
        <v>411962</v>
      </c>
      <c r="D26" s="172">
        <f>'2 melléklet'!D82</f>
        <v>487522</v>
      </c>
      <c r="E26" s="172">
        <f>'2 melléklet'!E82</f>
        <v>518529</v>
      </c>
      <c r="F26" s="172">
        <f>'2 melléklet'!F82</f>
        <v>518529</v>
      </c>
      <c r="G26" s="172">
        <f t="shared" si="0"/>
        <v>100</v>
      </c>
      <c r="H26" s="162"/>
      <c r="I26" s="151"/>
      <c r="J26" s="151"/>
      <c r="K26" s="180"/>
      <c r="L26" s="151"/>
      <c r="M26" s="180"/>
      <c r="N26" s="151"/>
      <c r="O26" s="162"/>
    </row>
    <row r="27" spans="1:17" ht="30.75" customHeight="1">
      <c r="B27" s="157" t="s">
        <v>1072</v>
      </c>
      <c r="C27" s="181">
        <f>'2 melléklet'!C83</f>
        <v>2141113</v>
      </c>
      <c r="D27" s="182">
        <f>'2 melléklet'!D83</f>
        <v>1428984</v>
      </c>
      <c r="E27" s="182">
        <f>'2 melléklet'!E83</f>
        <v>3276784</v>
      </c>
      <c r="F27" s="183">
        <f>'2 melléklet'!F83</f>
        <v>3443296</v>
      </c>
      <c r="G27" s="172">
        <f t="shared" si="0"/>
        <v>105.08156778109269</v>
      </c>
      <c r="H27" s="162"/>
      <c r="I27" s="172" t="s">
        <v>1090</v>
      </c>
      <c r="J27" s="172">
        <v>1843279</v>
      </c>
      <c r="K27" s="183">
        <f>'3 melléklet'!D64</f>
        <v>1428984</v>
      </c>
      <c r="L27" s="183">
        <f>'3 melléklet'!E64</f>
        <v>3276784</v>
      </c>
      <c r="M27" s="183">
        <f>'3 melléklet'!F64</f>
        <v>2060578</v>
      </c>
      <c r="N27" s="172">
        <f t="shared" si="1"/>
        <v>62.884157149204832</v>
      </c>
      <c r="O27" s="161"/>
      <c r="Q27" s="162"/>
    </row>
    <row r="28" spans="1:17">
      <c r="D28" s="154"/>
      <c r="E28" s="154"/>
      <c r="F28" s="154"/>
      <c r="G28" s="154"/>
      <c r="K28" s="154"/>
      <c r="L28" s="154"/>
      <c r="M28" s="154"/>
      <c r="N28" s="154"/>
    </row>
    <row r="29" spans="1:17">
      <c r="D29" s="154"/>
      <c r="E29" s="151"/>
      <c r="F29" s="154"/>
      <c r="G29" s="154"/>
      <c r="K29" s="154"/>
      <c r="L29" s="151"/>
      <c r="M29" s="154"/>
      <c r="N29" s="154"/>
    </row>
    <row r="30" spans="1:17">
      <c r="D30" s="154"/>
      <c r="E30" s="154"/>
      <c r="F30" s="154"/>
      <c r="G30" s="154"/>
      <c r="K30" s="154"/>
      <c r="L30" s="154"/>
      <c r="M30" s="154"/>
      <c r="N30" s="154"/>
    </row>
    <row r="31" spans="1:17">
      <c r="D31" s="154"/>
      <c r="E31" s="154"/>
      <c r="F31" s="154"/>
      <c r="G31" s="154"/>
      <c r="K31" s="154"/>
      <c r="L31" s="154"/>
      <c r="M31" s="154"/>
      <c r="N31" s="154"/>
    </row>
    <row r="32" spans="1:17">
      <c r="D32" s="158"/>
      <c r="E32" s="154"/>
      <c r="F32" s="158"/>
      <c r="G32" s="158"/>
      <c r="K32" s="158"/>
      <c r="L32" s="154"/>
      <c r="M32" s="158"/>
      <c r="N32" s="158"/>
      <c r="O32" s="162"/>
    </row>
    <row r="33" spans="4:15">
      <c r="D33" s="154"/>
      <c r="E33" s="158"/>
      <c r="F33" s="154"/>
      <c r="G33" s="154"/>
      <c r="K33" s="154"/>
      <c r="L33" s="158"/>
      <c r="M33" s="154"/>
      <c r="N33" s="154"/>
    </row>
    <row r="34" spans="4:15">
      <c r="D34" s="154"/>
      <c r="E34" s="154"/>
      <c r="F34" s="154"/>
      <c r="G34" s="154"/>
      <c r="K34" s="154"/>
      <c r="L34" s="154"/>
      <c r="M34" s="154"/>
      <c r="N34" s="154"/>
    </row>
    <row r="35" spans="4:15">
      <c r="D35" s="154"/>
      <c r="E35" s="154"/>
      <c r="F35" s="154"/>
      <c r="G35" s="154"/>
      <c r="K35" s="154"/>
      <c r="L35" s="154"/>
      <c r="M35" s="154"/>
      <c r="N35" s="154"/>
    </row>
    <row r="36" spans="4:15">
      <c r="D36" s="154"/>
      <c r="E36" s="154"/>
      <c r="F36" s="154"/>
      <c r="G36" s="154"/>
      <c r="K36" s="154"/>
      <c r="L36" s="154"/>
      <c r="M36" s="154"/>
      <c r="N36" s="154"/>
      <c r="O36" s="162"/>
    </row>
    <row r="37" spans="4:15">
      <c r="D37" s="158"/>
      <c r="E37" s="154"/>
      <c r="F37" s="158"/>
      <c r="G37" s="158"/>
      <c r="K37" s="158"/>
      <c r="L37" s="154"/>
      <c r="M37" s="158"/>
      <c r="N37" s="158"/>
    </row>
    <row r="38" spans="4:15">
      <c r="D38" s="154"/>
      <c r="E38" s="158"/>
      <c r="F38" s="154"/>
      <c r="G38" s="154"/>
      <c r="K38" s="154"/>
      <c r="L38" s="158"/>
      <c r="M38" s="154"/>
      <c r="N38" s="154"/>
    </row>
    <row r="39" spans="4:15">
      <c r="D39" s="154"/>
      <c r="E39" s="154"/>
      <c r="F39" s="154"/>
      <c r="G39" s="154"/>
      <c r="K39" s="154"/>
      <c r="L39" s="154"/>
      <c r="M39" s="154"/>
      <c r="N39" s="154"/>
    </row>
    <row r="40" spans="4:15">
      <c r="D40" s="154"/>
      <c r="E40" s="154"/>
      <c r="F40" s="154"/>
      <c r="G40" s="154"/>
      <c r="K40" s="154"/>
      <c r="L40" s="154"/>
      <c r="M40" s="154"/>
      <c r="N40" s="154"/>
    </row>
    <row r="41" spans="4:15">
      <c r="D41" s="154"/>
      <c r="E41" s="154"/>
      <c r="F41" s="154"/>
      <c r="G41" s="154"/>
      <c r="K41" s="154"/>
      <c r="L41" s="154"/>
      <c r="M41" s="154"/>
      <c r="N41" s="154"/>
    </row>
    <row r="42" spans="4:15">
      <c r="D42" s="154"/>
      <c r="E42" s="154"/>
      <c r="F42" s="154"/>
      <c r="G42" s="154"/>
      <c r="K42" s="154"/>
      <c r="L42" s="154"/>
      <c r="M42" s="154"/>
      <c r="N42" s="154"/>
    </row>
    <row r="43" spans="4:15">
      <c r="D43" s="154"/>
      <c r="E43" s="154"/>
      <c r="F43" s="154"/>
      <c r="G43" s="154"/>
      <c r="K43" s="154"/>
      <c r="L43" s="154"/>
      <c r="M43" s="154"/>
      <c r="N43" s="154"/>
    </row>
    <row r="44" spans="4:15">
      <c r="D44" s="153"/>
      <c r="E44" s="154"/>
      <c r="F44" s="153"/>
      <c r="G44" s="153"/>
      <c r="K44" s="153"/>
      <c r="L44" s="154"/>
      <c r="M44" s="153"/>
      <c r="N44" s="153"/>
    </row>
    <row r="45" spans="4:15">
      <c r="D45" s="154"/>
      <c r="E45" s="153"/>
      <c r="F45" s="154"/>
      <c r="G45" s="154"/>
      <c r="K45" s="154"/>
      <c r="L45" s="153"/>
      <c r="M45" s="154"/>
      <c r="N45" s="154"/>
    </row>
    <row r="46" spans="4:15">
      <c r="D46" s="154"/>
      <c r="E46" s="154"/>
      <c r="F46" s="154"/>
      <c r="G46" s="154"/>
      <c r="K46" s="154"/>
      <c r="L46" s="154"/>
      <c r="M46" s="154"/>
      <c r="N46" s="154"/>
    </row>
    <row r="47" spans="4:15">
      <c r="D47" s="154"/>
      <c r="E47" s="154"/>
      <c r="F47" s="154"/>
      <c r="G47" s="154"/>
      <c r="K47" s="154"/>
      <c r="L47" s="154"/>
      <c r="M47" s="154"/>
      <c r="N47" s="154"/>
    </row>
    <row r="48" spans="4:15">
      <c r="D48" s="154"/>
      <c r="E48" s="154"/>
      <c r="F48" s="154"/>
      <c r="G48" s="154"/>
      <c r="K48" s="154"/>
      <c r="L48" s="154"/>
      <c r="M48" s="154"/>
      <c r="N48" s="154"/>
    </row>
    <row r="49" spans="4:14">
      <c r="D49" s="158"/>
      <c r="E49" s="154"/>
      <c r="F49" s="158"/>
      <c r="G49" s="158"/>
      <c r="K49" s="158"/>
      <c r="L49" s="154"/>
      <c r="M49" s="158"/>
      <c r="N49" s="158"/>
    </row>
    <row r="50" spans="4:14">
      <c r="D50" s="158"/>
      <c r="E50" s="158"/>
      <c r="F50" s="158"/>
      <c r="G50" s="158"/>
      <c r="K50" s="158"/>
      <c r="L50" s="158"/>
      <c r="M50" s="158"/>
      <c r="N50" s="158"/>
    </row>
    <row r="51" spans="4:14">
      <c r="D51" s="154"/>
      <c r="E51" s="158"/>
      <c r="F51" s="154"/>
      <c r="G51" s="154"/>
      <c r="K51" s="154"/>
      <c r="L51" s="158"/>
      <c r="M51" s="154"/>
      <c r="N51" s="154"/>
    </row>
  </sheetData>
  <phoneticPr fontId="9" type="noConversion"/>
  <printOptions headings="1" gridLines="1"/>
  <pageMargins left="3.125E-2" right="1.0416666666666666E-2" top="1.2598425196850394" bottom="8.3333333333333329E-2" header="0.51181102362204722" footer="0.35433070866141736"/>
  <pageSetup paperSize="9" orientation="landscape" r:id="rId1"/>
  <headerFooter alignWithMargins="0">
    <oddHeader>&amp;C
&amp;"Arial,Félkövér"&amp;11VÉSZTŐ VÁROS ÖNKORMÁNYZAT 
2017. évi bevételei és kiadásai&amp;R1. melléklet a 11/2018(V.31.) önkormányzati rendelethez
Adatok E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18"/>
  <sheetViews>
    <sheetView view="pageLayout" zoomScaleNormal="100" workbookViewId="0">
      <selection activeCell="D20" sqref="D20"/>
    </sheetView>
  </sheetViews>
  <sheetFormatPr defaultColWidth="9.140625" defaultRowHeight="15"/>
  <cols>
    <col min="1" max="1" width="6.28515625" style="17" customWidth="1"/>
    <col min="2" max="2" width="36.42578125" style="17" customWidth="1"/>
    <col min="3" max="3" width="18.42578125" style="19" customWidth="1"/>
    <col min="4" max="4" width="19.42578125" style="19" customWidth="1"/>
    <col min="5" max="5" width="13.42578125" style="17" customWidth="1"/>
    <col min="6" max="6" width="9.28515625" style="17" bestFit="1" customWidth="1"/>
    <col min="7" max="7" width="9.85546875" style="17" bestFit="1" customWidth="1"/>
    <col min="8" max="16384" width="9.140625" style="17"/>
  </cols>
  <sheetData>
    <row r="1" spans="1:9" ht="33" customHeight="1">
      <c r="A1" s="22" t="s">
        <v>1228</v>
      </c>
      <c r="B1" s="23" t="s">
        <v>990</v>
      </c>
      <c r="C1" s="29" t="s">
        <v>2264</v>
      </c>
      <c r="D1" s="28" t="s">
        <v>2265</v>
      </c>
      <c r="E1" s="23"/>
      <c r="F1" s="32"/>
      <c r="G1" s="32"/>
      <c r="H1" s="32"/>
      <c r="I1" s="32"/>
    </row>
    <row r="2" spans="1:9" ht="30">
      <c r="A2" s="17">
        <v>1</v>
      </c>
      <c r="B2" s="30" t="s">
        <v>2259</v>
      </c>
      <c r="C2" s="19">
        <v>297500</v>
      </c>
      <c r="D2" s="103">
        <v>2794</v>
      </c>
      <c r="F2" s="32"/>
      <c r="G2" s="32"/>
      <c r="I2" s="32"/>
    </row>
    <row r="3" spans="1:9" ht="30">
      <c r="A3" s="17">
        <v>2</v>
      </c>
      <c r="B3" s="48" t="s">
        <v>2260</v>
      </c>
      <c r="C3" s="31">
        <v>203339</v>
      </c>
      <c r="D3" s="103">
        <v>9525</v>
      </c>
    </row>
    <row r="4" spans="1:9">
      <c r="A4" s="17">
        <v>3</v>
      </c>
      <c r="B4" s="48" t="s">
        <v>2261</v>
      </c>
      <c r="C4" s="31">
        <v>450000</v>
      </c>
      <c r="D4" s="103">
        <v>4542</v>
      </c>
    </row>
    <row r="5" spans="1:9" ht="22.5" customHeight="1">
      <c r="A5" s="17">
        <v>4</v>
      </c>
      <c r="B5" s="21" t="s">
        <v>2262</v>
      </c>
      <c r="C5" s="16">
        <v>217880</v>
      </c>
      <c r="D5" s="103">
        <v>0</v>
      </c>
      <c r="E5" s="21"/>
      <c r="F5" s="7"/>
    </row>
    <row r="6" spans="1:9">
      <c r="A6" s="17">
        <v>5</v>
      </c>
      <c r="B6" s="21" t="s">
        <v>2263</v>
      </c>
      <c r="C6" s="16">
        <v>6999</v>
      </c>
      <c r="D6" s="103">
        <v>0</v>
      </c>
      <c r="E6" s="21"/>
      <c r="F6" s="7"/>
    </row>
    <row r="7" spans="1:9">
      <c r="A7" s="17">
        <v>6</v>
      </c>
      <c r="B7" s="21" t="s">
        <v>2209</v>
      </c>
      <c r="C7" s="16">
        <v>60000</v>
      </c>
      <c r="D7" s="103">
        <v>1529</v>
      </c>
      <c r="E7" s="21"/>
      <c r="F7" s="7"/>
    </row>
    <row r="8" spans="1:9">
      <c r="B8" s="21"/>
      <c r="C8" s="16"/>
      <c r="E8" s="21"/>
      <c r="F8" s="7"/>
    </row>
    <row r="9" spans="1:9" s="22" customFormat="1" ht="14.25">
      <c r="B9" s="75" t="s">
        <v>1131</v>
      </c>
      <c r="C9" s="18">
        <f>SUM(C2:C8)</f>
        <v>1235718</v>
      </c>
      <c r="D9" s="20">
        <f>SUM(D2:D8)</f>
        <v>18390</v>
      </c>
      <c r="E9" s="75"/>
      <c r="F9" s="8"/>
    </row>
    <row r="10" spans="1:9">
      <c r="B10" s="21"/>
      <c r="C10" s="16"/>
      <c r="E10" s="21"/>
      <c r="F10" s="7"/>
    </row>
    <row r="11" spans="1:9">
      <c r="B11" s="21"/>
      <c r="C11" s="16"/>
      <c r="E11" s="21"/>
      <c r="F11" s="7"/>
    </row>
    <row r="12" spans="1:9">
      <c r="C12" s="16"/>
      <c r="E12" s="21"/>
      <c r="F12" s="7"/>
    </row>
    <row r="13" spans="1:9">
      <c r="B13" s="21"/>
      <c r="C13" s="16"/>
      <c r="E13" s="21"/>
      <c r="F13" s="7"/>
    </row>
    <row r="14" spans="1:9">
      <c r="B14" s="21"/>
      <c r="C14" s="16"/>
    </row>
    <row r="15" spans="1:9">
      <c r="B15" s="21"/>
      <c r="C15" s="16"/>
    </row>
    <row r="16" spans="1:9">
      <c r="B16" s="76"/>
      <c r="C16" s="76"/>
    </row>
    <row r="17" spans="2:3">
      <c r="B17" s="21"/>
      <c r="C17" s="16"/>
    </row>
    <row r="18" spans="2:3">
      <c r="B18" s="26"/>
      <c r="C18" s="16"/>
    </row>
  </sheetData>
  <phoneticPr fontId="9" type="noConversion"/>
  <printOptions headings="1" gridLines="1"/>
  <pageMargins left="0.78740157480314965" right="0.78740157480314965" top="1.7322834645669292" bottom="0.98425196850393704" header="0.51181102362204722" footer="0.51181102362204722"/>
  <pageSetup paperSize="9" orientation="portrait" r:id="rId1"/>
  <headerFooter alignWithMargins="0">
    <oddHeader>&amp;C
&amp;"Arial,Félkövér"Vésztő Város Önkormányzat Európai Uniós forrásból megvalósuló projektek bevételei és kiadásai,
valamint EU-s projektekhez történő hozzájárulások 
2018&amp;R10. melléklet a 11/2018(V.31.) önkormányzati rendelethez
Adatok E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1"/>
  <sheetViews>
    <sheetView view="pageLayout" zoomScaleNormal="100" workbookViewId="0">
      <selection activeCell="B12" sqref="B12"/>
    </sheetView>
  </sheetViews>
  <sheetFormatPr defaultColWidth="9.140625" defaultRowHeight="14.25"/>
  <cols>
    <col min="1" max="1" width="5" style="15" customWidth="1"/>
    <col min="2" max="2" width="51.28515625" style="15" customWidth="1"/>
    <col min="3" max="3" width="12.85546875" style="15" customWidth="1"/>
    <col min="4" max="4" width="12.42578125" style="15" customWidth="1"/>
    <col min="5" max="5" width="16.7109375" style="15" customWidth="1"/>
    <col min="6" max="6" width="16.85546875" style="15" customWidth="1"/>
    <col min="7" max="16384" width="9.140625" style="15"/>
  </cols>
  <sheetData>
    <row r="1" spans="1:4" s="7" customFormat="1" ht="12.75">
      <c r="A1" s="9" t="s">
        <v>1228</v>
      </c>
      <c r="B1" s="39" t="s">
        <v>990</v>
      </c>
      <c r="C1" s="39" t="s">
        <v>1005</v>
      </c>
      <c r="D1" s="9" t="s">
        <v>1006</v>
      </c>
    </row>
    <row r="2" spans="1:4" s="7" customFormat="1" ht="12.75">
      <c r="A2" s="38">
        <v>1</v>
      </c>
      <c r="B2" s="7" t="s">
        <v>1026</v>
      </c>
      <c r="C2" s="106">
        <v>0</v>
      </c>
      <c r="D2" s="106">
        <v>0</v>
      </c>
    </row>
    <row r="3" spans="1:4" s="7" customFormat="1" ht="12.75">
      <c r="A3" s="38">
        <v>2</v>
      </c>
      <c r="B3" s="7" t="s">
        <v>1014</v>
      </c>
      <c r="C3" s="106">
        <v>0</v>
      </c>
      <c r="D3" s="106">
        <v>0</v>
      </c>
    </row>
    <row r="4" spans="1:4" s="7" customFormat="1" ht="25.5">
      <c r="A4" s="38">
        <v>3</v>
      </c>
      <c r="B4" s="43" t="s">
        <v>1011</v>
      </c>
      <c r="C4" s="106">
        <v>2631</v>
      </c>
      <c r="D4" s="106">
        <v>5263</v>
      </c>
    </row>
    <row r="5" spans="1:4" s="7" customFormat="1" ht="25.5">
      <c r="A5" s="38">
        <v>4</v>
      </c>
      <c r="B5" s="43" t="s">
        <v>1012</v>
      </c>
      <c r="C5" s="107">
        <v>43</v>
      </c>
      <c r="D5" s="106">
        <v>86</v>
      </c>
    </row>
    <row r="6" spans="1:4" s="7" customFormat="1" ht="12.75">
      <c r="A6" s="38">
        <v>5</v>
      </c>
      <c r="B6" s="7" t="s">
        <v>1134</v>
      </c>
      <c r="C6" s="106"/>
      <c r="D6" s="106"/>
    </row>
    <row r="7" spans="1:4" s="7" customFormat="1" ht="12.75">
      <c r="A7" s="38">
        <v>6</v>
      </c>
      <c r="B7" s="7" t="s">
        <v>1135</v>
      </c>
      <c r="C7" s="106"/>
      <c r="D7" s="106"/>
    </row>
    <row r="8" spans="1:4" s="7" customFormat="1" ht="12.75">
      <c r="A8" s="38">
        <v>7</v>
      </c>
      <c r="B8" s="7" t="s">
        <v>1025</v>
      </c>
      <c r="C8" s="106">
        <v>16</v>
      </c>
      <c r="D8" s="106">
        <v>1707</v>
      </c>
    </row>
    <row r="9" spans="1:4" s="7" customFormat="1" ht="12.75">
      <c r="A9" s="38">
        <v>8</v>
      </c>
      <c r="B9" s="7" t="s">
        <v>1706</v>
      </c>
      <c r="C9" s="106">
        <v>262</v>
      </c>
      <c r="D9" s="106">
        <v>108</v>
      </c>
    </row>
    <row r="10" spans="1:4" s="7" customFormat="1" ht="26.25" customHeight="1">
      <c r="A10" s="38"/>
      <c r="B10" s="8" t="s">
        <v>1007</v>
      </c>
      <c r="C10" s="8"/>
      <c r="D10" s="8">
        <f>SUM(D2:D9)</f>
        <v>7164</v>
      </c>
    </row>
    <row r="11" spans="1:4" s="7" customFormat="1" ht="12.75">
      <c r="A11" s="38"/>
    </row>
  </sheetData>
  <phoneticPr fontId="9" type="noConversion"/>
  <printOptions headings="1" gridLines="1"/>
  <pageMargins left="0.75" right="0.75" top="1.71" bottom="1" header="0.5" footer="0.5"/>
  <pageSetup paperSize="9" orientation="portrait" r:id="rId1"/>
  <headerFooter alignWithMargins="0">
    <oddHeader>&amp;C
&amp;"Arial,Félkövér"Vésztő Város Önkormányzat 
által 2017-ban nyújtott közvetett támogatások, kedvezmények&amp;R11. melléklet a 11/2018(V.31.) önkormányzati rendelethez
Adatok E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H31"/>
  <sheetViews>
    <sheetView view="pageLayout" zoomScaleNormal="100" workbookViewId="0">
      <selection activeCell="F39" sqref="F39"/>
    </sheetView>
  </sheetViews>
  <sheetFormatPr defaultColWidth="9.140625" defaultRowHeight="15"/>
  <cols>
    <col min="1" max="1" width="4.7109375" style="17" customWidth="1"/>
    <col min="2" max="2" width="36" style="30" customWidth="1"/>
    <col min="3" max="3" width="10.42578125" style="19" customWidth="1"/>
    <col min="4" max="4" width="10" style="19" customWidth="1"/>
    <col min="5" max="5" width="10.140625" style="19" customWidth="1"/>
    <col min="6" max="6" width="12.7109375" style="187" bestFit="1" customWidth="1"/>
    <col min="7" max="7" width="34" style="17" customWidth="1"/>
    <col min="8" max="8" width="11.7109375" style="17" customWidth="1"/>
    <col min="9" max="16384" width="9.140625" style="17"/>
  </cols>
  <sheetData>
    <row r="1" spans="1:8" ht="28.5">
      <c r="C1" s="47" t="s">
        <v>2002</v>
      </c>
      <c r="D1" s="47" t="s">
        <v>2171</v>
      </c>
      <c r="E1" s="47" t="s">
        <v>2172</v>
      </c>
      <c r="F1" s="186" t="s">
        <v>2173</v>
      </c>
    </row>
    <row r="2" spans="1:8">
      <c r="A2" s="27" t="s">
        <v>1117</v>
      </c>
      <c r="B2" s="184"/>
      <c r="C2" s="36"/>
      <c r="D2" s="36"/>
      <c r="E2" s="36"/>
      <c r="H2" s="36"/>
    </row>
    <row r="3" spans="1:8">
      <c r="A3" s="37">
        <v>1</v>
      </c>
      <c r="B3" s="74" t="s">
        <v>1049</v>
      </c>
      <c r="C3" s="211">
        <f>'1 melléklet'!F2</f>
        <v>126931</v>
      </c>
      <c r="D3" s="24">
        <v>158389</v>
      </c>
      <c r="E3" s="24">
        <v>136500</v>
      </c>
      <c r="F3" s="187">
        <v>110694</v>
      </c>
      <c r="H3" s="24"/>
    </row>
    <row r="4" spans="1:8">
      <c r="A4" s="37">
        <v>2</v>
      </c>
      <c r="B4" s="74" t="s">
        <v>1119</v>
      </c>
      <c r="C4" s="211">
        <f>'1 melléklet'!F3</f>
        <v>158324</v>
      </c>
      <c r="D4" s="24">
        <v>181473</v>
      </c>
      <c r="E4" s="24">
        <v>163320</v>
      </c>
      <c r="F4" s="187">
        <v>109394</v>
      </c>
      <c r="H4" s="24"/>
    </row>
    <row r="5" spans="1:8" ht="15.75" customHeight="1">
      <c r="A5" s="37">
        <v>3</v>
      </c>
      <c r="B5" s="74" t="s">
        <v>1053</v>
      </c>
      <c r="C5" s="211">
        <f>'1 melléklet'!F4</f>
        <v>5851</v>
      </c>
      <c r="D5" s="24">
        <v>4859</v>
      </c>
      <c r="E5" s="24">
        <v>18654</v>
      </c>
      <c r="F5" s="187">
        <v>0</v>
      </c>
      <c r="H5" s="24"/>
    </row>
    <row r="6" spans="1:8" ht="24.75">
      <c r="A6" s="37">
        <v>4</v>
      </c>
      <c r="B6" s="74" t="s">
        <v>1056</v>
      </c>
      <c r="C6" s="211">
        <f>'1 melléklet'!F5</f>
        <v>1284754</v>
      </c>
      <c r="D6" s="24">
        <v>1330621</v>
      </c>
      <c r="E6" s="24">
        <v>1298030</v>
      </c>
      <c r="F6" s="187">
        <v>1157300</v>
      </c>
      <c r="H6" s="24"/>
    </row>
    <row r="7" spans="1:8">
      <c r="A7" s="37">
        <v>5</v>
      </c>
      <c r="B7" s="74" t="s">
        <v>1024</v>
      </c>
      <c r="C7" s="211">
        <f>'1 melléklet'!F10</f>
        <v>652</v>
      </c>
      <c r="D7" s="24">
        <v>1124</v>
      </c>
      <c r="E7" s="24">
        <v>1500</v>
      </c>
      <c r="F7" s="187">
        <v>7307</v>
      </c>
      <c r="H7" s="24"/>
    </row>
    <row r="8" spans="1:8" ht="24.75">
      <c r="A8" s="37">
        <v>6</v>
      </c>
      <c r="B8" s="74" t="s">
        <v>1059</v>
      </c>
      <c r="C8" s="211">
        <f>'1 melléklet'!F11</f>
        <v>17452</v>
      </c>
      <c r="D8" s="24">
        <v>15791</v>
      </c>
      <c r="E8" s="24">
        <v>146400</v>
      </c>
      <c r="F8" s="187">
        <v>80931</v>
      </c>
      <c r="H8" s="24"/>
    </row>
    <row r="9" spans="1:8" ht="24.75">
      <c r="A9" s="37">
        <v>7</v>
      </c>
      <c r="B9" s="74" t="s">
        <v>1060</v>
      </c>
      <c r="C9" s="211">
        <f>'1 melléklet'!F12</f>
        <v>1330803</v>
      </c>
      <c r="D9" s="24">
        <v>36894</v>
      </c>
      <c r="E9" s="24">
        <v>372284</v>
      </c>
      <c r="F9" s="187">
        <v>192478</v>
      </c>
      <c r="H9" s="24"/>
    </row>
    <row r="10" spans="1:8">
      <c r="A10" s="37">
        <v>8</v>
      </c>
      <c r="B10" s="74" t="s">
        <v>1065</v>
      </c>
      <c r="C10" s="24">
        <f>'1 melléklet'!F17+'1 melléklet'!F21</f>
        <v>297835</v>
      </c>
      <c r="D10" s="19">
        <v>391620</v>
      </c>
      <c r="E10" s="19">
        <v>253231</v>
      </c>
      <c r="F10" s="187">
        <v>208629</v>
      </c>
      <c r="H10" s="24"/>
    </row>
    <row r="11" spans="1:8">
      <c r="A11" s="37">
        <v>9</v>
      </c>
      <c r="B11" s="74" t="s">
        <v>1066</v>
      </c>
      <c r="C11" s="24">
        <f>'1 melléklet'!F18</f>
        <v>0</v>
      </c>
      <c r="D11" s="24">
        <v>0</v>
      </c>
      <c r="E11" s="24"/>
      <c r="F11" s="187">
        <v>0</v>
      </c>
      <c r="H11" s="24"/>
    </row>
    <row r="12" spans="1:8">
      <c r="A12" s="37">
        <v>10</v>
      </c>
      <c r="B12" s="74" t="s">
        <v>1067</v>
      </c>
      <c r="C12" s="24">
        <f>'1 melléklet'!F19</f>
        <v>20694</v>
      </c>
      <c r="D12" s="24">
        <v>20342</v>
      </c>
      <c r="E12" s="24">
        <v>17857</v>
      </c>
      <c r="H12" s="24"/>
    </row>
    <row r="13" spans="1:8" ht="24.75">
      <c r="A13" s="37">
        <v>11</v>
      </c>
      <c r="B13" s="74" t="s">
        <v>1708</v>
      </c>
      <c r="C13" s="24">
        <f>'1 melléklet'!F24</f>
        <v>200000</v>
      </c>
      <c r="D13" s="24">
        <v>0</v>
      </c>
      <c r="E13" s="24"/>
      <c r="F13" s="187">
        <v>0</v>
      </c>
      <c r="H13" s="24"/>
    </row>
    <row r="14" spans="1:8">
      <c r="A14" s="37">
        <v>12</v>
      </c>
      <c r="B14" s="74" t="s">
        <v>1071</v>
      </c>
      <c r="C14" s="24">
        <f>'1 melléklet'!F25</f>
        <v>0</v>
      </c>
      <c r="D14" s="24">
        <v>0</v>
      </c>
      <c r="E14" s="24"/>
      <c r="F14" s="187">
        <v>52722</v>
      </c>
      <c r="H14" s="24"/>
    </row>
    <row r="15" spans="1:8">
      <c r="A15" s="37"/>
      <c r="B15" s="74" t="s">
        <v>1113</v>
      </c>
      <c r="C15" s="24"/>
      <c r="D15" s="24"/>
      <c r="E15" s="24"/>
      <c r="F15" s="187">
        <v>-6817</v>
      </c>
      <c r="H15" s="24"/>
    </row>
    <row r="16" spans="1:8">
      <c r="A16" s="34"/>
      <c r="B16" s="82" t="s">
        <v>1122</v>
      </c>
      <c r="C16" s="33">
        <f>SUM(C3:C15)</f>
        <v>3443296</v>
      </c>
      <c r="D16" s="33">
        <v>2141113</v>
      </c>
      <c r="E16" s="33">
        <v>2407776</v>
      </c>
      <c r="F16" s="188">
        <v>1912638</v>
      </c>
      <c r="H16" s="33"/>
    </row>
    <row r="18" spans="1:6">
      <c r="A18" s="27" t="s">
        <v>1118</v>
      </c>
      <c r="B18" s="184"/>
    </row>
    <row r="19" spans="1:6">
      <c r="A19" s="37">
        <v>1</v>
      </c>
      <c r="B19" s="74" t="s">
        <v>1120</v>
      </c>
      <c r="C19" s="19">
        <f>'1 melléklet'!M2</f>
        <v>786405</v>
      </c>
      <c r="D19" s="19">
        <v>833365</v>
      </c>
      <c r="E19" s="19">
        <v>777228</v>
      </c>
      <c r="F19" s="187">
        <v>520331</v>
      </c>
    </row>
    <row r="20" spans="1:6" ht="24.75">
      <c r="A20" s="37">
        <v>2</v>
      </c>
      <c r="B20" s="74" t="s">
        <v>1075</v>
      </c>
      <c r="C20" s="19">
        <f>'1 melléklet'!M3</f>
        <v>127324</v>
      </c>
      <c r="D20" s="19">
        <v>155601</v>
      </c>
      <c r="E20" s="19">
        <v>142699</v>
      </c>
      <c r="F20" s="187">
        <v>99503</v>
      </c>
    </row>
    <row r="21" spans="1:6">
      <c r="A21" s="37">
        <v>3</v>
      </c>
      <c r="B21" s="74" t="s">
        <v>1121</v>
      </c>
      <c r="C21" s="19">
        <f>'1 melléklet'!M4</f>
        <v>493854</v>
      </c>
      <c r="D21" s="19">
        <v>440265</v>
      </c>
      <c r="E21" s="19">
        <v>455238</v>
      </c>
      <c r="F21" s="187">
        <v>422769</v>
      </c>
    </row>
    <row r="22" spans="1:6">
      <c r="A22" s="37">
        <v>4</v>
      </c>
      <c r="B22" s="74" t="s">
        <v>994</v>
      </c>
      <c r="C22" s="19">
        <f>'1 melléklet'!M5</f>
        <v>28190</v>
      </c>
      <c r="D22" s="19">
        <v>28577</v>
      </c>
      <c r="E22" s="19">
        <v>57065</v>
      </c>
      <c r="F22" s="187">
        <v>179239</v>
      </c>
    </row>
    <row r="23" spans="1:6">
      <c r="A23" s="37">
        <v>5</v>
      </c>
      <c r="B23" s="74" t="s">
        <v>1076</v>
      </c>
      <c r="C23" s="19">
        <f>'1 melléklet'!M6</f>
        <v>66467</v>
      </c>
      <c r="D23" s="19">
        <v>30542</v>
      </c>
      <c r="E23" s="19">
        <v>52351</v>
      </c>
      <c r="F23" s="187">
        <v>38015</v>
      </c>
    </row>
    <row r="24" spans="1:6">
      <c r="A24" s="37">
        <v>6</v>
      </c>
      <c r="B24" s="74" t="s">
        <v>1081</v>
      </c>
      <c r="C24" s="19">
        <f>'1 melléklet'!M10</f>
        <v>117708</v>
      </c>
      <c r="D24" s="19">
        <v>93276</v>
      </c>
      <c r="E24" s="19">
        <v>498739</v>
      </c>
      <c r="F24" s="187">
        <v>250417</v>
      </c>
    </row>
    <row r="25" spans="1:6">
      <c r="A25" s="37">
        <v>7</v>
      </c>
      <c r="B25" s="74" t="s">
        <v>1082</v>
      </c>
      <c r="C25" s="19">
        <f>'1 melléklet'!M11</f>
        <v>86719</v>
      </c>
      <c r="D25" s="19">
        <v>42077</v>
      </c>
      <c r="E25" s="19">
        <v>5417</v>
      </c>
      <c r="F25" s="187">
        <v>201076</v>
      </c>
    </row>
    <row r="26" spans="1:6">
      <c r="A26" s="37">
        <v>8</v>
      </c>
      <c r="B26" s="74" t="s">
        <v>1091</v>
      </c>
      <c r="C26" s="19">
        <f>'1 melléklet'!M12</f>
        <v>3569</v>
      </c>
      <c r="D26" s="19">
        <v>1719</v>
      </c>
      <c r="E26" s="19">
        <v>11575</v>
      </c>
      <c r="F26" s="187">
        <v>64248</v>
      </c>
    </row>
    <row r="27" spans="1:6">
      <c r="A27" s="37">
        <v>9</v>
      </c>
      <c r="B27" s="74" t="s">
        <v>1087</v>
      </c>
      <c r="C27" s="19">
        <f>'1 melléklet'!M16</f>
        <v>330000</v>
      </c>
      <c r="D27" s="19">
        <v>200000</v>
      </c>
      <c r="F27" s="187">
        <v>0</v>
      </c>
    </row>
    <row r="28" spans="1:6" ht="24.75">
      <c r="A28" s="37">
        <v>10</v>
      </c>
      <c r="B28" s="74" t="s">
        <v>1707</v>
      </c>
      <c r="C28" s="19">
        <f>'1 melléklet'!M17</f>
        <v>20342</v>
      </c>
      <c r="D28" s="19">
        <v>17857</v>
      </c>
      <c r="E28" s="19">
        <v>15842</v>
      </c>
      <c r="F28" s="187">
        <v>12029</v>
      </c>
    </row>
    <row r="29" spans="1:6">
      <c r="A29" s="37">
        <v>11</v>
      </c>
      <c r="B29" s="185" t="s">
        <v>1114</v>
      </c>
      <c r="F29" s="187">
        <v>0</v>
      </c>
    </row>
    <row r="30" spans="1:6">
      <c r="A30" s="37"/>
      <c r="B30" s="185" t="s">
        <v>1113</v>
      </c>
      <c r="F30" s="187">
        <v>24968</v>
      </c>
    </row>
    <row r="31" spans="1:6">
      <c r="A31" s="35"/>
      <c r="B31" s="82" t="s">
        <v>1123</v>
      </c>
      <c r="C31" s="20">
        <f>SUM(C19:C30)</f>
        <v>2060578</v>
      </c>
      <c r="D31" s="20">
        <v>1843279</v>
      </c>
      <c r="E31" s="20">
        <v>2016154</v>
      </c>
      <c r="F31" s="188">
        <v>1812595</v>
      </c>
    </row>
  </sheetData>
  <phoneticPr fontId="9" type="noConversion"/>
  <printOptions headings="1" gridLines="1"/>
  <pageMargins left="0.75" right="0.75" top="1.56" bottom="1" header="0.73" footer="0.5"/>
  <pageSetup paperSize="9" orientation="portrait" r:id="rId1"/>
  <headerFooter alignWithMargins="0">
    <oddHeader>&amp;C&amp;"Arial,Félkövér"
Vésztő Város Önkormányzat  4 éves pénzforgalmi mérlege&amp;R12. melléklet a 11/2018(V.31.) önkormányzati rendelethez
Adatok E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Q25"/>
  <sheetViews>
    <sheetView view="pageLayout" zoomScaleNormal="100" workbookViewId="0">
      <selection activeCell="R16" sqref="R16"/>
    </sheetView>
  </sheetViews>
  <sheetFormatPr defaultColWidth="9.140625" defaultRowHeight="12.75"/>
  <cols>
    <col min="1" max="1" width="4.28515625" style="89" customWidth="1"/>
    <col min="2" max="2" width="30.140625" style="89" customWidth="1"/>
    <col min="3" max="3" width="13.42578125" style="89" customWidth="1"/>
    <col min="4" max="4" width="14.28515625" style="89" customWidth="1"/>
    <col min="5" max="5" width="9.140625" style="91"/>
    <col min="6" max="6" width="25.42578125" style="89" customWidth="1"/>
    <col min="7" max="7" width="14" style="89" customWidth="1"/>
    <col min="8" max="8" width="14.140625" style="89" customWidth="1"/>
    <col min="9" max="16384" width="9.140625" style="89"/>
  </cols>
  <sheetData>
    <row r="1" spans="1:17">
      <c r="A1" s="7"/>
      <c r="B1" s="8" t="s">
        <v>1236</v>
      </c>
      <c r="C1" s="7"/>
      <c r="D1" s="7"/>
      <c r="E1" s="38"/>
      <c r="F1" s="8" t="s">
        <v>1237</v>
      </c>
      <c r="G1" s="7"/>
      <c r="H1" s="7"/>
    </row>
    <row r="2" spans="1:17" ht="25.5" customHeight="1">
      <c r="A2" s="7"/>
      <c r="B2" s="7"/>
      <c r="C2" s="38" t="s">
        <v>1238</v>
      </c>
      <c r="D2" s="38" t="s">
        <v>1239</v>
      </c>
      <c r="E2" s="38"/>
      <c r="F2" s="38"/>
      <c r="G2" s="38" t="s">
        <v>1238</v>
      </c>
      <c r="H2" s="38" t="s">
        <v>1239</v>
      </c>
    </row>
    <row r="3" spans="1:17" ht="25.5">
      <c r="A3" s="39" t="s">
        <v>1240</v>
      </c>
      <c r="B3" s="49" t="s">
        <v>1055</v>
      </c>
      <c r="C3" s="8">
        <v>6030968</v>
      </c>
      <c r="D3" s="8">
        <f>D4+D5+D6+D7</f>
        <v>5916748</v>
      </c>
      <c r="E3" s="39" t="s">
        <v>1148</v>
      </c>
      <c r="F3" s="8" t="s">
        <v>1242</v>
      </c>
      <c r="G3" s="8">
        <v>5754348</v>
      </c>
      <c r="H3" s="8">
        <f>H4+H5+H6+H7+H8+H9</f>
        <v>5731701</v>
      </c>
      <c r="P3" s="7"/>
      <c r="Q3" s="7"/>
    </row>
    <row r="4" spans="1:17">
      <c r="A4" s="38" t="s">
        <v>1125</v>
      </c>
      <c r="B4" s="7" t="s">
        <v>974</v>
      </c>
      <c r="C4" s="7">
        <v>11096</v>
      </c>
      <c r="D4" s="7">
        <v>947</v>
      </c>
      <c r="E4" s="38" t="s">
        <v>1125</v>
      </c>
      <c r="F4" s="7" t="s">
        <v>1149</v>
      </c>
      <c r="G4" s="7">
        <v>6695628</v>
      </c>
      <c r="H4" s="7">
        <v>6695629</v>
      </c>
    </row>
    <row r="5" spans="1:17">
      <c r="A5" s="38" t="s">
        <v>1126</v>
      </c>
      <c r="B5" s="7" t="s">
        <v>975</v>
      </c>
      <c r="C5" s="7">
        <v>5965204</v>
      </c>
      <c r="D5" s="7">
        <v>5868122</v>
      </c>
      <c r="E5" s="38" t="s">
        <v>976</v>
      </c>
      <c r="F5" s="7" t="s">
        <v>1150</v>
      </c>
      <c r="G5" s="7">
        <v>97487</v>
      </c>
      <c r="H5" s="7">
        <v>97487</v>
      </c>
    </row>
    <row r="6" spans="1:17">
      <c r="A6" s="38" t="s">
        <v>1127</v>
      </c>
      <c r="B6" s="7" t="s">
        <v>977</v>
      </c>
      <c r="C6" s="7">
        <v>54668</v>
      </c>
      <c r="D6" s="7">
        <v>47679</v>
      </c>
      <c r="E6" s="38" t="s">
        <v>1127</v>
      </c>
      <c r="F6" s="7" t="s">
        <v>1151</v>
      </c>
      <c r="G6" s="7">
        <v>90262</v>
      </c>
      <c r="H6" s="7">
        <v>90262</v>
      </c>
    </row>
    <row r="7" spans="1:17">
      <c r="A7" s="38" t="s">
        <v>1229</v>
      </c>
      <c r="B7" s="7" t="s">
        <v>1141</v>
      </c>
      <c r="C7" s="7"/>
      <c r="D7" s="7"/>
      <c r="E7" s="91" t="s">
        <v>1229</v>
      </c>
      <c r="F7" s="89" t="s">
        <v>1152</v>
      </c>
      <c r="G7" s="7">
        <v>-1037089</v>
      </c>
      <c r="H7" s="7">
        <v>-1136528</v>
      </c>
    </row>
    <row r="8" spans="1:17" ht="25.5">
      <c r="A8" s="39" t="s">
        <v>979</v>
      </c>
      <c r="B8" s="49" t="s">
        <v>1142</v>
      </c>
      <c r="C8" s="8">
        <v>207368</v>
      </c>
      <c r="D8" s="8">
        <f>D9+D10</f>
        <v>338102</v>
      </c>
      <c r="E8" s="91" t="s">
        <v>985</v>
      </c>
      <c r="F8" s="81" t="s">
        <v>1153</v>
      </c>
      <c r="G8" s="7">
        <v>7499</v>
      </c>
      <c r="H8" s="7">
        <v>0</v>
      </c>
    </row>
    <row r="9" spans="1:17">
      <c r="A9" s="38" t="s">
        <v>1125</v>
      </c>
      <c r="B9" s="7" t="s">
        <v>980</v>
      </c>
      <c r="C9" s="7">
        <v>7368</v>
      </c>
      <c r="D9" s="7">
        <v>8102</v>
      </c>
      <c r="E9" s="91" t="s">
        <v>1154</v>
      </c>
      <c r="F9" s="89" t="s">
        <v>1155</v>
      </c>
      <c r="G9" s="7">
        <v>-99439</v>
      </c>
      <c r="H9" s="7">
        <v>-15149</v>
      </c>
    </row>
    <row r="10" spans="1:17">
      <c r="A10" s="38" t="s">
        <v>1126</v>
      </c>
      <c r="B10" s="7" t="s">
        <v>983</v>
      </c>
      <c r="C10" s="7">
        <v>200000</v>
      </c>
      <c r="D10" s="7">
        <v>330000</v>
      </c>
      <c r="E10" s="92" t="s">
        <v>1156</v>
      </c>
      <c r="F10" s="90" t="s">
        <v>1157</v>
      </c>
      <c r="G10" s="8">
        <v>33032</v>
      </c>
      <c r="H10" s="8">
        <f>H11+H12+H13+H14</f>
        <v>43816</v>
      </c>
    </row>
    <row r="11" spans="1:17" ht="25.5">
      <c r="A11" s="39" t="s">
        <v>996</v>
      </c>
      <c r="B11" s="8" t="s">
        <v>984</v>
      </c>
      <c r="C11" s="8">
        <v>298598</v>
      </c>
      <c r="D11" s="8">
        <v>1394272</v>
      </c>
      <c r="E11" s="91" t="s">
        <v>1125</v>
      </c>
      <c r="F11" s="81" t="s">
        <v>1158</v>
      </c>
      <c r="G11" s="7">
        <v>1302</v>
      </c>
      <c r="H11" s="7">
        <v>715</v>
      </c>
    </row>
    <row r="12" spans="1:17" ht="25.5">
      <c r="A12" s="39" t="s">
        <v>1241</v>
      </c>
      <c r="B12" s="8" t="s">
        <v>981</v>
      </c>
      <c r="C12" s="8">
        <v>112006</v>
      </c>
      <c r="D12" s="8">
        <f>D13+D14+D15</f>
        <v>164609</v>
      </c>
      <c r="E12" s="91" t="s">
        <v>1126</v>
      </c>
      <c r="F12" s="81" t="s">
        <v>1159</v>
      </c>
      <c r="G12" s="7">
        <v>20341</v>
      </c>
      <c r="H12" s="7">
        <v>20694</v>
      </c>
    </row>
    <row r="13" spans="1:17" ht="25.5">
      <c r="A13" s="91" t="s">
        <v>1125</v>
      </c>
      <c r="B13" s="89" t="s">
        <v>1144</v>
      </c>
      <c r="C13" s="7">
        <v>104861</v>
      </c>
      <c r="D13" s="7">
        <v>141596</v>
      </c>
      <c r="E13" s="91" t="s">
        <v>1127</v>
      </c>
      <c r="F13" s="81" t="s">
        <v>1160</v>
      </c>
      <c r="G13" s="7">
        <v>11389</v>
      </c>
      <c r="H13" s="7">
        <v>22247</v>
      </c>
    </row>
    <row r="14" spans="1:17" ht="38.25">
      <c r="A14" s="91" t="s">
        <v>1126</v>
      </c>
      <c r="B14" s="89" t="s">
        <v>1145</v>
      </c>
      <c r="C14" s="7">
        <v>5145</v>
      </c>
      <c r="D14" s="7">
        <v>21012</v>
      </c>
      <c r="E14" s="91" t="s">
        <v>1229</v>
      </c>
      <c r="F14" s="81" t="s">
        <v>2189</v>
      </c>
      <c r="G14" s="89">
        <v>0</v>
      </c>
      <c r="H14" s="89">
        <v>160</v>
      </c>
    </row>
    <row r="15" spans="1:17">
      <c r="A15" s="91" t="s">
        <v>1127</v>
      </c>
      <c r="B15" s="89" t="s">
        <v>1146</v>
      </c>
      <c r="C15" s="7">
        <v>2000</v>
      </c>
      <c r="D15" s="7">
        <v>2001</v>
      </c>
      <c r="E15" s="39" t="s">
        <v>1162</v>
      </c>
      <c r="F15" s="8" t="s">
        <v>1161</v>
      </c>
      <c r="G15" s="8"/>
      <c r="H15" s="8"/>
    </row>
    <row r="16" spans="1:17" ht="25.5">
      <c r="A16" s="92" t="s">
        <v>978</v>
      </c>
      <c r="B16" s="93" t="s">
        <v>1147</v>
      </c>
      <c r="C16" s="8">
        <v>3556</v>
      </c>
      <c r="D16" s="8">
        <v>3622</v>
      </c>
      <c r="E16" s="39" t="s">
        <v>1164</v>
      </c>
      <c r="F16" s="49" t="s">
        <v>1163</v>
      </c>
      <c r="G16" s="8"/>
      <c r="H16" s="8"/>
    </row>
    <row r="17" spans="1:8">
      <c r="A17" s="39" t="s">
        <v>982</v>
      </c>
      <c r="B17" s="8" t="s">
        <v>1143</v>
      </c>
      <c r="C17" s="8">
        <v>2411</v>
      </c>
      <c r="D17" s="8">
        <v>746</v>
      </c>
      <c r="E17" s="38"/>
      <c r="F17" s="8" t="s">
        <v>1165</v>
      </c>
      <c r="G17" s="8">
        <v>867527</v>
      </c>
      <c r="H17" s="8">
        <v>2042582</v>
      </c>
    </row>
    <row r="18" spans="1:8" ht="24.75" customHeight="1">
      <c r="A18" s="7"/>
      <c r="B18" s="8" t="s">
        <v>986</v>
      </c>
      <c r="C18" s="8">
        <v>6654907</v>
      </c>
      <c r="D18" s="8">
        <f>D3+D8+D11+D12+D16+D17</f>
        <v>7818099</v>
      </c>
      <c r="E18" s="38"/>
      <c r="F18" s="8" t="s">
        <v>987</v>
      </c>
      <c r="G18" s="8">
        <v>6654907</v>
      </c>
      <c r="H18" s="8">
        <f>H3+H10+H15+H16+H17</f>
        <v>7818099</v>
      </c>
    </row>
    <row r="19" spans="1:8">
      <c r="C19" s="7"/>
      <c r="E19" s="38"/>
      <c r="F19" s="7"/>
      <c r="G19" s="7"/>
      <c r="H19" s="7"/>
    </row>
    <row r="20" spans="1:8">
      <c r="E20" s="39"/>
      <c r="F20" s="8"/>
      <c r="G20" s="8"/>
      <c r="H20" s="8"/>
    </row>
    <row r="21" spans="1:8">
      <c r="E21" s="38"/>
      <c r="F21" s="7"/>
      <c r="G21" s="7"/>
      <c r="H21" s="7"/>
    </row>
    <row r="22" spans="1:8">
      <c r="C22" s="7"/>
      <c r="E22" s="38"/>
      <c r="F22" s="7"/>
      <c r="G22" s="7"/>
      <c r="H22" s="7"/>
    </row>
    <row r="23" spans="1:8">
      <c r="E23" s="38"/>
      <c r="F23" s="7"/>
      <c r="G23" s="7"/>
      <c r="H23" s="7"/>
    </row>
    <row r="24" spans="1:8">
      <c r="E24" s="38"/>
      <c r="F24" s="7"/>
      <c r="G24" s="7"/>
      <c r="H24" s="7"/>
    </row>
    <row r="25" spans="1:8">
      <c r="E25" s="39"/>
    </row>
  </sheetData>
  <phoneticPr fontId="9" type="noConversion"/>
  <printOptions headings="1" gridLines="1"/>
  <pageMargins left="0.75" right="0.75" top="1.68" bottom="1" header="0.5" footer="0.5"/>
  <pageSetup paperSize="9" orientation="landscape" r:id="rId1"/>
  <headerFooter alignWithMargins="0">
    <oddHeader>&amp;C
&amp;"Arial,Félkövér"Vésztő Város Önkormányzat
2017 évi 
EGYSZERŰSÍTETT MÉRLEGE&amp;"Arial,Normál"
&amp;R13. melléklet a 11/2018(V.31.) önkormányzati rendelethez
Adatok E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D17"/>
  <sheetViews>
    <sheetView view="pageLayout" zoomScaleNormal="100" workbookViewId="0">
      <selection activeCell="A24" sqref="A24"/>
    </sheetView>
  </sheetViews>
  <sheetFormatPr defaultColWidth="9.140625" defaultRowHeight="15.75"/>
  <cols>
    <col min="1" max="1" width="4.85546875" style="4" customWidth="1"/>
    <col min="2" max="2" width="55" style="4" customWidth="1"/>
    <col min="3" max="3" width="18" style="4" customWidth="1"/>
    <col min="4" max="4" width="15.28515625" style="68" customWidth="1"/>
    <col min="5" max="16384" width="9.140625" style="4"/>
  </cols>
  <sheetData>
    <row r="1" spans="1:4">
      <c r="B1" s="5" t="s">
        <v>995</v>
      </c>
      <c r="C1" s="189" t="s">
        <v>1238</v>
      </c>
      <c r="D1" s="212" t="s">
        <v>2190</v>
      </c>
    </row>
    <row r="2" spans="1:4">
      <c r="A2" s="4" t="s">
        <v>1125</v>
      </c>
      <c r="B2" s="4" t="s">
        <v>1027</v>
      </c>
      <c r="C2" s="68">
        <v>279475</v>
      </c>
      <c r="D2" s="68">
        <v>246895</v>
      </c>
    </row>
    <row r="3" spans="1:4">
      <c r="A3" s="4" t="s">
        <v>1126</v>
      </c>
      <c r="B3" s="4" t="s">
        <v>1028</v>
      </c>
      <c r="C3" s="68">
        <v>-5512</v>
      </c>
      <c r="D3" s="68">
        <v>4721</v>
      </c>
    </row>
    <row r="4" spans="1:4">
      <c r="A4" s="4" t="s">
        <v>1127</v>
      </c>
      <c r="B4" s="4" t="s">
        <v>1029</v>
      </c>
      <c r="C4" s="68">
        <v>2014421</v>
      </c>
      <c r="D4" s="68">
        <v>2004165</v>
      </c>
    </row>
    <row r="5" spans="1:4">
      <c r="A5" s="4" t="s">
        <v>1229</v>
      </c>
      <c r="B5" s="4" t="s">
        <v>1030</v>
      </c>
      <c r="C5" s="68">
        <v>334533</v>
      </c>
      <c r="D5" s="68">
        <v>386208</v>
      </c>
    </row>
    <row r="6" spans="1:4">
      <c r="A6" s="4" t="s">
        <v>985</v>
      </c>
      <c r="B6" s="4" t="s">
        <v>1031</v>
      </c>
      <c r="C6" s="68">
        <v>992102</v>
      </c>
      <c r="D6" s="68">
        <v>905760</v>
      </c>
    </row>
    <row r="7" spans="1:4">
      <c r="A7" s="4" t="s">
        <v>1154</v>
      </c>
      <c r="B7" s="4" t="s">
        <v>1032</v>
      </c>
      <c r="C7" s="68">
        <v>297845</v>
      </c>
      <c r="D7" s="68">
        <v>276222</v>
      </c>
    </row>
    <row r="8" spans="1:4">
      <c r="A8" s="4" t="s">
        <v>1034</v>
      </c>
      <c r="B8" s="4" t="s">
        <v>1033</v>
      </c>
      <c r="C8" s="68">
        <v>763021</v>
      </c>
      <c r="D8" s="68">
        <v>703254</v>
      </c>
    </row>
    <row r="9" spans="1:4" s="11" customFormat="1">
      <c r="A9" s="11" t="s">
        <v>1175</v>
      </c>
      <c r="B9" s="11" t="s">
        <v>1046</v>
      </c>
      <c r="C9" s="73">
        <f>C2+C3+C4-C5-C6-C7-C8</f>
        <v>-99117</v>
      </c>
      <c r="D9" s="73">
        <f>D2+D3+D4-D5-D6-D7-D8</f>
        <v>-15663</v>
      </c>
    </row>
    <row r="10" spans="1:4">
      <c r="A10" s="4" t="s">
        <v>1035</v>
      </c>
      <c r="B10" s="4" t="s">
        <v>1039</v>
      </c>
      <c r="C10" s="68">
        <v>41</v>
      </c>
      <c r="D10" s="68">
        <v>1549</v>
      </c>
    </row>
    <row r="11" spans="1:4">
      <c r="A11" s="4" t="s">
        <v>1036</v>
      </c>
      <c r="B11" s="4" t="s">
        <v>1040</v>
      </c>
      <c r="C11" s="68">
        <v>363</v>
      </c>
      <c r="D11" s="68">
        <v>1035</v>
      </c>
    </row>
    <row r="12" spans="1:4" s="11" customFormat="1">
      <c r="A12" s="11" t="s">
        <v>1176</v>
      </c>
      <c r="B12" s="11" t="s">
        <v>1043</v>
      </c>
      <c r="C12" s="73">
        <f>C10-C11</f>
        <v>-322</v>
      </c>
      <c r="D12" s="73">
        <f>D10-D11</f>
        <v>514</v>
      </c>
    </row>
    <row r="13" spans="1:4" s="11" customFormat="1">
      <c r="A13" s="11" t="s">
        <v>1177</v>
      </c>
      <c r="B13" s="11" t="s">
        <v>1044</v>
      </c>
      <c r="C13" s="73">
        <f>C9+C12</f>
        <v>-99439</v>
      </c>
      <c r="D13" s="73">
        <f>D9+D12</f>
        <v>-15149</v>
      </c>
    </row>
    <row r="14" spans="1:4">
      <c r="A14" s="4" t="s">
        <v>1037</v>
      </c>
      <c r="B14" s="4" t="s">
        <v>1041</v>
      </c>
      <c r="C14" s="68"/>
    </row>
    <row r="15" spans="1:4">
      <c r="A15" s="4" t="s">
        <v>1038</v>
      </c>
      <c r="B15" s="4" t="s">
        <v>1042</v>
      </c>
      <c r="C15" s="68"/>
    </row>
    <row r="16" spans="1:4" s="11" customFormat="1">
      <c r="A16" s="11" t="s">
        <v>1190</v>
      </c>
      <c r="B16" s="11" t="s">
        <v>2191</v>
      </c>
      <c r="C16" s="73">
        <f>C14-C15</f>
        <v>0</v>
      </c>
      <c r="D16" s="73">
        <f>D14-D15</f>
        <v>0</v>
      </c>
    </row>
    <row r="17" spans="1:4" s="11" customFormat="1">
      <c r="A17" s="11" t="s">
        <v>1178</v>
      </c>
      <c r="B17" s="11" t="s">
        <v>1045</v>
      </c>
      <c r="C17" s="73">
        <f>C13+C16</f>
        <v>-99439</v>
      </c>
      <c r="D17" s="73">
        <f>D13+D16</f>
        <v>-15149</v>
      </c>
    </row>
  </sheetData>
  <phoneticPr fontId="9" type="noConversion"/>
  <printOptions headings="1" gridLines="1"/>
  <pageMargins left="0.10416666666666667" right="0.28125" top="1.96" bottom="1" header="0.73" footer="0.5"/>
  <pageSetup paperSize="9" orientation="portrait" r:id="rId1"/>
  <headerFooter alignWithMargins="0">
    <oddHeader>&amp;C&amp;"Arial,Félkövér"&amp;12
Vésztő Város Önkormányzat
2017. évi 
Egyszerűsített eredménykimutatása&amp;R14. melléklet a 11/2018(V.31.) önkormányzati rendelethez
Adatok E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C20"/>
  <sheetViews>
    <sheetView view="pageLayout" zoomScale="85" zoomScaleNormal="100" zoomScalePageLayoutView="85" workbookViewId="0">
      <selection activeCell="C39" sqref="C39"/>
    </sheetView>
  </sheetViews>
  <sheetFormatPr defaultRowHeight="12.75"/>
  <cols>
    <col min="1" max="1" width="4.5703125" style="94" customWidth="1"/>
    <col min="2" max="2" width="61" customWidth="1"/>
    <col min="3" max="3" width="16.85546875" style="50" customWidth="1"/>
  </cols>
  <sheetData>
    <row r="1" spans="1:3" ht="30" customHeight="1">
      <c r="A1" s="32"/>
      <c r="B1" s="55" t="s">
        <v>990</v>
      </c>
      <c r="C1" s="33" t="s">
        <v>2275</v>
      </c>
    </row>
    <row r="2" spans="1:3" ht="15.75">
      <c r="A2" s="32">
        <v>1</v>
      </c>
      <c r="B2" s="4" t="s">
        <v>1166</v>
      </c>
      <c r="C2" s="68">
        <v>2907432</v>
      </c>
    </row>
    <row r="3" spans="1:3" ht="15.75">
      <c r="A3" s="32">
        <v>2</v>
      </c>
      <c r="B3" s="4" t="s">
        <v>1167</v>
      </c>
      <c r="C3" s="68">
        <v>1697285</v>
      </c>
    </row>
    <row r="4" spans="1:3" ht="15.75">
      <c r="A4" s="32" t="s">
        <v>1125</v>
      </c>
      <c r="B4" s="4" t="s">
        <v>1168</v>
      </c>
      <c r="C4" s="68">
        <f>C2-C3</f>
        <v>1210147</v>
      </c>
    </row>
    <row r="5" spans="1:3" ht="15.75">
      <c r="A5" s="32">
        <v>3</v>
      </c>
      <c r="B5" s="4" t="s">
        <v>1169</v>
      </c>
      <c r="C5" s="68">
        <v>978968</v>
      </c>
    </row>
    <row r="6" spans="1:3" ht="15.75">
      <c r="A6" s="32">
        <v>4</v>
      </c>
      <c r="B6" s="4" t="s">
        <v>1170</v>
      </c>
      <c r="C6" s="68">
        <v>810782</v>
      </c>
    </row>
    <row r="7" spans="1:3" ht="15.75">
      <c r="A7" s="32" t="s">
        <v>1126</v>
      </c>
      <c r="B7" s="4" t="s">
        <v>1171</v>
      </c>
      <c r="C7" s="68">
        <f>C5-C6</f>
        <v>168186</v>
      </c>
    </row>
    <row r="8" spans="1:3" s="88" customFormat="1" ht="15.75">
      <c r="A8" s="23" t="s">
        <v>1175</v>
      </c>
      <c r="B8" s="11" t="s">
        <v>1188</v>
      </c>
      <c r="C8" s="73">
        <f>C4+C7</f>
        <v>1378333</v>
      </c>
    </row>
    <row r="9" spans="1:3" ht="15.75">
      <c r="A9" s="32">
        <v>5</v>
      </c>
      <c r="B9" s="4" t="s">
        <v>1172</v>
      </c>
      <c r="C9" s="68">
        <v>17336</v>
      </c>
    </row>
    <row r="10" spans="1:3" ht="15.75">
      <c r="A10" s="94">
        <v>6</v>
      </c>
      <c r="B10" s="4" t="s">
        <v>2192</v>
      </c>
      <c r="C10" s="68">
        <v>12951</v>
      </c>
    </row>
    <row r="11" spans="1:3" ht="15.75">
      <c r="A11" s="94" t="s">
        <v>1127</v>
      </c>
      <c r="B11" s="4" t="s">
        <v>1173</v>
      </c>
      <c r="C11" s="68">
        <f>C9-C10</f>
        <v>4385</v>
      </c>
    </row>
    <row r="12" spans="1:3" ht="15.75">
      <c r="A12" s="94">
        <v>7</v>
      </c>
      <c r="B12" s="4" t="s">
        <v>1181</v>
      </c>
      <c r="C12" s="68"/>
    </row>
    <row r="13" spans="1:3" ht="15.75">
      <c r="A13" s="94">
        <v>8</v>
      </c>
      <c r="B13" s="4" t="s">
        <v>1182</v>
      </c>
      <c r="C13" s="68"/>
    </row>
    <row r="14" spans="1:3" ht="15.75">
      <c r="A14" s="94" t="s">
        <v>1174</v>
      </c>
      <c r="B14" s="4" t="s">
        <v>1183</v>
      </c>
      <c r="C14" s="68"/>
    </row>
    <row r="15" spans="1:3" s="40" customFormat="1" ht="15.75">
      <c r="A15" s="95" t="s">
        <v>1176</v>
      </c>
      <c r="B15" s="11" t="s">
        <v>1189</v>
      </c>
      <c r="C15" s="73">
        <f>C11+C14</f>
        <v>4385</v>
      </c>
    </row>
    <row r="16" spans="1:3" s="40" customFormat="1" ht="15.75">
      <c r="A16" s="95" t="s">
        <v>1177</v>
      </c>
      <c r="B16" s="11" t="s">
        <v>1184</v>
      </c>
      <c r="C16" s="73">
        <f>C8+C15</f>
        <v>1382718</v>
      </c>
    </row>
    <row r="17" spans="1:3" s="40" customFormat="1" ht="15.75">
      <c r="A17" s="95" t="s">
        <v>1190</v>
      </c>
      <c r="B17" s="11" t="s">
        <v>1191</v>
      </c>
      <c r="C17" s="73">
        <v>1371972</v>
      </c>
    </row>
    <row r="18" spans="1:3" s="40" customFormat="1" ht="15.75">
      <c r="A18" s="95" t="s">
        <v>1178</v>
      </c>
      <c r="B18" s="11" t="s">
        <v>1185</v>
      </c>
      <c r="C18" s="73">
        <f>C8-C17</f>
        <v>6361</v>
      </c>
    </row>
    <row r="19" spans="1:3" s="40" customFormat="1" ht="15.75">
      <c r="A19" s="95" t="s">
        <v>1179</v>
      </c>
      <c r="B19" s="11" t="s">
        <v>1186</v>
      </c>
      <c r="C19" s="73">
        <f>C15*0.09</f>
        <v>394.65</v>
      </c>
    </row>
    <row r="20" spans="1:3" s="40" customFormat="1" ht="15.75">
      <c r="A20" s="95" t="s">
        <v>1180</v>
      </c>
      <c r="B20" s="11" t="s">
        <v>1187</v>
      </c>
      <c r="C20" s="73">
        <f>C15-C19</f>
        <v>3990.35</v>
      </c>
    </row>
  </sheetData>
  <phoneticPr fontId="9" type="noConversion"/>
  <printOptions headings="1" gridLines="1"/>
  <pageMargins left="0.75" right="0.75" top="1.68" bottom="1" header="0.5" footer="0.5"/>
  <pageSetup paperSize="9" orientation="portrait" r:id="rId1"/>
  <headerFooter alignWithMargins="0">
    <oddHeader>&amp;C
&amp;"Arial,Félkövér"Vésztő Város Önkormányzat 
2017. évi
MARADVÁNYKIMUTATÁSA&amp;R15. melléklet a 11/2018(V.31.) önkormányzati rendelethez
Adatok E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39"/>
  <sheetViews>
    <sheetView view="pageLayout" zoomScaleNormal="100" workbookViewId="0">
      <selection activeCell="F27" sqref="F27"/>
    </sheetView>
  </sheetViews>
  <sheetFormatPr defaultColWidth="9.140625" defaultRowHeight="11.25"/>
  <cols>
    <col min="1" max="1" width="4.28515625" style="58" customWidth="1"/>
    <col min="2" max="2" width="39.5703125" style="98" customWidth="1"/>
    <col min="3" max="3" width="11.42578125" style="58" customWidth="1"/>
    <col min="4" max="4" width="11" style="58" customWidth="1"/>
    <col min="5" max="5" width="12" style="58" customWidth="1"/>
    <col min="6" max="6" width="12.28515625" style="58" customWidth="1"/>
    <col min="7" max="7" width="12.42578125" style="58" customWidth="1"/>
    <col min="8" max="8" width="13.85546875" style="58" customWidth="1"/>
    <col min="9" max="9" width="9.7109375" style="58" customWidth="1"/>
    <col min="10" max="16384" width="9.140625" style="58"/>
  </cols>
  <sheetData>
    <row r="1" spans="1:9" ht="47.25" customHeight="1">
      <c r="A1" s="77" t="s">
        <v>989</v>
      </c>
      <c r="B1" s="87" t="s">
        <v>990</v>
      </c>
      <c r="C1" s="87" t="s">
        <v>991</v>
      </c>
      <c r="D1" s="87" t="s">
        <v>1192</v>
      </c>
      <c r="E1" s="87" t="s">
        <v>1193</v>
      </c>
      <c r="F1" s="87" t="s">
        <v>1194</v>
      </c>
      <c r="G1" s="87" t="s">
        <v>1195</v>
      </c>
      <c r="H1" s="87" t="s">
        <v>1196</v>
      </c>
      <c r="I1" s="87" t="s">
        <v>1140</v>
      </c>
    </row>
    <row r="2" spans="1:9" s="96" customFormat="1">
      <c r="A2" s="57">
        <v>1</v>
      </c>
      <c r="B2" s="79" t="s">
        <v>1197</v>
      </c>
      <c r="C2" s="57">
        <v>186172</v>
      </c>
      <c r="D2" s="57">
        <v>7318557</v>
      </c>
      <c r="E2" s="57">
        <v>716084</v>
      </c>
      <c r="F2" s="57">
        <v>2552</v>
      </c>
      <c r="G2" s="57">
        <v>16553</v>
      </c>
      <c r="H2" s="57"/>
      <c r="I2" s="57">
        <f>SUM(C2:H2)</f>
        <v>8239918</v>
      </c>
    </row>
    <row r="3" spans="1:9">
      <c r="A3" s="56">
        <v>2</v>
      </c>
      <c r="B3" s="77" t="s">
        <v>1198</v>
      </c>
      <c r="C3" s="56">
        <v>950</v>
      </c>
      <c r="D3" s="56">
        <v>0</v>
      </c>
      <c r="E3" s="56">
        <v>0</v>
      </c>
      <c r="F3" s="56">
        <v>0</v>
      </c>
      <c r="G3" s="56">
        <v>19529</v>
      </c>
      <c r="H3" s="56">
        <v>0</v>
      </c>
      <c r="I3" s="56">
        <f t="shared" ref="I3:I9" si="0">SUM(C3:H3)</f>
        <v>20479</v>
      </c>
    </row>
    <row r="4" spans="1:9">
      <c r="A4" s="56">
        <v>3</v>
      </c>
      <c r="B4" s="77" t="s">
        <v>1199</v>
      </c>
      <c r="C4" s="56">
        <v>0</v>
      </c>
      <c r="D4" s="56"/>
      <c r="E4" s="56"/>
      <c r="F4" s="56"/>
      <c r="G4" s="56">
        <v>0</v>
      </c>
      <c r="H4" s="56">
        <v>0</v>
      </c>
      <c r="I4" s="56">
        <f t="shared" si="0"/>
        <v>0</v>
      </c>
    </row>
    <row r="5" spans="1:9">
      <c r="A5" s="56">
        <v>4</v>
      </c>
      <c r="B5" s="77" t="s">
        <v>1200</v>
      </c>
      <c r="C5" s="56">
        <v>0</v>
      </c>
      <c r="D5" s="56">
        <v>78612</v>
      </c>
      <c r="E5" s="56">
        <v>57295</v>
      </c>
      <c r="F5" s="56">
        <v>6783</v>
      </c>
      <c r="G5" s="56"/>
      <c r="H5" s="56">
        <v>0</v>
      </c>
      <c r="I5" s="56">
        <f>SUM(C5:H5)</f>
        <v>142690</v>
      </c>
    </row>
    <row r="6" spans="1:9">
      <c r="A6" s="56">
        <v>5</v>
      </c>
      <c r="B6" s="77" t="s">
        <v>1201</v>
      </c>
      <c r="C6" s="58">
        <v>0</v>
      </c>
      <c r="F6" s="58">
        <v>0</v>
      </c>
      <c r="G6" s="58">
        <v>0</v>
      </c>
      <c r="H6" s="58">
        <v>0</v>
      </c>
      <c r="I6" s="56">
        <f t="shared" si="0"/>
        <v>0</v>
      </c>
    </row>
    <row r="7" spans="1:9" ht="22.5">
      <c r="A7" s="56">
        <v>6</v>
      </c>
      <c r="B7" s="77" t="s">
        <v>1202</v>
      </c>
      <c r="C7" s="56">
        <v>0</v>
      </c>
      <c r="D7" s="56"/>
      <c r="E7" s="56"/>
      <c r="F7" s="56">
        <v>0</v>
      </c>
      <c r="G7" s="56">
        <v>0</v>
      </c>
      <c r="H7" s="56">
        <v>0</v>
      </c>
      <c r="I7" s="56">
        <f t="shared" si="0"/>
        <v>0</v>
      </c>
    </row>
    <row r="8" spans="1:9">
      <c r="A8" s="56">
        <v>7</v>
      </c>
      <c r="B8" s="77" t="s">
        <v>1203</v>
      </c>
      <c r="C8" s="56">
        <v>0</v>
      </c>
      <c r="D8" s="56"/>
      <c r="E8" s="56"/>
      <c r="F8" s="56">
        <v>343</v>
      </c>
      <c r="G8" s="56">
        <v>6555</v>
      </c>
      <c r="H8" s="56">
        <v>0</v>
      </c>
      <c r="I8" s="56">
        <f t="shared" si="0"/>
        <v>6898</v>
      </c>
    </row>
    <row r="9" spans="1:9" s="96" customFormat="1">
      <c r="A9" s="57">
        <v>8</v>
      </c>
      <c r="B9" s="79" t="s">
        <v>1204</v>
      </c>
      <c r="C9" s="57">
        <f>SUM(C3:C8)</f>
        <v>950</v>
      </c>
      <c r="D9" s="57">
        <f t="shared" ref="D9:H9" si="1">SUM(D3:D8)</f>
        <v>78612</v>
      </c>
      <c r="E9" s="57">
        <f t="shared" si="1"/>
        <v>57295</v>
      </c>
      <c r="F9" s="57">
        <f t="shared" si="1"/>
        <v>7126</v>
      </c>
      <c r="G9" s="57">
        <f t="shared" si="1"/>
        <v>26084</v>
      </c>
      <c r="H9" s="57">
        <f t="shared" si="1"/>
        <v>0</v>
      </c>
      <c r="I9" s="57">
        <f t="shared" si="0"/>
        <v>170067</v>
      </c>
    </row>
    <row r="10" spans="1:9">
      <c r="A10" s="56">
        <v>9</v>
      </c>
      <c r="B10" s="77" t="s">
        <v>1205</v>
      </c>
      <c r="C10" s="56"/>
      <c r="D10" s="56"/>
      <c r="E10" s="56">
        <v>4281</v>
      </c>
      <c r="F10" s="56">
        <v>0</v>
      </c>
      <c r="G10" s="56">
        <v>0</v>
      </c>
      <c r="H10" s="56">
        <v>0</v>
      </c>
      <c r="I10" s="56">
        <f>SUM(C10:H10)</f>
        <v>4281</v>
      </c>
    </row>
    <row r="11" spans="1:9">
      <c r="A11" s="56">
        <v>10</v>
      </c>
      <c r="B11" s="77" t="s">
        <v>1206</v>
      </c>
      <c r="C11" s="56"/>
      <c r="D11" s="56"/>
      <c r="E11" s="56"/>
      <c r="F11" s="56">
        <v>0</v>
      </c>
      <c r="G11" s="56">
        <v>0</v>
      </c>
      <c r="H11" s="56">
        <v>0</v>
      </c>
      <c r="I11" s="56">
        <f t="shared" ref="I11:I14" si="2">SUM(C11:H11)</f>
        <v>0</v>
      </c>
    </row>
    <row r="12" spans="1:9">
      <c r="A12" s="56">
        <v>11</v>
      </c>
      <c r="B12" s="77" t="s">
        <v>1207</v>
      </c>
      <c r="C12" s="56"/>
      <c r="D12" s="56"/>
      <c r="E12" s="56"/>
      <c r="F12" s="56">
        <v>0</v>
      </c>
      <c r="G12" s="56">
        <v>0</v>
      </c>
      <c r="H12" s="56">
        <v>0</v>
      </c>
      <c r="I12" s="56">
        <f t="shared" si="2"/>
        <v>0</v>
      </c>
    </row>
    <row r="13" spans="1:9" ht="23.25" customHeight="1">
      <c r="A13" s="56">
        <v>12</v>
      </c>
      <c r="B13" s="77" t="s">
        <v>1208</v>
      </c>
      <c r="C13" s="56"/>
      <c r="D13" s="56"/>
      <c r="E13" s="56"/>
      <c r="F13" s="56">
        <v>0</v>
      </c>
      <c r="G13" s="56">
        <v>0</v>
      </c>
      <c r="H13" s="56">
        <v>0</v>
      </c>
      <c r="I13" s="56">
        <f t="shared" si="2"/>
        <v>0</v>
      </c>
    </row>
    <row r="14" spans="1:9">
      <c r="A14" s="56">
        <v>13</v>
      </c>
      <c r="B14" s="77" t="s">
        <v>1209</v>
      </c>
      <c r="C14" s="56"/>
      <c r="D14" s="56"/>
      <c r="E14" s="56"/>
      <c r="F14" s="56">
        <v>1076</v>
      </c>
      <c r="G14" s="56">
        <v>0</v>
      </c>
      <c r="H14" s="56">
        <v>0</v>
      </c>
      <c r="I14" s="56">
        <f t="shared" si="2"/>
        <v>1076</v>
      </c>
    </row>
    <row r="15" spans="1:9" s="96" customFormat="1">
      <c r="A15" s="57">
        <v>14</v>
      </c>
      <c r="B15" s="79" t="s">
        <v>1210</v>
      </c>
      <c r="C15" s="57">
        <f>SUM(C10:C14)</f>
        <v>0</v>
      </c>
      <c r="D15" s="57">
        <f t="shared" ref="D15:H15" si="3">SUM(D10:D14)</f>
        <v>0</v>
      </c>
      <c r="E15" s="57">
        <f t="shared" si="3"/>
        <v>4281</v>
      </c>
      <c r="F15" s="57">
        <f t="shared" si="3"/>
        <v>1076</v>
      </c>
      <c r="G15" s="57">
        <f t="shared" si="3"/>
        <v>0</v>
      </c>
      <c r="H15" s="57">
        <f t="shared" si="3"/>
        <v>0</v>
      </c>
      <c r="I15" s="57">
        <f>SUM(C15:H15)</f>
        <v>5357</v>
      </c>
    </row>
    <row r="16" spans="1:9" s="96" customFormat="1">
      <c r="A16" s="57">
        <v>15</v>
      </c>
      <c r="B16" s="79" t="s">
        <v>1211</v>
      </c>
      <c r="C16" s="57">
        <f>C2+C9-C15</f>
        <v>187122</v>
      </c>
      <c r="D16" s="57">
        <f t="shared" ref="D16:H16" si="4">D2+D9-D15</f>
        <v>7397169</v>
      </c>
      <c r="E16" s="57">
        <f t="shared" si="4"/>
        <v>769098</v>
      </c>
      <c r="F16" s="57">
        <f t="shared" si="4"/>
        <v>8602</v>
      </c>
      <c r="G16" s="57">
        <f t="shared" si="4"/>
        <v>42637</v>
      </c>
      <c r="H16" s="57">
        <f t="shared" si="4"/>
        <v>0</v>
      </c>
      <c r="I16" s="57">
        <f>SUM(C16:H16)</f>
        <v>8404628</v>
      </c>
    </row>
    <row r="17" spans="1:9" s="96" customFormat="1">
      <c r="A17" s="57">
        <v>16</v>
      </c>
      <c r="B17" s="79" t="s">
        <v>1216</v>
      </c>
      <c r="C17" s="57">
        <v>175076</v>
      </c>
      <c r="D17" s="57">
        <v>1622120</v>
      </c>
      <c r="E17" s="57">
        <v>466423</v>
      </c>
      <c r="F17" s="57">
        <v>0</v>
      </c>
      <c r="G17" s="57">
        <v>0</v>
      </c>
      <c r="H17" s="57">
        <v>0</v>
      </c>
      <c r="I17" s="57">
        <f>SUM(C17:H17)</f>
        <v>2263619</v>
      </c>
    </row>
    <row r="18" spans="1:9">
      <c r="A18" s="56">
        <v>17</v>
      </c>
      <c r="B18" s="77" t="s">
        <v>1214</v>
      </c>
      <c r="C18" s="56">
        <v>11100</v>
      </c>
      <c r="D18" s="56">
        <v>204197</v>
      </c>
      <c r="E18" s="56">
        <v>60776</v>
      </c>
      <c r="F18" s="56">
        <v>598</v>
      </c>
      <c r="G18" s="56">
        <v>0</v>
      </c>
      <c r="H18" s="56">
        <v>0</v>
      </c>
      <c r="I18" s="57">
        <f t="shared" ref="I18:I19" si="5">SUM(C18:H18)</f>
        <v>276671</v>
      </c>
    </row>
    <row r="19" spans="1:9">
      <c r="A19" s="56">
        <v>18</v>
      </c>
      <c r="B19" s="77" t="s">
        <v>1215</v>
      </c>
      <c r="C19" s="56">
        <v>0</v>
      </c>
      <c r="D19" s="56">
        <v>261</v>
      </c>
      <c r="E19" s="56">
        <v>4335</v>
      </c>
      <c r="F19" s="56">
        <v>134</v>
      </c>
      <c r="G19" s="56">
        <v>0</v>
      </c>
      <c r="H19" s="56">
        <v>0</v>
      </c>
      <c r="I19" s="57">
        <f t="shared" si="5"/>
        <v>4730</v>
      </c>
    </row>
    <row r="20" spans="1:9" s="96" customFormat="1" ht="21.75">
      <c r="A20" s="57">
        <v>19</v>
      </c>
      <c r="B20" s="79" t="s">
        <v>1217</v>
      </c>
      <c r="C20" s="57">
        <f>C17+C18-C19</f>
        <v>186176</v>
      </c>
      <c r="D20" s="57">
        <f t="shared" ref="D20:I20" si="6">D17+D18-D19</f>
        <v>1826056</v>
      </c>
      <c r="E20" s="57">
        <f t="shared" si="6"/>
        <v>522864</v>
      </c>
      <c r="F20" s="57">
        <f t="shared" si="6"/>
        <v>464</v>
      </c>
      <c r="G20" s="57">
        <f t="shared" si="6"/>
        <v>0</v>
      </c>
      <c r="H20" s="57">
        <f t="shared" si="6"/>
        <v>0</v>
      </c>
      <c r="I20" s="57">
        <f t="shared" si="6"/>
        <v>2535560</v>
      </c>
    </row>
    <row r="21" spans="1:9" s="96" customFormat="1">
      <c r="A21" s="57">
        <v>20</v>
      </c>
      <c r="B21" s="79" t="s">
        <v>992</v>
      </c>
      <c r="C21" s="57"/>
      <c r="D21" s="57"/>
      <c r="E21" s="57"/>
      <c r="F21" s="57"/>
      <c r="G21" s="57"/>
      <c r="H21" s="57"/>
      <c r="I21" s="57">
        <f>SUM(C21:H21)</f>
        <v>0</v>
      </c>
    </row>
    <row r="22" spans="1:9">
      <c r="A22" s="56">
        <v>21</v>
      </c>
      <c r="B22" s="77" t="s">
        <v>1213</v>
      </c>
      <c r="C22" s="56"/>
      <c r="D22" s="56"/>
      <c r="E22" s="56"/>
      <c r="F22" s="56"/>
      <c r="G22" s="56"/>
      <c r="H22" s="56"/>
      <c r="I22" s="57">
        <f t="shared" ref="I22:I27" si="7">SUM(C22:H22)</f>
        <v>0</v>
      </c>
    </row>
    <row r="23" spans="1:9" s="96" customFormat="1">
      <c r="A23" s="57">
        <v>22</v>
      </c>
      <c r="B23" s="79" t="s">
        <v>1212</v>
      </c>
      <c r="C23" s="57"/>
      <c r="D23" s="57"/>
      <c r="E23" s="57"/>
      <c r="F23" s="57"/>
      <c r="G23" s="57"/>
      <c r="H23" s="57"/>
      <c r="I23" s="57">
        <f t="shared" si="7"/>
        <v>0</v>
      </c>
    </row>
    <row r="24" spans="1:9" s="96" customFormat="1" ht="21.75">
      <c r="A24" s="57">
        <v>23</v>
      </c>
      <c r="B24" s="79" t="s">
        <v>1218</v>
      </c>
      <c r="C24" s="57"/>
      <c r="D24" s="57"/>
      <c r="E24" s="57"/>
      <c r="F24" s="57"/>
      <c r="G24" s="57"/>
      <c r="H24" s="57"/>
      <c r="I24" s="57">
        <f t="shared" si="7"/>
        <v>0</v>
      </c>
    </row>
    <row r="25" spans="1:9" s="96" customFormat="1">
      <c r="A25" s="57">
        <v>24</v>
      </c>
      <c r="B25" s="79" t="s">
        <v>1219</v>
      </c>
      <c r="C25" s="57">
        <f>C20+C24</f>
        <v>186176</v>
      </c>
      <c r="D25" s="57">
        <f t="shared" ref="D25:H25" si="8">D20+D24</f>
        <v>1826056</v>
      </c>
      <c r="E25" s="57">
        <f t="shared" si="8"/>
        <v>522864</v>
      </c>
      <c r="F25" s="57">
        <f t="shared" si="8"/>
        <v>464</v>
      </c>
      <c r="G25" s="57">
        <f t="shared" si="8"/>
        <v>0</v>
      </c>
      <c r="H25" s="57">
        <f t="shared" si="8"/>
        <v>0</v>
      </c>
      <c r="I25" s="57">
        <f t="shared" si="7"/>
        <v>2535560</v>
      </c>
    </row>
    <row r="26" spans="1:9" s="96" customFormat="1">
      <c r="A26" s="57">
        <v>25</v>
      </c>
      <c r="B26" s="79" t="s">
        <v>1220</v>
      </c>
      <c r="C26" s="57">
        <f>C16-C25</f>
        <v>946</v>
      </c>
      <c r="D26" s="57">
        <f t="shared" ref="D26:H26" si="9">D16-D25</f>
        <v>5571113</v>
      </c>
      <c r="E26" s="57">
        <f t="shared" si="9"/>
        <v>246234</v>
      </c>
      <c r="F26" s="57">
        <f t="shared" si="9"/>
        <v>8138</v>
      </c>
      <c r="G26" s="57">
        <f t="shared" si="9"/>
        <v>42637</v>
      </c>
      <c r="H26" s="57">
        <f t="shared" si="9"/>
        <v>0</v>
      </c>
      <c r="I26" s="57">
        <f t="shared" si="7"/>
        <v>5869068</v>
      </c>
    </row>
    <row r="27" spans="1:9">
      <c r="A27" s="56">
        <v>26</v>
      </c>
      <c r="B27" s="77" t="s">
        <v>993</v>
      </c>
      <c r="C27" s="56">
        <v>186172</v>
      </c>
      <c r="D27" s="56">
        <v>92123</v>
      </c>
      <c r="E27" s="56">
        <v>338197</v>
      </c>
      <c r="F27" s="56">
        <v>0</v>
      </c>
      <c r="G27" s="56">
        <v>0</v>
      </c>
      <c r="H27" s="56">
        <v>0</v>
      </c>
      <c r="I27" s="56">
        <f t="shared" si="7"/>
        <v>616492</v>
      </c>
    </row>
    <row r="28" spans="1:9">
      <c r="A28" s="56"/>
      <c r="B28" s="77"/>
      <c r="C28" s="56"/>
      <c r="D28" s="56"/>
      <c r="E28" s="56"/>
      <c r="F28" s="56"/>
      <c r="G28" s="56"/>
      <c r="H28" s="56"/>
      <c r="I28" s="56"/>
    </row>
    <row r="29" spans="1:9">
      <c r="A29" s="56"/>
      <c r="B29" s="77"/>
      <c r="C29" s="56"/>
      <c r="D29" s="56"/>
      <c r="E29" s="56"/>
      <c r="F29" s="56"/>
      <c r="G29" s="56"/>
      <c r="H29" s="56"/>
      <c r="I29" s="56"/>
    </row>
    <row r="30" spans="1:9">
      <c r="A30" s="56"/>
      <c r="B30" s="77"/>
      <c r="C30" s="56"/>
      <c r="D30" s="56"/>
      <c r="E30" s="56"/>
      <c r="F30" s="56"/>
      <c r="G30" s="56"/>
      <c r="H30" s="56"/>
      <c r="I30" s="56"/>
    </row>
    <row r="31" spans="1:9">
      <c r="A31" s="56"/>
      <c r="B31" s="77"/>
      <c r="C31" s="56"/>
      <c r="D31" s="56"/>
      <c r="E31" s="56"/>
      <c r="F31" s="56"/>
      <c r="G31" s="56"/>
      <c r="H31" s="56"/>
      <c r="I31" s="56"/>
    </row>
    <row r="32" spans="1:9">
      <c r="A32" s="56"/>
      <c r="B32" s="77"/>
      <c r="C32" s="56"/>
      <c r="D32" s="56"/>
      <c r="E32" s="56"/>
      <c r="F32" s="56"/>
      <c r="G32" s="56"/>
      <c r="H32" s="56"/>
      <c r="I32" s="56"/>
    </row>
    <row r="33" spans="1:9">
      <c r="A33" s="56"/>
      <c r="B33" s="77"/>
      <c r="C33" s="56"/>
      <c r="D33" s="56"/>
      <c r="E33" s="56"/>
      <c r="F33" s="56"/>
      <c r="G33" s="56"/>
      <c r="H33" s="56"/>
      <c r="I33" s="56"/>
    </row>
    <row r="34" spans="1:9">
      <c r="A34" s="56"/>
      <c r="B34" s="77"/>
      <c r="C34" s="56"/>
      <c r="D34" s="56"/>
      <c r="E34" s="56"/>
      <c r="F34" s="56"/>
      <c r="G34" s="56"/>
      <c r="H34" s="56"/>
      <c r="I34" s="56"/>
    </row>
    <row r="35" spans="1:9">
      <c r="A35" s="56"/>
      <c r="B35" s="79"/>
      <c r="C35" s="57"/>
      <c r="D35" s="57"/>
      <c r="E35" s="57"/>
      <c r="F35" s="57"/>
      <c r="G35" s="57"/>
      <c r="H35" s="57"/>
      <c r="I35" s="56"/>
    </row>
    <row r="36" spans="1:9">
      <c r="A36" s="56"/>
      <c r="B36" s="79"/>
      <c r="C36" s="57"/>
      <c r="D36" s="57"/>
      <c r="E36" s="57"/>
      <c r="F36" s="57"/>
      <c r="G36" s="57"/>
      <c r="H36" s="57"/>
      <c r="I36" s="56"/>
    </row>
    <row r="37" spans="1:9">
      <c r="A37" s="56"/>
      <c r="B37" s="77"/>
      <c r="C37" s="56"/>
      <c r="D37" s="56"/>
      <c r="E37" s="56"/>
      <c r="F37" s="56"/>
      <c r="G37" s="56"/>
      <c r="H37" s="56"/>
      <c r="I37" s="56"/>
    </row>
    <row r="39" spans="1:9" ht="23.25">
      <c r="C39" s="97"/>
    </row>
  </sheetData>
  <phoneticPr fontId="9" type="noConversion"/>
  <printOptions headings="1" gridLines="1"/>
  <pageMargins left="0.75" right="0.75" top="1.38" bottom="1" header="0.5" footer="0.5"/>
  <pageSetup paperSize="9" orientation="landscape" r:id="rId1"/>
  <headerFooter alignWithMargins="0">
    <oddHeader>&amp;C
&amp;"Arial,Félkövér"Kimutatás az immateriális javak, tárgyi eszközök, koncesszióba vagyonkezelésbe adott eszközök
 állományának alakulása
2017. év
&amp;R16. melléklet a 11/2018(V.31.) önkormányzati rendelethez
Adatok E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A350"/>
  <sheetViews>
    <sheetView view="pageLayout" topLeftCell="H1" zoomScale="85" zoomScaleNormal="85" zoomScalePageLayoutView="85" workbookViewId="0">
      <selection activeCell="J295" sqref="J295"/>
    </sheetView>
  </sheetViews>
  <sheetFormatPr defaultColWidth="9.140625" defaultRowHeight="11.25"/>
  <cols>
    <col min="1" max="1" width="4.28515625" style="261" customWidth="1"/>
    <col min="2" max="2" width="22.7109375" style="376" customWidth="1"/>
    <col min="3" max="3" width="5.140625" style="376" customWidth="1"/>
    <col min="4" max="4" width="7" style="376" bestFit="1" customWidth="1"/>
    <col min="5" max="5" width="7.140625" style="376" bestFit="1" customWidth="1"/>
    <col min="6" max="7" width="8.85546875" style="376" customWidth="1"/>
    <col min="8" max="8" width="10" style="376" customWidth="1"/>
    <col min="9" max="9" width="10.42578125" style="283" customWidth="1"/>
    <col min="10" max="10" width="7.7109375" style="261" customWidth="1"/>
    <col min="11" max="11" width="8.140625" style="261" customWidth="1"/>
    <col min="12" max="12" width="7" style="261" bestFit="1" customWidth="1"/>
    <col min="13" max="13" width="8.85546875" style="283" customWidth="1"/>
    <col min="14" max="16384" width="9.140625" style="261"/>
  </cols>
  <sheetData>
    <row r="1" spans="1:24" ht="12" thickBot="1">
      <c r="A1" s="259"/>
      <c r="B1" s="260"/>
      <c r="C1" s="261"/>
      <c r="D1" s="595" t="s">
        <v>1015</v>
      </c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7"/>
    </row>
    <row r="2" spans="1:24" ht="47.25" customHeight="1">
      <c r="A2" s="259"/>
      <c r="B2" s="260"/>
      <c r="C2" s="262" t="s">
        <v>2003</v>
      </c>
      <c r="D2" s="561" t="s">
        <v>2004</v>
      </c>
      <c r="E2" s="562"/>
      <c r="F2" s="562"/>
      <c r="G2" s="562" t="s">
        <v>2005</v>
      </c>
      <c r="H2" s="562"/>
      <c r="I2" s="562"/>
      <c r="J2" s="562" t="s">
        <v>2006</v>
      </c>
      <c r="K2" s="562"/>
      <c r="L2" s="562"/>
      <c r="M2" s="562" t="s">
        <v>2097</v>
      </c>
      <c r="N2" s="562"/>
      <c r="O2" s="562"/>
      <c r="P2" s="562" t="s">
        <v>2007</v>
      </c>
      <c r="Q2" s="562"/>
      <c r="R2" s="562"/>
      <c r="S2" s="593" t="s">
        <v>2008</v>
      </c>
      <c r="T2" s="593"/>
      <c r="U2" s="593"/>
      <c r="V2" s="562" t="s">
        <v>2009</v>
      </c>
      <c r="W2" s="562"/>
      <c r="X2" s="594"/>
    </row>
    <row r="3" spans="1:24" ht="45.75" customHeight="1">
      <c r="A3" s="259"/>
      <c r="B3" s="260"/>
      <c r="C3" s="263" t="s">
        <v>990</v>
      </c>
      <c r="D3" s="576" t="s">
        <v>2010</v>
      </c>
      <c r="E3" s="577"/>
      <c r="F3" s="577"/>
      <c r="G3" s="577" t="s">
        <v>2011</v>
      </c>
      <c r="H3" s="577"/>
      <c r="I3" s="577"/>
      <c r="J3" s="577" t="s">
        <v>2012</v>
      </c>
      <c r="K3" s="577"/>
      <c r="L3" s="577"/>
      <c r="M3" s="577" t="s">
        <v>2099</v>
      </c>
      <c r="N3" s="577"/>
      <c r="O3" s="577"/>
      <c r="P3" s="577" t="s">
        <v>2013</v>
      </c>
      <c r="Q3" s="577"/>
      <c r="R3" s="577"/>
      <c r="S3" s="577" t="s">
        <v>2014</v>
      </c>
      <c r="T3" s="577"/>
      <c r="U3" s="577"/>
      <c r="V3" s="577" t="s">
        <v>2015</v>
      </c>
      <c r="W3" s="577"/>
      <c r="X3" s="589"/>
    </row>
    <row r="4" spans="1:24" ht="69.75" customHeight="1">
      <c r="A4" s="264" t="s">
        <v>2016</v>
      </c>
      <c r="B4" s="264" t="s">
        <v>990</v>
      </c>
      <c r="C4" s="265" t="s">
        <v>2017</v>
      </c>
      <c r="D4" s="266" t="s">
        <v>2018</v>
      </c>
      <c r="E4" s="267" t="s">
        <v>2019</v>
      </c>
      <c r="F4" s="267" t="s">
        <v>2020</v>
      </c>
      <c r="G4" s="268" t="s">
        <v>2018</v>
      </c>
      <c r="H4" s="267" t="s">
        <v>2019</v>
      </c>
      <c r="I4" s="267" t="s">
        <v>2020</v>
      </c>
      <c r="J4" s="267" t="s">
        <v>2018</v>
      </c>
      <c r="K4" s="268" t="s">
        <v>2019</v>
      </c>
      <c r="L4" s="267" t="s">
        <v>2020</v>
      </c>
      <c r="M4" s="267" t="s">
        <v>2018</v>
      </c>
      <c r="N4" s="268" t="s">
        <v>2019</v>
      </c>
      <c r="O4" s="267" t="s">
        <v>2020</v>
      </c>
      <c r="P4" s="267" t="s">
        <v>2018</v>
      </c>
      <c r="Q4" s="267" t="s">
        <v>2019</v>
      </c>
      <c r="R4" s="268" t="s">
        <v>2020</v>
      </c>
      <c r="S4" s="268" t="s">
        <v>2018</v>
      </c>
      <c r="T4" s="268" t="s">
        <v>2019</v>
      </c>
      <c r="U4" s="268" t="s">
        <v>2020</v>
      </c>
      <c r="V4" s="268" t="s">
        <v>2018</v>
      </c>
      <c r="W4" s="267" t="s">
        <v>2019</v>
      </c>
      <c r="X4" s="269" t="s">
        <v>2020</v>
      </c>
    </row>
    <row r="5" spans="1:24" ht="22.5">
      <c r="A5" s="270" t="s">
        <v>1129</v>
      </c>
      <c r="B5" s="271" t="s">
        <v>1052</v>
      </c>
      <c r="C5" s="271"/>
      <c r="D5" s="550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66"/>
    </row>
    <row r="6" spans="1:24" ht="22.5">
      <c r="A6" s="270">
        <v>1</v>
      </c>
      <c r="B6" s="271" t="s">
        <v>2021</v>
      </c>
      <c r="C6" s="272" t="s">
        <v>2022</v>
      </c>
      <c r="D6" s="273"/>
      <c r="E6" s="274"/>
      <c r="F6" s="274">
        <v>11757672</v>
      </c>
      <c r="G6" s="274"/>
      <c r="H6" s="274"/>
      <c r="I6" s="274"/>
      <c r="J6" s="274"/>
      <c r="K6" s="274"/>
      <c r="L6" s="274"/>
      <c r="M6" s="274"/>
      <c r="N6" s="274"/>
      <c r="O6" s="274"/>
      <c r="P6" s="274">
        <v>590964637</v>
      </c>
      <c r="Q6" s="274"/>
      <c r="R6" s="274"/>
      <c r="S6" s="274">
        <v>9000</v>
      </c>
      <c r="T6" s="274"/>
      <c r="U6" s="274"/>
      <c r="V6" s="274">
        <v>19039325</v>
      </c>
      <c r="W6" s="274"/>
      <c r="X6" s="275"/>
    </row>
    <row r="7" spans="1:24" ht="22.5">
      <c r="A7" s="270"/>
      <c r="B7" s="271" t="s">
        <v>2023</v>
      </c>
      <c r="C7" s="272"/>
      <c r="D7" s="273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5"/>
    </row>
    <row r="8" spans="1:24">
      <c r="A8" s="270">
        <v>2</v>
      </c>
      <c r="B8" s="271" t="s">
        <v>1049</v>
      </c>
      <c r="C8" s="272" t="s">
        <v>2024</v>
      </c>
      <c r="D8" s="273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5"/>
    </row>
    <row r="9" spans="1:24">
      <c r="A9" s="270">
        <v>3</v>
      </c>
      <c r="B9" s="271" t="s">
        <v>2025</v>
      </c>
      <c r="C9" s="272" t="s">
        <v>2026</v>
      </c>
      <c r="D9" s="273"/>
      <c r="E9" s="274"/>
      <c r="F9" s="274">
        <v>1207554</v>
      </c>
      <c r="G9" s="274">
        <v>2280641</v>
      </c>
      <c r="H9" s="274"/>
      <c r="I9" s="274"/>
      <c r="J9" s="274">
        <v>16919279</v>
      </c>
      <c r="K9" s="274"/>
      <c r="L9" s="274"/>
      <c r="M9" s="274">
        <v>1174750</v>
      </c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5"/>
    </row>
    <row r="10" spans="1:24" ht="22.5">
      <c r="A10" s="270">
        <v>4</v>
      </c>
      <c r="B10" s="271" t="s">
        <v>2027</v>
      </c>
      <c r="C10" s="272" t="s">
        <v>2028</v>
      </c>
      <c r="D10" s="273"/>
      <c r="E10" s="276"/>
      <c r="F10" s="276"/>
      <c r="G10" s="274"/>
      <c r="H10" s="276"/>
      <c r="I10" s="276"/>
      <c r="J10" s="274"/>
      <c r="K10" s="276"/>
      <c r="L10" s="276"/>
      <c r="M10" s="274">
        <v>300000</v>
      </c>
      <c r="N10" s="276"/>
      <c r="O10" s="276"/>
      <c r="P10" s="274"/>
      <c r="Q10" s="276"/>
      <c r="R10" s="276"/>
      <c r="S10" s="274"/>
      <c r="T10" s="276"/>
      <c r="U10" s="276"/>
      <c r="V10" s="274"/>
      <c r="W10" s="276"/>
      <c r="X10" s="277"/>
    </row>
    <row r="11" spans="1:24" ht="21.75">
      <c r="A11" s="270"/>
      <c r="B11" s="278" t="s">
        <v>1057</v>
      </c>
      <c r="C11" s="279"/>
      <c r="D11" s="280">
        <f>SUM(D6,D8:D10)</f>
        <v>0</v>
      </c>
      <c r="E11" s="276">
        <f t="shared" ref="E11:F11" si="0">SUM(E6,E8:E10)</f>
        <v>0</v>
      </c>
      <c r="F11" s="276">
        <f t="shared" si="0"/>
        <v>12965226</v>
      </c>
      <c r="G11" s="276">
        <f>SUM(G6,G8:G10)</f>
        <v>2280641</v>
      </c>
      <c r="H11" s="276">
        <f t="shared" ref="H11:I11" si="1">SUM(H6,H8:H10)</f>
        <v>0</v>
      </c>
      <c r="I11" s="276">
        <f t="shared" si="1"/>
        <v>0</v>
      </c>
      <c r="J11" s="276">
        <f>SUM(J6,J8:J10)</f>
        <v>16919279</v>
      </c>
      <c r="K11" s="276">
        <f t="shared" ref="K11:L11" si="2">SUM(K6,K8:K10)</f>
        <v>0</v>
      </c>
      <c r="L11" s="276">
        <f t="shared" si="2"/>
        <v>0</v>
      </c>
      <c r="M11" s="276">
        <f>SUM(M6,M8:M10)</f>
        <v>1474750</v>
      </c>
      <c r="N11" s="276">
        <f t="shared" ref="N11:O11" si="3">SUM(N6,N8:N10)</f>
        <v>0</v>
      </c>
      <c r="O11" s="276">
        <f t="shared" si="3"/>
        <v>0</v>
      </c>
      <c r="P11" s="276">
        <f>SUM(P6,P8:P10)</f>
        <v>590964637</v>
      </c>
      <c r="Q11" s="276">
        <f t="shared" ref="Q11:R11" si="4">SUM(Q6,Q8:Q10)</f>
        <v>0</v>
      </c>
      <c r="R11" s="276">
        <f t="shared" si="4"/>
        <v>0</v>
      </c>
      <c r="S11" s="276">
        <f>SUM(S6,S8:S10)</f>
        <v>9000</v>
      </c>
      <c r="T11" s="276">
        <f t="shared" ref="T11:U11" si="5">SUM(T6,T8:T10)</f>
        <v>0</v>
      </c>
      <c r="U11" s="276">
        <f t="shared" si="5"/>
        <v>0</v>
      </c>
      <c r="V11" s="276">
        <f>SUM(V6,V8:V10)</f>
        <v>19039325</v>
      </c>
      <c r="W11" s="276">
        <f t="shared" ref="W11:X11" si="6">SUM(W6,W8:W10)</f>
        <v>0</v>
      </c>
      <c r="X11" s="277">
        <f t="shared" si="6"/>
        <v>0</v>
      </c>
    </row>
    <row r="12" spans="1:24" ht="22.5" customHeight="1">
      <c r="A12" s="270" t="s">
        <v>976</v>
      </c>
      <c r="B12" s="271" t="s">
        <v>1058</v>
      </c>
      <c r="C12" s="272"/>
      <c r="D12" s="550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66"/>
    </row>
    <row r="13" spans="1:24" ht="22.5">
      <c r="A13" s="270">
        <v>5</v>
      </c>
      <c r="B13" s="271" t="s">
        <v>1060</v>
      </c>
      <c r="C13" s="272" t="s">
        <v>2029</v>
      </c>
      <c r="D13" s="273"/>
      <c r="E13" s="274"/>
      <c r="F13" s="274">
        <v>6998963</v>
      </c>
      <c r="G13" s="274"/>
      <c r="H13" s="274"/>
      <c r="I13" s="274"/>
      <c r="J13" s="274">
        <v>203339275</v>
      </c>
      <c r="K13" s="274"/>
      <c r="L13" s="274"/>
      <c r="M13" s="274"/>
      <c r="N13" s="274"/>
      <c r="O13" s="274"/>
      <c r="P13" s="274">
        <v>3185260</v>
      </c>
      <c r="Q13" s="274"/>
      <c r="R13" s="274"/>
      <c r="S13" s="274"/>
      <c r="T13" s="274"/>
      <c r="U13" s="274"/>
      <c r="V13" s="274"/>
      <c r="W13" s="274"/>
      <c r="X13" s="275"/>
    </row>
    <row r="14" spans="1:24">
      <c r="A14" s="270">
        <v>6</v>
      </c>
      <c r="B14" s="271" t="s">
        <v>2030</v>
      </c>
      <c r="C14" s="272" t="s">
        <v>2031</v>
      </c>
      <c r="D14" s="273"/>
      <c r="E14" s="281"/>
      <c r="F14" s="274">
        <v>323622</v>
      </c>
      <c r="G14" s="274"/>
      <c r="H14" s="281"/>
      <c r="I14" s="274"/>
      <c r="J14" s="274"/>
      <c r="K14" s="281"/>
      <c r="L14" s="274"/>
      <c r="M14" s="274"/>
      <c r="N14" s="281"/>
      <c r="O14" s="274"/>
      <c r="P14" s="274"/>
      <c r="Q14" s="281"/>
      <c r="R14" s="274"/>
      <c r="S14" s="274"/>
      <c r="T14" s="281"/>
      <c r="U14" s="274"/>
      <c r="V14" s="274"/>
      <c r="W14" s="281"/>
      <c r="X14" s="275"/>
    </row>
    <row r="15" spans="1:24" ht="33.75">
      <c r="A15" s="270">
        <v>7</v>
      </c>
      <c r="B15" s="271" t="s">
        <v>1059</v>
      </c>
      <c r="C15" s="272" t="s">
        <v>2032</v>
      </c>
      <c r="D15" s="273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5"/>
    </row>
    <row r="16" spans="1:24" ht="21.75">
      <c r="A16" s="270"/>
      <c r="B16" s="278" t="s">
        <v>1061</v>
      </c>
      <c r="C16" s="279"/>
      <c r="D16" s="280">
        <f>SUM(D13:D15)</f>
        <v>0</v>
      </c>
      <c r="E16" s="276">
        <f t="shared" ref="E16:F16" si="7">SUM(E13:E15)</f>
        <v>0</v>
      </c>
      <c r="F16" s="276">
        <f t="shared" si="7"/>
        <v>7322585</v>
      </c>
      <c r="G16" s="276">
        <f>SUM(G13:G15)</f>
        <v>0</v>
      </c>
      <c r="H16" s="276">
        <f t="shared" ref="H16:I16" si="8">SUM(H13:H15)</f>
        <v>0</v>
      </c>
      <c r="I16" s="276">
        <f t="shared" si="8"/>
        <v>0</v>
      </c>
      <c r="J16" s="276">
        <f>SUM(J13:J15)</f>
        <v>203339275</v>
      </c>
      <c r="K16" s="276">
        <f t="shared" ref="K16:L16" si="9">SUM(K13:K15)</f>
        <v>0</v>
      </c>
      <c r="L16" s="276">
        <f t="shared" si="9"/>
        <v>0</v>
      </c>
      <c r="M16" s="276">
        <f>SUM(M13:M15)</f>
        <v>0</v>
      </c>
      <c r="N16" s="276">
        <f t="shared" ref="N16:O16" si="10">SUM(N13:N15)</f>
        <v>0</v>
      </c>
      <c r="O16" s="276">
        <f t="shared" si="10"/>
        <v>0</v>
      </c>
      <c r="P16" s="276">
        <f>SUM(P13:P15)</f>
        <v>3185260</v>
      </c>
      <c r="Q16" s="276">
        <f t="shared" ref="Q16:R16" si="11">SUM(Q13:Q15)</f>
        <v>0</v>
      </c>
      <c r="R16" s="276">
        <f t="shared" si="11"/>
        <v>0</v>
      </c>
      <c r="S16" s="276">
        <f>SUM(S13:S15)</f>
        <v>0</v>
      </c>
      <c r="T16" s="276">
        <f t="shared" ref="T16:U16" si="12">SUM(T13:T15)</f>
        <v>0</v>
      </c>
      <c r="U16" s="276">
        <f t="shared" si="12"/>
        <v>0</v>
      </c>
      <c r="V16" s="276">
        <f>SUM(V13:V15)</f>
        <v>0</v>
      </c>
      <c r="W16" s="276">
        <f t="shared" ref="W16:X16" si="13">SUM(W13:W15)</f>
        <v>0</v>
      </c>
      <c r="X16" s="277">
        <f t="shared" si="13"/>
        <v>0</v>
      </c>
    </row>
    <row r="17" spans="1:24" ht="22.5">
      <c r="A17" s="270" t="s">
        <v>1062</v>
      </c>
      <c r="B17" s="271" t="s">
        <v>1063</v>
      </c>
      <c r="C17" s="272"/>
      <c r="D17" s="550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66"/>
    </row>
    <row r="18" spans="1:24" ht="22.5">
      <c r="A18" s="270"/>
      <c r="B18" s="271" t="s">
        <v>1064</v>
      </c>
      <c r="C18" s="272"/>
      <c r="D18" s="550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66"/>
    </row>
    <row r="19" spans="1:24" ht="22.5">
      <c r="A19" s="270">
        <v>8</v>
      </c>
      <c r="B19" s="271" t="s">
        <v>1065</v>
      </c>
      <c r="C19" s="272" t="s">
        <v>2033</v>
      </c>
      <c r="D19" s="273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>
        <v>287924549</v>
      </c>
      <c r="T19" s="274"/>
      <c r="U19" s="274"/>
      <c r="V19" s="274"/>
      <c r="W19" s="274"/>
      <c r="X19" s="275"/>
    </row>
    <row r="20" spans="1:24" ht="15" customHeight="1">
      <c r="A20" s="270">
        <v>9</v>
      </c>
      <c r="B20" s="271" t="s">
        <v>1066</v>
      </c>
      <c r="C20" s="272" t="s">
        <v>2033</v>
      </c>
      <c r="D20" s="273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5"/>
    </row>
    <row r="21" spans="1:24" s="282" customFormat="1" ht="12.75" customHeight="1">
      <c r="A21" s="270"/>
      <c r="B21" s="271" t="s">
        <v>1068</v>
      </c>
      <c r="C21" s="272"/>
      <c r="D21" s="550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  <c r="W21" s="551"/>
      <c r="X21" s="566"/>
    </row>
    <row r="22" spans="1:24" ht="27.75" customHeight="1">
      <c r="A22" s="270">
        <v>10</v>
      </c>
      <c r="B22" s="271" t="s">
        <v>1065</v>
      </c>
      <c r="C22" s="272" t="s">
        <v>2033</v>
      </c>
      <c r="D22" s="273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5"/>
    </row>
    <row r="23" spans="1:24" s="283" customFormat="1" ht="19.5" customHeight="1">
      <c r="A23" s="270">
        <v>11</v>
      </c>
      <c r="B23" s="271" t="s">
        <v>1066</v>
      </c>
      <c r="C23" s="272" t="s">
        <v>2033</v>
      </c>
      <c r="D23" s="273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5"/>
    </row>
    <row r="24" spans="1:24" ht="22.5">
      <c r="A24" s="270"/>
      <c r="B24" s="271" t="s">
        <v>1069</v>
      </c>
      <c r="C24" s="272"/>
      <c r="D24" s="550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66"/>
    </row>
    <row r="25" spans="1:24" ht="24.75" customHeight="1">
      <c r="A25" s="270">
        <v>12</v>
      </c>
      <c r="B25" s="271" t="s">
        <v>2034</v>
      </c>
      <c r="C25" s="272" t="s">
        <v>2035</v>
      </c>
      <c r="D25" s="273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5"/>
    </row>
    <row r="26" spans="1:24" s="282" customFormat="1">
      <c r="A26" s="270">
        <v>13</v>
      </c>
      <c r="B26" s="271" t="s">
        <v>1071</v>
      </c>
      <c r="C26" s="272" t="s">
        <v>2036</v>
      </c>
      <c r="D26" s="273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5"/>
    </row>
    <row r="27" spans="1:24" ht="22.5">
      <c r="A27" s="270">
        <v>14</v>
      </c>
      <c r="B27" s="271" t="s">
        <v>2037</v>
      </c>
      <c r="C27" s="284" t="s">
        <v>2038</v>
      </c>
      <c r="D27" s="273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>
        <v>20693758</v>
      </c>
      <c r="Q27" s="274"/>
      <c r="R27" s="274"/>
      <c r="S27" s="274"/>
      <c r="T27" s="274"/>
      <c r="U27" s="274"/>
      <c r="V27" s="274"/>
      <c r="W27" s="274"/>
      <c r="X27" s="275"/>
    </row>
    <row r="28" spans="1:24" ht="21.75">
      <c r="A28" s="270"/>
      <c r="B28" s="278" t="s">
        <v>1235</v>
      </c>
      <c r="C28" s="278"/>
      <c r="D28" s="280">
        <f>SUM(D19:D20,D22:D23,D25:D27)</f>
        <v>0</v>
      </c>
      <c r="E28" s="276">
        <f t="shared" ref="E28:F28" si="14">SUM(E19:E20,E22:E23,E25:E27)</f>
        <v>0</v>
      </c>
      <c r="F28" s="276">
        <f t="shared" si="14"/>
        <v>0</v>
      </c>
      <c r="G28" s="276">
        <f>SUM(G19:G20,G22:G23,G25:G27)</f>
        <v>0</v>
      </c>
      <c r="H28" s="276">
        <f t="shared" ref="H28:I28" si="15">SUM(H19:H20,H22:H23,H25:H27)</f>
        <v>0</v>
      </c>
      <c r="I28" s="276">
        <f t="shared" si="15"/>
        <v>0</v>
      </c>
      <c r="J28" s="276">
        <f>SUM(J19:J20,J22:J23,J25:J27)</f>
        <v>0</v>
      </c>
      <c r="K28" s="276">
        <f t="shared" ref="K28:L28" si="16">SUM(K19:K20,K22:K23,K25:K27)</f>
        <v>0</v>
      </c>
      <c r="L28" s="276">
        <f t="shared" si="16"/>
        <v>0</v>
      </c>
      <c r="M28" s="276">
        <f>SUM(M19:M20,M22:M23,M25:M27)</f>
        <v>0</v>
      </c>
      <c r="N28" s="276">
        <f t="shared" ref="N28:O28" si="17">SUM(N19:N20,N22:N23,N25:N27)</f>
        <v>0</v>
      </c>
      <c r="O28" s="276">
        <f t="shared" si="17"/>
        <v>0</v>
      </c>
      <c r="P28" s="276">
        <f>SUM(P19:P20,P22:P23,P25:P27)</f>
        <v>20693758</v>
      </c>
      <c r="Q28" s="276">
        <f t="shared" ref="Q28:R28" si="18">SUM(Q19:Q20,Q22:Q23,Q25:Q27)</f>
        <v>0</v>
      </c>
      <c r="R28" s="276">
        <f t="shared" si="18"/>
        <v>0</v>
      </c>
      <c r="S28" s="276">
        <f>SUM(S19:S20,S22:S23,S25:S27)</f>
        <v>287924549</v>
      </c>
      <c r="T28" s="276">
        <f t="shared" ref="T28:U28" si="19">SUM(T19:T20,T22:T23,T25:T27)</f>
        <v>0</v>
      </c>
      <c r="U28" s="276">
        <f t="shared" si="19"/>
        <v>0</v>
      </c>
      <c r="V28" s="276">
        <f>SUM(V19:V20,V22:V23,V25:V27)</f>
        <v>0</v>
      </c>
      <c r="W28" s="276">
        <f t="shared" ref="W28:X28" si="20">SUM(W19:W20,W22:W23,W25:W27)</f>
        <v>0</v>
      </c>
      <c r="X28" s="277">
        <f t="shared" si="20"/>
        <v>0</v>
      </c>
    </row>
    <row r="29" spans="1:24" ht="22.5" thickBot="1">
      <c r="A29" s="270"/>
      <c r="B29" s="278" t="s">
        <v>1072</v>
      </c>
      <c r="C29" s="278"/>
      <c r="D29" s="285">
        <f>D11+D16+D28</f>
        <v>0</v>
      </c>
      <c r="E29" s="286">
        <f t="shared" ref="E29:F29" si="21">E11+E16+E28</f>
        <v>0</v>
      </c>
      <c r="F29" s="286">
        <f t="shared" si="21"/>
        <v>20287811</v>
      </c>
      <c r="G29" s="286">
        <f>G11+G16+G28</f>
        <v>2280641</v>
      </c>
      <c r="H29" s="286">
        <f t="shared" ref="H29:I29" si="22">H11+H16+H28</f>
        <v>0</v>
      </c>
      <c r="I29" s="286">
        <f t="shared" si="22"/>
        <v>0</v>
      </c>
      <c r="J29" s="286">
        <f>J11+J16+J28</f>
        <v>220258554</v>
      </c>
      <c r="K29" s="286">
        <f t="shared" ref="K29:L29" si="23">K11+K16+K28</f>
        <v>0</v>
      </c>
      <c r="L29" s="286">
        <f t="shared" si="23"/>
        <v>0</v>
      </c>
      <c r="M29" s="286">
        <f>M11+M16+M28</f>
        <v>1474750</v>
      </c>
      <c r="N29" s="286">
        <f t="shared" ref="N29:O29" si="24">N11+N16+N28</f>
        <v>0</v>
      </c>
      <c r="O29" s="286">
        <f t="shared" si="24"/>
        <v>0</v>
      </c>
      <c r="P29" s="286">
        <f>P11+P16+P28</f>
        <v>614843655</v>
      </c>
      <c r="Q29" s="286">
        <f t="shared" ref="Q29:R29" si="25">Q11+Q16+Q28</f>
        <v>0</v>
      </c>
      <c r="R29" s="286">
        <f t="shared" si="25"/>
        <v>0</v>
      </c>
      <c r="S29" s="286">
        <f>S11+S16+S28</f>
        <v>287933549</v>
      </c>
      <c r="T29" s="286">
        <f t="shared" ref="T29:U29" si="26">T11+T16+T28</f>
        <v>0</v>
      </c>
      <c r="U29" s="286">
        <f t="shared" si="26"/>
        <v>0</v>
      </c>
      <c r="V29" s="286">
        <f>V11+V16+V28</f>
        <v>19039325</v>
      </c>
      <c r="W29" s="286">
        <f t="shared" ref="W29:X29" si="27">W11+W16+W28</f>
        <v>0</v>
      </c>
      <c r="X29" s="287">
        <f t="shared" si="27"/>
        <v>0</v>
      </c>
    </row>
    <row r="30" spans="1:24" ht="11.25" customHeight="1" thickBot="1">
      <c r="A30" s="259"/>
      <c r="B30" s="260"/>
      <c r="C30" s="261"/>
      <c r="D30" s="595" t="s">
        <v>1015</v>
      </c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  <c r="W30" s="596"/>
      <c r="X30" s="597"/>
    </row>
    <row r="31" spans="1:24" ht="47.25" customHeight="1">
      <c r="A31" s="259"/>
      <c r="B31" s="260"/>
      <c r="C31" s="262" t="s">
        <v>2039</v>
      </c>
      <c r="D31" s="561" t="s">
        <v>2040</v>
      </c>
      <c r="E31" s="562"/>
      <c r="F31" s="562"/>
      <c r="G31" s="562" t="s">
        <v>2041</v>
      </c>
      <c r="H31" s="562"/>
      <c r="I31" s="562"/>
      <c r="J31" s="562" t="s">
        <v>2042</v>
      </c>
      <c r="K31" s="562"/>
      <c r="L31" s="562"/>
      <c r="M31" s="562" t="s">
        <v>2043</v>
      </c>
      <c r="N31" s="562"/>
      <c r="O31" s="562"/>
      <c r="P31" s="562" t="s">
        <v>2182</v>
      </c>
      <c r="Q31" s="562"/>
      <c r="R31" s="562"/>
      <c r="S31" s="562" t="s">
        <v>2184</v>
      </c>
      <c r="T31" s="562"/>
      <c r="U31" s="562"/>
      <c r="V31" s="562" t="s">
        <v>2276</v>
      </c>
      <c r="W31" s="562"/>
      <c r="X31" s="594"/>
    </row>
    <row r="32" spans="1:24" ht="47.25" customHeight="1">
      <c r="A32" s="259"/>
      <c r="B32" s="260"/>
      <c r="C32" s="288" t="s">
        <v>990</v>
      </c>
      <c r="D32" s="576" t="s">
        <v>2047</v>
      </c>
      <c r="E32" s="577"/>
      <c r="F32" s="577"/>
      <c r="G32" s="577" t="s">
        <v>2048</v>
      </c>
      <c r="H32" s="577"/>
      <c r="I32" s="577"/>
      <c r="J32" s="577" t="s">
        <v>2049</v>
      </c>
      <c r="K32" s="577"/>
      <c r="L32" s="577"/>
      <c r="M32" s="577" t="s">
        <v>2050</v>
      </c>
      <c r="N32" s="577"/>
      <c r="O32" s="577"/>
      <c r="P32" s="577" t="s">
        <v>2277</v>
      </c>
      <c r="Q32" s="577"/>
      <c r="R32" s="577"/>
      <c r="S32" s="577" t="s">
        <v>2278</v>
      </c>
      <c r="T32" s="577"/>
      <c r="U32" s="577"/>
      <c r="V32" s="577" t="s">
        <v>2279</v>
      </c>
      <c r="W32" s="577"/>
      <c r="X32" s="589"/>
    </row>
    <row r="33" spans="1:24" ht="63" customHeight="1">
      <c r="A33" s="289" t="s">
        <v>2016</v>
      </c>
      <c r="B33" s="264" t="s">
        <v>990</v>
      </c>
      <c r="C33" s="265" t="s">
        <v>2017</v>
      </c>
      <c r="D33" s="266" t="s">
        <v>2018</v>
      </c>
      <c r="E33" s="268" t="s">
        <v>2019</v>
      </c>
      <c r="F33" s="267" t="s">
        <v>2020</v>
      </c>
      <c r="G33" s="267" t="s">
        <v>2018</v>
      </c>
      <c r="H33" s="267" t="s">
        <v>2019</v>
      </c>
      <c r="I33" s="267" t="s">
        <v>2020</v>
      </c>
      <c r="J33" s="268" t="s">
        <v>2018</v>
      </c>
      <c r="K33" s="267" t="s">
        <v>2019</v>
      </c>
      <c r="L33" s="267" t="s">
        <v>2020</v>
      </c>
      <c r="M33" s="267" t="s">
        <v>2018</v>
      </c>
      <c r="N33" s="268" t="s">
        <v>2019</v>
      </c>
      <c r="O33" s="267" t="s">
        <v>2020</v>
      </c>
      <c r="P33" s="267" t="s">
        <v>2018</v>
      </c>
      <c r="Q33" s="268" t="s">
        <v>2019</v>
      </c>
      <c r="R33" s="267" t="s">
        <v>2020</v>
      </c>
      <c r="S33" s="267" t="s">
        <v>2018</v>
      </c>
      <c r="T33" s="268" t="s">
        <v>2019</v>
      </c>
      <c r="U33" s="267" t="s">
        <v>2020</v>
      </c>
      <c r="V33" s="267" t="s">
        <v>2018</v>
      </c>
      <c r="W33" s="268" t="s">
        <v>2019</v>
      </c>
      <c r="X33" s="269" t="s">
        <v>2020</v>
      </c>
    </row>
    <row r="34" spans="1:24" s="283" customFormat="1" ht="17.25" customHeight="1">
      <c r="A34" s="270" t="s">
        <v>1129</v>
      </c>
      <c r="B34" s="271" t="s">
        <v>1052</v>
      </c>
      <c r="C34" s="271"/>
      <c r="D34" s="550"/>
      <c r="E34" s="551"/>
      <c r="F34" s="551"/>
      <c r="G34" s="290"/>
      <c r="H34" s="290"/>
      <c r="I34" s="290"/>
      <c r="J34" s="290"/>
      <c r="K34" s="290"/>
      <c r="L34" s="290"/>
      <c r="M34" s="551"/>
      <c r="N34" s="551"/>
      <c r="O34" s="551"/>
      <c r="P34" s="551"/>
      <c r="Q34" s="551"/>
      <c r="R34" s="551"/>
      <c r="S34" s="551"/>
      <c r="T34" s="551"/>
      <c r="U34" s="551"/>
      <c r="V34" s="551"/>
      <c r="W34" s="551"/>
      <c r="X34" s="566"/>
    </row>
    <row r="35" spans="1:24" s="283" customFormat="1" ht="20.25" customHeight="1">
      <c r="A35" s="270">
        <v>1</v>
      </c>
      <c r="B35" s="271" t="s">
        <v>2021</v>
      </c>
      <c r="C35" s="272" t="s">
        <v>2022</v>
      </c>
      <c r="D35" s="273">
        <v>559222862</v>
      </c>
      <c r="E35" s="274"/>
      <c r="F35" s="274"/>
      <c r="G35" s="274">
        <v>10895770</v>
      </c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>
        <v>28346</v>
      </c>
      <c r="W35" s="274"/>
      <c r="X35" s="275"/>
    </row>
    <row r="36" spans="1:24" ht="22.5">
      <c r="A36" s="270"/>
      <c r="B36" s="271" t="s">
        <v>2023</v>
      </c>
      <c r="C36" s="272"/>
      <c r="D36" s="273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5"/>
    </row>
    <row r="37" spans="1:24" s="283" customFormat="1">
      <c r="A37" s="270">
        <v>2</v>
      </c>
      <c r="B37" s="271" t="s">
        <v>1049</v>
      </c>
      <c r="C37" s="272" t="s">
        <v>2024</v>
      </c>
      <c r="D37" s="273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5"/>
    </row>
    <row r="38" spans="1:24">
      <c r="A38" s="270">
        <v>3</v>
      </c>
      <c r="B38" s="271" t="s">
        <v>2025</v>
      </c>
      <c r="C38" s="272" t="s">
        <v>2026</v>
      </c>
      <c r="D38" s="273">
        <v>16003989</v>
      </c>
      <c r="E38" s="274"/>
      <c r="F38" s="274"/>
      <c r="G38" s="274"/>
      <c r="H38" s="274"/>
      <c r="I38" s="274"/>
      <c r="J38" s="274"/>
      <c r="K38" s="274"/>
      <c r="L38" s="274"/>
      <c r="M38" s="274">
        <v>2466160</v>
      </c>
      <c r="N38" s="274"/>
      <c r="O38" s="274"/>
      <c r="P38" s="274"/>
      <c r="Q38" s="274"/>
      <c r="R38" s="274"/>
      <c r="S38" s="274">
        <v>200650</v>
      </c>
      <c r="T38" s="274"/>
      <c r="U38" s="274"/>
      <c r="V38" s="274"/>
      <c r="W38" s="274"/>
      <c r="X38" s="275"/>
    </row>
    <row r="39" spans="1:24" ht="22.5">
      <c r="A39" s="270">
        <v>4</v>
      </c>
      <c r="B39" s="271" t="s">
        <v>2027</v>
      </c>
      <c r="C39" s="272" t="s">
        <v>2028</v>
      </c>
      <c r="D39" s="273"/>
      <c r="E39" s="276"/>
      <c r="F39" s="276"/>
      <c r="G39" s="274"/>
      <c r="H39" s="276"/>
      <c r="I39" s="276"/>
      <c r="J39" s="274"/>
      <c r="K39" s="276"/>
      <c r="L39" s="276"/>
      <c r="M39" s="274"/>
      <c r="N39" s="276"/>
      <c r="O39" s="276"/>
      <c r="P39" s="274"/>
      <c r="Q39" s="276"/>
      <c r="R39" s="276"/>
      <c r="S39" s="274"/>
      <c r="T39" s="276"/>
      <c r="U39" s="276"/>
      <c r="V39" s="274"/>
      <c r="W39" s="276"/>
      <c r="X39" s="277"/>
    </row>
    <row r="40" spans="1:24" ht="21.75">
      <c r="A40" s="270"/>
      <c r="B40" s="278" t="s">
        <v>1057</v>
      </c>
      <c r="C40" s="279"/>
      <c r="D40" s="280">
        <f>SUM(D35,D37:D39)</f>
        <v>575226851</v>
      </c>
      <c r="E40" s="276">
        <f t="shared" ref="E40:F40" si="28">SUM(E35,E37:E39)</f>
        <v>0</v>
      </c>
      <c r="F40" s="276">
        <f t="shared" si="28"/>
        <v>0</v>
      </c>
      <c r="G40" s="276">
        <f>SUM(G35,G37:G39)</f>
        <v>10895770</v>
      </c>
      <c r="H40" s="276">
        <f t="shared" ref="H40:I40" si="29">SUM(H35,H37:H39)</f>
        <v>0</v>
      </c>
      <c r="I40" s="276">
        <f t="shared" si="29"/>
        <v>0</v>
      </c>
      <c r="J40" s="276">
        <f>SUM(J35,J37:J39)</f>
        <v>0</v>
      </c>
      <c r="K40" s="276">
        <f t="shared" ref="K40:L40" si="30">SUM(K35,K37:K39)</f>
        <v>0</v>
      </c>
      <c r="L40" s="276">
        <f t="shared" si="30"/>
        <v>0</v>
      </c>
      <c r="M40" s="276">
        <f>SUM(M35,M37:M39)</f>
        <v>2466160</v>
      </c>
      <c r="N40" s="276">
        <f t="shared" ref="N40:O40" si="31">SUM(N35,N37:N39)</f>
        <v>0</v>
      </c>
      <c r="O40" s="276">
        <f t="shared" si="31"/>
        <v>0</v>
      </c>
      <c r="P40" s="276">
        <f>SUM(P35,P37:P39)</f>
        <v>0</v>
      </c>
      <c r="Q40" s="276">
        <f t="shared" ref="Q40:X40" si="32">SUM(Q35,Q37:Q39)</f>
        <v>0</v>
      </c>
      <c r="R40" s="276">
        <f t="shared" si="32"/>
        <v>0</v>
      </c>
      <c r="S40" s="276">
        <f t="shared" si="32"/>
        <v>200650</v>
      </c>
      <c r="T40" s="276">
        <f t="shared" si="32"/>
        <v>0</v>
      </c>
      <c r="U40" s="276">
        <f t="shared" si="32"/>
        <v>0</v>
      </c>
      <c r="V40" s="276">
        <f t="shared" si="32"/>
        <v>28346</v>
      </c>
      <c r="W40" s="276">
        <f t="shared" si="32"/>
        <v>0</v>
      </c>
      <c r="X40" s="277">
        <f t="shared" si="32"/>
        <v>0</v>
      </c>
    </row>
    <row r="41" spans="1:24" ht="22.5" customHeight="1">
      <c r="A41" s="270" t="s">
        <v>976</v>
      </c>
      <c r="B41" s="271" t="s">
        <v>1058</v>
      </c>
      <c r="C41" s="272"/>
      <c r="D41" s="550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1"/>
      <c r="V41" s="551"/>
      <c r="W41" s="551"/>
      <c r="X41" s="566"/>
    </row>
    <row r="42" spans="1:24" ht="22.5">
      <c r="A42" s="270">
        <v>5</v>
      </c>
      <c r="B42" s="271" t="s">
        <v>1060</v>
      </c>
      <c r="C42" s="272" t="s">
        <v>2029</v>
      </c>
      <c r="D42" s="273">
        <v>91439171</v>
      </c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>
        <v>450000000</v>
      </c>
      <c r="Q42" s="274"/>
      <c r="R42" s="274"/>
      <c r="S42" s="274"/>
      <c r="T42" s="274"/>
      <c r="U42" s="274"/>
      <c r="V42" s="274"/>
      <c r="W42" s="274"/>
      <c r="X42" s="275"/>
    </row>
    <row r="43" spans="1:24">
      <c r="A43" s="270">
        <v>6</v>
      </c>
      <c r="B43" s="271" t="s">
        <v>2030</v>
      </c>
      <c r="C43" s="272" t="s">
        <v>2031</v>
      </c>
      <c r="D43" s="273">
        <v>328713</v>
      </c>
      <c r="E43" s="281"/>
      <c r="F43" s="274"/>
      <c r="G43" s="274"/>
      <c r="H43" s="281"/>
      <c r="I43" s="274"/>
      <c r="J43" s="274"/>
      <c r="K43" s="281"/>
      <c r="L43" s="274"/>
      <c r="M43" s="274"/>
      <c r="N43" s="281"/>
      <c r="O43" s="274"/>
      <c r="P43" s="274"/>
      <c r="Q43" s="281"/>
      <c r="R43" s="274"/>
      <c r="S43" s="274"/>
      <c r="T43" s="281"/>
      <c r="U43" s="274"/>
      <c r="V43" s="274"/>
      <c r="W43" s="281"/>
      <c r="X43" s="275"/>
    </row>
    <row r="44" spans="1:24" ht="33.75">
      <c r="A44" s="270">
        <v>7</v>
      </c>
      <c r="B44" s="271" t="s">
        <v>1059</v>
      </c>
      <c r="C44" s="272" t="s">
        <v>2032</v>
      </c>
      <c r="D44" s="273"/>
      <c r="E44" s="274"/>
      <c r="F44" s="274"/>
      <c r="G44" s="274"/>
      <c r="H44" s="274"/>
      <c r="I44" s="274"/>
      <c r="J44" s="274">
        <v>453000</v>
      </c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5"/>
    </row>
    <row r="45" spans="1:24" ht="21.75">
      <c r="A45" s="270"/>
      <c r="B45" s="278" t="s">
        <v>1061</v>
      </c>
      <c r="C45" s="279"/>
      <c r="D45" s="280">
        <f>SUM(D42:D44)</f>
        <v>91767884</v>
      </c>
      <c r="E45" s="276">
        <f t="shared" ref="E45:F45" si="33">SUM(E42:E44)</f>
        <v>0</v>
      </c>
      <c r="F45" s="276">
        <f t="shared" si="33"/>
        <v>0</v>
      </c>
      <c r="G45" s="276">
        <f>SUM(G42:G44)</f>
        <v>0</v>
      </c>
      <c r="H45" s="276">
        <f t="shared" ref="H45:I45" si="34">SUM(H42:H44)</f>
        <v>0</v>
      </c>
      <c r="I45" s="276">
        <f t="shared" si="34"/>
        <v>0</v>
      </c>
      <c r="J45" s="276">
        <f>SUM(J42:J44)</f>
        <v>453000</v>
      </c>
      <c r="K45" s="276">
        <f t="shared" ref="K45:L45" si="35">SUM(K42:K44)</f>
        <v>0</v>
      </c>
      <c r="L45" s="276">
        <f t="shared" si="35"/>
        <v>0</v>
      </c>
      <c r="M45" s="276">
        <f>SUM(M42:M44)</f>
        <v>0</v>
      </c>
      <c r="N45" s="276">
        <f t="shared" ref="N45:O45" si="36">SUM(N42:N44)</f>
        <v>0</v>
      </c>
      <c r="O45" s="276">
        <f t="shared" si="36"/>
        <v>0</v>
      </c>
      <c r="P45" s="276">
        <f>SUM(P42:P44)</f>
        <v>450000000</v>
      </c>
      <c r="Q45" s="276">
        <f t="shared" ref="Q45:X45" si="37">SUM(Q42:Q44)</f>
        <v>0</v>
      </c>
      <c r="R45" s="276">
        <f t="shared" si="37"/>
        <v>0</v>
      </c>
      <c r="S45" s="276">
        <f t="shared" si="37"/>
        <v>0</v>
      </c>
      <c r="T45" s="276">
        <f t="shared" si="37"/>
        <v>0</v>
      </c>
      <c r="U45" s="276">
        <f t="shared" si="37"/>
        <v>0</v>
      </c>
      <c r="V45" s="276">
        <f t="shared" si="37"/>
        <v>0</v>
      </c>
      <c r="W45" s="276">
        <f t="shared" si="37"/>
        <v>0</v>
      </c>
      <c r="X45" s="277">
        <f t="shared" si="37"/>
        <v>0</v>
      </c>
    </row>
    <row r="46" spans="1:24" ht="22.5">
      <c r="A46" s="270" t="s">
        <v>1062</v>
      </c>
      <c r="B46" s="271" t="s">
        <v>1063</v>
      </c>
      <c r="C46" s="272"/>
      <c r="D46" s="550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  <c r="W46" s="551"/>
      <c r="X46" s="566"/>
    </row>
    <row r="47" spans="1:24" ht="22.5">
      <c r="A47" s="270"/>
      <c r="B47" s="271" t="s">
        <v>1064</v>
      </c>
      <c r="C47" s="272"/>
      <c r="D47" s="550"/>
      <c r="E47" s="551"/>
      <c r="F47" s="551"/>
      <c r="G47" s="551"/>
      <c r="H47" s="551"/>
      <c r="I47" s="551"/>
      <c r="J47" s="551"/>
      <c r="K47" s="551"/>
      <c r="L47" s="551"/>
      <c r="M47" s="551"/>
      <c r="N47" s="551"/>
      <c r="O47" s="551"/>
      <c r="P47" s="551"/>
      <c r="Q47" s="551"/>
      <c r="R47" s="551"/>
      <c r="S47" s="551"/>
      <c r="T47" s="551"/>
      <c r="U47" s="551"/>
      <c r="V47" s="551"/>
      <c r="W47" s="551"/>
      <c r="X47" s="566"/>
    </row>
    <row r="48" spans="1:24" ht="22.5">
      <c r="A48" s="270">
        <v>8</v>
      </c>
      <c r="B48" s="271" t="s">
        <v>1065</v>
      </c>
      <c r="C48" s="272" t="s">
        <v>2033</v>
      </c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5"/>
    </row>
    <row r="49" spans="1:24" ht="22.5">
      <c r="A49" s="270">
        <v>9</v>
      </c>
      <c r="B49" s="271" t="s">
        <v>1066</v>
      </c>
      <c r="C49" s="272" t="s">
        <v>2033</v>
      </c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5"/>
    </row>
    <row r="50" spans="1:24" ht="22.5">
      <c r="A50" s="270"/>
      <c r="B50" s="271" t="s">
        <v>1068</v>
      </c>
      <c r="C50" s="272"/>
      <c r="D50" s="550"/>
      <c r="E50" s="551"/>
      <c r="F50" s="551"/>
      <c r="G50" s="551"/>
      <c r="H50" s="551"/>
      <c r="I50" s="551"/>
      <c r="J50" s="551"/>
      <c r="K50" s="551"/>
      <c r="L50" s="551"/>
      <c r="M50" s="551"/>
      <c r="N50" s="551"/>
      <c r="O50" s="551"/>
      <c r="P50" s="551"/>
      <c r="Q50" s="551"/>
      <c r="R50" s="551"/>
      <c r="S50" s="551"/>
      <c r="T50" s="551"/>
      <c r="U50" s="551"/>
      <c r="V50" s="551"/>
      <c r="W50" s="551"/>
      <c r="X50" s="566"/>
    </row>
    <row r="51" spans="1:24" ht="22.5">
      <c r="A51" s="270">
        <v>10</v>
      </c>
      <c r="B51" s="271" t="s">
        <v>1065</v>
      </c>
      <c r="C51" s="272" t="s">
        <v>2033</v>
      </c>
      <c r="D51" s="273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5"/>
    </row>
    <row r="52" spans="1:24" ht="22.5">
      <c r="A52" s="270">
        <v>11</v>
      </c>
      <c r="B52" s="271" t="s">
        <v>1066</v>
      </c>
      <c r="C52" s="272" t="s">
        <v>2033</v>
      </c>
      <c r="D52" s="273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5"/>
    </row>
    <row r="53" spans="1:24" ht="22.5">
      <c r="A53" s="270"/>
      <c r="B53" s="271" t="s">
        <v>1069</v>
      </c>
      <c r="C53" s="272"/>
      <c r="D53" s="550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  <c r="W53" s="551"/>
      <c r="X53" s="566"/>
    </row>
    <row r="54" spans="1:24">
      <c r="A54" s="270">
        <v>12</v>
      </c>
      <c r="B54" s="271" t="s">
        <v>2034</v>
      </c>
      <c r="C54" s="272" t="s">
        <v>2035</v>
      </c>
      <c r="D54" s="273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5"/>
    </row>
    <row r="55" spans="1:24">
      <c r="A55" s="270">
        <v>13</v>
      </c>
      <c r="B55" s="271" t="s">
        <v>1071</v>
      </c>
      <c r="C55" s="272" t="s">
        <v>2036</v>
      </c>
      <c r="D55" s="273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5"/>
    </row>
    <row r="56" spans="1:24" ht="22.5">
      <c r="A56" s="270">
        <v>14</v>
      </c>
      <c r="B56" s="271" t="s">
        <v>2037</v>
      </c>
      <c r="C56" s="284" t="s">
        <v>2038</v>
      </c>
      <c r="D56" s="273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5"/>
    </row>
    <row r="57" spans="1:24" ht="21.75">
      <c r="A57" s="270"/>
      <c r="B57" s="278" t="s">
        <v>1235</v>
      </c>
      <c r="C57" s="278"/>
      <c r="D57" s="280">
        <f>SUM(D48:D49,D51:D52,D54:D56)</f>
        <v>0</v>
      </c>
      <c r="E57" s="276">
        <f t="shared" ref="E57:F57" si="38">SUM(E48:E49,E51:E52,E54:E56)</f>
        <v>0</v>
      </c>
      <c r="F57" s="276">
        <f t="shared" si="38"/>
        <v>0</v>
      </c>
      <c r="G57" s="276">
        <f>SUM(G48:G49,G51:G52,G54:G56)</f>
        <v>0</v>
      </c>
      <c r="H57" s="276">
        <f t="shared" ref="H57:I57" si="39">SUM(H48:H49,H51:H52,H54:H56)</f>
        <v>0</v>
      </c>
      <c r="I57" s="276">
        <f t="shared" si="39"/>
        <v>0</v>
      </c>
      <c r="J57" s="276">
        <f>SUM(J48:J49,J51:J52,J54:J56)</f>
        <v>0</v>
      </c>
      <c r="K57" s="276">
        <f t="shared" ref="K57:L57" si="40">SUM(K48:K49,K51:K52,K54:K56)</f>
        <v>0</v>
      </c>
      <c r="L57" s="276">
        <f t="shared" si="40"/>
        <v>0</v>
      </c>
      <c r="M57" s="276">
        <f>SUM(M48:M49,M51:M52,M54:M56)</f>
        <v>0</v>
      </c>
      <c r="N57" s="276">
        <f t="shared" ref="N57:O57" si="41">SUM(N48:N49,N51:N52,N54:N56)</f>
        <v>0</v>
      </c>
      <c r="O57" s="276">
        <f t="shared" si="41"/>
        <v>0</v>
      </c>
      <c r="P57" s="276">
        <f>SUM(P48:P49,P51:P52,P54:P56)</f>
        <v>0</v>
      </c>
      <c r="Q57" s="276">
        <f t="shared" ref="Q57:X57" si="42">SUM(Q48:Q49,Q51:Q52,Q54:Q56)</f>
        <v>0</v>
      </c>
      <c r="R57" s="276">
        <f t="shared" si="42"/>
        <v>0</v>
      </c>
      <c r="S57" s="276">
        <f t="shared" si="42"/>
        <v>0</v>
      </c>
      <c r="T57" s="276">
        <f t="shared" si="42"/>
        <v>0</v>
      </c>
      <c r="U57" s="276">
        <f t="shared" si="42"/>
        <v>0</v>
      </c>
      <c r="V57" s="276">
        <f t="shared" si="42"/>
        <v>0</v>
      </c>
      <c r="W57" s="276">
        <f t="shared" si="42"/>
        <v>0</v>
      </c>
      <c r="X57" s="277">
        <f t="shared" si="42"/>
        <v>0</v>
      </c>
    </row>
    <row r="58" spans="1:24" ht="22.5" thickBot="1">
      <c r="A58" s="270"/>
      <c r="B58" s="278" t="s">
        <v>1072</v>
      </c>
      <c r="C58" s="278"/>
      <c r="D58" s="285">
        <f>D40+D45+D57</f>
        <v>666994735</v>
      </c>
      <c r="E58" s="286">
        <f t="shared" ref="E58:F58" si="43">E40+E45+E57</f>
        <v>0</v>
      </c>
      <c r="F58" s="286">
        <f t="shared" si="43"/>
        <v>0</v>
      </c>
      <c r="G58" s="286">
        <f>G40+G45+G57</f>
        <v>10895770</v>
      </c>
      <c r="H58" s="286">
        <f t="shared" ref="H58:I58" si="44">H40+H45+H57</f>
        <v>0</v>
      </c>
      <c r="I58" s="286">
        <f t="shared" si="44"/>
        <v>0</v>
      </c>
      <c r="J58" s="286">
        <f>J40+J45+J57</f>
        <v>453000</v>
      </c>
      <c r="K58" s="286">
        <f t="shared" ref="K58:L58" si="45">K40+K45+K57</f>
        <v>0</v>
      </c>
      <c r="L58" s="286">
        <f t="shared" si="45"/>
        <v>0</v>
      </c>
      <c r="M58" s="286">
        <f>M40+M45+M57</f>
        <v>2466160</v>
      </c>
      <c r="N58" s="286">
        <f t="shared" ref="N58:O58" si="46">N40+N45+N57</f>
        <v>0</v>
      </c>
      <c r="O58" s="286">
        <f t="shared" si="46"/>
        <v>0</v>
      </c>
      <c r="P58" s="286">
        <f>P40+P45+P57</f>
        <v>450000000</v>
      </c>
      <c r="Q58" s="286">
        <f t="shared" ref="Q58:X58" si="47">Q40+Q45+Q57</f>
        <v>0</v>
      </c>
      <c r="R58" s="286">
        <f t="shared" si="47"/>
        <v>0</v>
      </c>
      <c r="S58" s="286">
        <f t="shared" si="47"/>
        <v>200650</v>
      </c>
      <c r="T58" s="286">
        <f t="shared" si="47"/>
        <v>0</v>
      </c>
      <c r="U58" s="286">
        <f t="shared" si="47"/>
        <v>0</v>
      </c>
      <c r="V58" s="286">
        <f t="shared" si="47"/>
        <v>28346</v>
      </c>
      <c r="W58" s="286">
        <f t="shared" si="47"/>
        <v>0</v>
      </c>
      <c r="X58" s="287">
        <f t="shared" si="47"/>
        <v>0</v>
      </c>
    </row>
    <row r="59" spans="1:24" ht="11.25" customHeight="1" thickBot="1">
      <c r="A59" s="259"/>
      <c r="B59" s="260"/>
      <c r="C59" s="261"/>
      <c r="D59" s="595" t="s">
        <v>1015</v>
      </c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  <c r="Q59" s="596"/>
      <c r="R59" s="596"/>
      <c r="S59" s="596"/>
      <c r="T59" s="596"/>
      <c r="U59" s="596"/>
      <c r="V59" s="596"/>
      <c r="W59" s="596"/>
      <c r="X59" s="597"/>
    </row>
    <row r="60" spans="1:24" ht="48.75" customHeight="1">
      <c r="A60" s="259"/>
      <c r="B60" s="260"/>
      <c r="C60" s="262" t="s">
        <v>2039</v>
      </c>
      <c r="D60" s="561" t="s">
        <v>2044</v>
      </c>
      <c r="E60" s="562"/>
      <c r="F60" s="562"/>
      <c r="G60" s="562" t="s">
        <v>2045</v>
      </c>
      <c r="H60" s="562"/>
      <c r="I60" s="562"/>
      <c r="J60" s="593" t="s">
        <v>2046</v>
      </c>
      <c r="K60" s="593"/>
      <c r="L60" s="593"/>
      <c r="M60" s="562" t="s">
        <v>2054</v>
      </c>
      <c r="N60" s="562"/>
      <c r="O60" s="562"/>
      <c r="P60" s="562" t="s">
        <v>2055</v>
      </c>
      <c r="Q60" s="562"/>
      <c r="R60" s="562"/>
      <c r="S60" s="562" t="s">
        <v>2116</v>
      </c>
      <c r="T60" s="562"/>
      <c r="U60" s="562"/>
      <c r="V60" s="562" t="s">
        <v>2056</v>
      </c>
      <c r="W60" s="562"/>
      <c r="X60" s="594"/>
    </row>
    <row r="61" spans="1:24" ht="47.25" customHeight="1">
      <c r="A61" s="259"/>
      <c r="B61" s="260"/>
      <c r="C61" s="288" t="s">
        <v>990</v>
      </c>
      <c r="D61" s="576" t="s">
        <v>2051</v>
      </c>
      <c r="E61" s="577"/>
      <c r="F61" s="577"/>
      <c r="G61" s="577" t="s">
        <v>2052</v>
      </c>
      <c r="H61" s="577"/>
      <c r="I61" s="577"/>
      <c r="J61" s="577" t="s">
        <v>2053</v>
      </c>
      <c r="K61" s="577"/>
      <c r="L61" s="577"/>
      <c r="M61" s="577" t="s">
        <v>2061</v>
      </c>
      <c r="N61" s="577"/>
      <c r="O61" s="577"/>
      <c r="P61" s="577" t="s">
        <v>2062</v>
      </c>
      <c r="Q61" s="577"/>
      <c r="R61" s="577"/>
      <c r="S61" s="577" t="s">
        <v>2119</v>
      </c>
      <c r="T61" s="577"/>
      <c r="U61" s="577"/>
      <c r="V61" s="577" t="s">
        <v>2063</v>
      </c>
      <c r="W61" s="577"/>
      <c r="X61" s="589"/>
    </row>
    <row r="62" spans="1:24" ht="65.25" customHeight="1">
      <c r="A62" s="289" t="s">
        <v>2016</v>
      </c>
      <c r="B62" s="264" t="s">
        <v>990</v>
      </c>
      <c r="C62" s="265" t="s">
        <v>2017</v>
      </c>
      <c r="D62" s="266" t="s">
        <v>2018</v>
      </c>
      <c r="E62" s="267" t="s">
        <v>2019</v>
      </c>
      <c r="F62" s="268" t="s">
        <v>2020</v>
      </c>
      <c r="G62" s="267" t="s">
        <v>2018</v>
      </c>
      <c r="H62" s="267" t="s">
        <v>2019</v>
      </c>
      <c r="I62" s="268" t="s">
        <v>2020</v>
      </c>
      <c r="J62" s="268" t="s">
        <v>2018</v>
      </c>
      <c r="K62" s="268" t="s">
        <v>2019</v>
      </c>
      <c r="L62" s="268" t="s">
        <v>2020</v>
      </c>
      <c r="M62" s="268" t="s">
        <v>2018</v>
      </c>
      <c r="N62" s="267" t="s">
        <v>2019</v>
      </c>
      <c r="O62" s="267" t="s">
        <v>2020</v>
      </c>
      <c r="P62" s="267" t="s">
        <v>2018</v>
      </c>
      <c r="Q62" s="268" t="s">
        <v>2019</v>
      </c>
      <c r="R62" s="267" t="s">
        <v>2020</v>
      </c>
      <c r="S62" s="267" t="s">
        <v>2018</v>
      </c>
      <c r="T62" s="268" t="s">
        <v>2019</v>
      </c>
      <c r="U62" s="267" t="s">
        <v>2020</v>
      </c>
      <c r="V62" s="267" t="s">
        <v>2018</v>
      </c>
      <c r="W62" s="267" t="s">
        <v>2019</v>
      </c>
      <c r="X62" s="269" t="s">
        <v>2020</v>
      </c>
    </row>
    <row r="63" spans="1:24" ht="22.5">
      <c r="A63" s="270" t="s">
        <v>1129</v>
      </c>
      <c r="B63" s="271" t="s">
        <v>1052</v>
      </c>
      <c r="C63" s="271"/>
      <c r="D63" s="550"/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66"/>
    </row>
    <row r="64" spans="1:24" ht="22.5">
      <c r="A64" s="270">
        <v>1</v>
      </c>
      <c r="B64" s="271" t="s">
        <v>2021</v>
      </c>
      <c r="C64" s="272" t="s">
        <v>2022</v>
      </c>
      <c r="D64" s="273"/>
      <c r="E64" s="274"/>
      <c r="F64" s="274"/>
      <c r="G64" s="274"/>
      <c r="H64" s="274"/>
      <c r="I64" s="274"/>
      <c r="J64" s="274"/>
      <c r="K64" s="274"/>
      <c r="L64" s="274"/>
      <c r="M64" s="274">
        <v>7221995</v>
      </c>
      <c r="N64" s="274"/>
      <c r="O64" s="274"/>
      <c r="P64" s="274">
        <v>17488000</v>
      </c>
      <c r="Q64" s="274"/>
      <c r="R64" s="274"/>
      <c r="S64" s="274"/>
      <c r="T64" s="274"/>
      <c r="U64" s="274"/>
      <c r="V64" s="274">
        <v>15189300</v>
      </c>
      <c r="W64" s="274"/>
      <c r="X64" s="275"/>
    </row>
    <row r="65" spans="1:24" ht="22.5">
      <c r="A65" s="270"/>
      <c r="B65" s="271" t="s">
        <v>2023</v>
      </c>
      <c r="C65" s="272"/>
      <c r="D65" s="273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5"/>
    </row>
    <row r="66" spans="1:24">
      <c r="A66" s="270">
        <v>2</v>
      </c>
      <c r="B66" s="271" t="s">
        <v>1049</v>
      </c>
      <c r="C66" s="272" t="s">
        <v>2024</v>
      </c>
      <c r="D66" s="273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5"/>
    </row>
    <row r="67" spans="1:24">
      <c r="A67" s="270">
        <v>3</v>
      </c>
      <c r="B67" s="271" t="s">
        <v>2025</v>
      </c>
      <c r="C67" s="272" t="s">
        <v>2026</v>
      </c>
      <c r="D67" s="273"/>
      <c r="E67" s="274"/>
      <c r="F67" s="274"/>
      <c r="G67" s="274">
        <v>223</v>
      </c>
      <c r="H67" s="274"/>
      <c r="I67" s="274"/>
      <c r="J67" s="274">
        <v>30400969</v>
      </c>
      <c r="K67" s="274"/>
      <c r="L67" s="274"/>
      <c r="M67" s="274">
        <v>16254070</v>
      </c>
      <c r="N67" s="274"/>
      <c r="O67" s="274"/>
      <c r="P67" s="274">
        <v>25</v>
      </c>
      <c r="Q67" s="274"/>
      <c r="R67" s="274"/>
      <c r="S67" s="274">
        <v>914400</v>
      </c>
      <c r="T67" s="274"/>
      <c r="U67" s="274"/>
      <c r="V67" s="274"/>
      <c r="W67" s="274"/>
      <c r="X67" s="275"/>
    </row>
    <row r="68" spans="1:24" ht="22.5">
      <c r="A68" s="270">
        <v>4</v>
      </c>
      <c r="B68" s="271" t="s">
        <v>2027</v>
      </c>
      <c r="C68" s="272" t="s">
        <v>2028</v>
      </c>
      <c r="D68" s="273"/>
      <c r="E68" s="276"/>
      <c r="F68" s="276"/>
      <c r="G68" s="274"/>
      <c r="H68" s="276"/>
      <c r="I68" s="276"/>
      <c r="J68" s="274"/>
      <c r="K68" s="276"/>
      <c r="L68" s="276"/>
      <c r="M68" s="274">
        <v>129789</v>
      </c>
      <c r="N68" s="276"/>
      <c r="O68" s="276"/>
      <c r="P68" s="274"/>
      <c r="Q68" s="276"/>
      <c r="R68" s="276"/>
      <c r="S68" s="274"/>
      <c r="T68" s="276"/>
      <c r="U68" s="276"/>
      <c r="V68" s="274"/>
      <c r="W68" s="276"/>
      <c r="X68" s="277"/>
    </row>
    <row r="69" spans="1:24" ht="21.75">
      <c r="A69" s="270"/>
      <c r="B69" s="278" t="s">
        <v>1057</v>
      </c>
      <c r="C69" s="279"/>
      <c r="D69" s="280">
        <f>SUM(D64,D66:D68)</f>
        <v>0</v>
      </c>
      <c r="E69" s="276">
        <f t="shared" ref="E69:F69" si="48">SUM(E64,E66:E68)</f>
        <v>0</v>
      </c>
      <c r="F69" s="276">
        <f t="shared" si="48"/>
        <v>0</v>
      </c>
      <c r="G69" s="276">
        <f>SUM(G64,G66:G68)</f>
        <v>223</v>
      </c>
      <c r="H69" s="276">
        <f t="shared" ref="H69:I69" si="49">SUM(H64,H66:H68)</f>
        <v>0</v>
      </c>
      <c r="I69" s="276">
        <f t="shared" si="49"/>
        <v>0</v>
      </c>
      <c r="J69" s="276">
        <f>SUM(J64,J66:J68)</f>
        <v>30400969</v>
      </c>
      <c r="K69" s="276">
        <f t="shared" ref="K69:L69" si="50">SUM(K64,K66:K68)</f>
        <v>0</v>
      </c>
      <c r="L69" s="276">
        <f t="shared" si="50"/>
        <v>0</v>
      </c>
      <c r="M69" s="276">
        <f>SUM(M64,M66:M68)</f>
        <v>23605854</v>
      </c>
      <c r="N69" s="276">
        <f t="shared" ref="N69:O69" si="51">SUM(N64,N66:N68)</f>
        <v>0</v>
      </c>
      <c r="O69" s="276">
        <f t="shared" si="51"/>
        <v>0</v>
      </c>
      <c r="P69" s="276">
        <f>SUM(P64,P66:P68)</f>
        <v>17488025</v>
      </c>
      <c r="Q69" s="276">
        <f t="shared" ref="Q69:R69" si="52">SUM(Q64,Q66:Q68)</f>
        <v>0</v>
      </c>
      <c r="R69" s="276">
        <f t="shared" si="52"/>
        <v>0</v>
      </c>
      <c r="S69" s="276">
        <f>SUM(S64,S66:S68)</f>
        <v>914400</v>
      </c>
      <c r="T69" s="276">
        <f t="shared" ref="T69:U69" si="53">SUM(T64,T66:T68)</f>
        <v>0</v>
      </c>
      <c r="U69" s="276">
        <f t="shared" si="53"/>
        <v>0</v>
      </c>
      <c r="V69" s="276">
        <f>SUM(V64,V66:V68)</f>
        <v>15189300</v>
      </c>
      <c r="W69" s="276">
        <f t="shared" ref="W69:X69" si="54">SUM(W64,W66:W68)</f>
        <v>0</v>
      </c>
      <c r="X69" s="277">
        <f t="shared" si="54"/>
        <v>0</v>
      </c>
    </row>
    <row r="70" spans="1:24" ht="22.5" customHeight="1">
      <c r="A70" s="270" t="s">
        <v>976</v>
      </c>
      <c r="B70" s="271" t="s">
        <v>1058</v>
      </c>
      <c r="C70" s="272"/>
      <c r="D70" s="550"/>
      <c r="E70" s="551"/>
      <c r="F70" s="551"/>
      <c r="G70" s="551"/>
      <c r="H70" s="551"/>
      <c r="I70" s="551"/>
      <c r="J70" s="551"/>
      <c r="K70" s="551"/>
      <c r="L70" s="551"/>
      <c r="M70" s="551"/>
      <c r="N70" s="551"/>
      <c r="O70" s="551"/>
      <c r="P70" s="551"/>
      <c r="Q70" s="551"/>
      <c r="R70" s="551"/>
      <c r="S70" s="551"/>
      <c r="T70" s="551"/>
      <c r="U70" s="551"/>
      <c r="V70" s="551"/>
      <c r="W70" s="551"/>
      <c r="X70" s="566"/>
    </row>
    <row r="71" spans="1:24" ht="22.5">
      <c r="A71" s="270">
        <v>5</v>
      </c>
      <c r="B71" s="271" t="s">
        <v>1060</v>
      </c>
      <c r="C71" s="272" t="s">
        <v>2029</v>
      </c>
      <c r="D71" s="273"/>
      <c r="E71" s="274"/>
      <c r="F71" s="274"/>
      <c r="G71" s="274">
        <v>515300000</v>
      </c>
      <c r="H71" s="274"/>
      <c r="I71" s="274"/>
      <c r="J71" s="274"/>
      <c r="K71" s="274"/>
      <c r="L71" s="274"/>
      <c r="M71" s="274"/>
      <c r="N71" s="274"/>
      <c r="O71" s="274"/>
      <c r="P71" s="274">
        <v>60000000</v>
      </c>
      <c r="Q71" s="274"/>
      <c r="R71" s="274"/>
      <c r="S71" s="274"/>
      <c r="T71" s="274"/>
      <c r="U71" s="274"/>
      <c r="V71" s="274"/>
      <c r="W71" s="274"/>
      <c r="X71" s="275"/>
    </row>
    <row r="72" spans="1:24">
      <c r="A72" s="270">
        <v>6</v>
      </c>
      <c r="B72" s="271" t="s">
        <v>2030</v>
      </c>
      <c r="C72" s="272" t="s">
        <v>2031</v>
      </c>
      <c r="D72" s="273"/>
      <c r="E72" s="281"/>
      <c r="F72" s="274"/>
      <c r="G72" s="274"/>
      <c r="H72" s="281"/>
      <c r="I72" s="274"/>
      <c r="J72" s="274"/>
      <c r="K72" s="281"/>
      <c r="L72" s="274"/>
      <c r="M72" s="274"/>
      <c r="N72" s="281"/>
      <c r="O72" s="274"/>
      <c r="P72" s="274"/>
      <c r="Q72" s="281"/>
      <c r="R72" s="274"/>
      <c r="S72" s="274"/>
      <c r="T72" s="281"/>
      <c r="U72" s="274"/>
      <c r="V72" s="274"/>
      <c r="W72" s="281"/>
      <c r="X72" s="275"/>
    </row>
    <row r="73" spans="1:24" ht="33.75">
      <c r="A73" s="270">
        <v>7</v>
      </c>
      <c r="B73" s="271" t="s">
        <v>1059</v>
      </c>
      <c r="C73" s="272" t="s">
        <v>2032</v>
      </c>
      <c r="D73" s="273">
        <v>1553587</v>
      </c>
      <c r="E73" s="274"/>
      <c r="F73" s="274"/>
      <c r="G73" s="274"/>
      <c r="H73" s="274"/>
      <c r="I73" s="274"/>
      <c r="J73" s="274"/>
      <c r="K73" s="274"/>
      <c r="L73" s="274"/>
      <c r="M73" s="274">
        <v>5063446</v>
      </c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5"/>
    </row>
    <row r="74" spans="1:24" ht="21.75">
      <c r="A74" s="270"/>
      <c r="B74" s="278" t="s">
        <v>1061</v>
      </c>
      <c r="C74" s="279"/>
      <c r="D74" s="280">
        <f>SUM(D71:D73)</f>
        <v>1553587</v>
      </c>
      <c r="E74" s="276">
        <f t="shared" ref="E74:F74" si="55">SUM(E71:E73)</f>
        <v>0</v>
      </c>
      <c r="F74" s="276">
        <f t="shared" si="55"/>
        <v>0</v>
      </c>
      <c r="G74" s="276">
        <f>SUM(G71:G73)</f>
        <v>515300000</v>
      </c>
      <c r="H74" s="276">
        <f t="shared" ref="H74:I74" si="56">SUM(H71:H73)</f>
        <v>0</v>
      </c>
      <c r="I74" s="276">
        <f t="shared" si="56"/>
        <v>0</v>
      </c>
      <c r="J74" s="276">
        <f>SUM(J71:J73)</f>
        <v>0</v>
      </c>
      <c r="K74" s="276">
        <f t="shared" ref="K74:L74" si="57">SUM(K71:K73)</f>
        <v>0</v>
      </c>
      <c r="L74" s="276">
        <f t="shared" si="57"/>
        <v>0</v>
      </c>
      <c r="M74" s="276">
        <f>SUM(M71:M73)</f>
        <v>5063446</v>
      </c>
      <c r="N74" s="276">
        <f t="shared" ref="N74:O74" si="58">SUM(N71:N73)</f>
        <v>0</v>
      </c>
      <c r="O74" s="276">
        <f t="shared" si="58"/>
        <v>0</v>
      </c>
      <c r="P74" s="276">
        <f>SUM(P71:P73)</f>
        <v>60000000</v>
      </c>
      <c r="Q74" s="276">
        <f t="shared" ref="Q74:R74" si="59">SUM(Q71:Q73)</f>
        <v>0</v>
      </c>
      <c r="R74" s="276">
        <f t="shared" si="59"/>
        <v>0</v>
      </c>
      <c r="S74" s="276">
        <f>SUM(S71:S73)</f>
        <v>0</v>
      </c>
      <c r="T74" s="276">
        <f t="shared" ref="T74:U74" si="60">SUM(T71:T73)</f>
        <v>0</v>
      </c>
      <c r="U74" s="276">
        <f t="shared" si="60"/>
        <v>0</v>
      </c>
      <c r="V74" s="276">
        <f>SUM(V71:V73)</f>
        <v>0</v>
      </c>
      <c r="W74" s="276">
        <f t="shared" ref="W74:X74" si="61">SUM(W71:W73)</f>
        <v>0</v>
      </c>
      <c r="X74" s="277">
        <f t="shared" si="61"/>
        <v>0</v>
      </c>
    </row>
    <row r="75" spans="1:24" ht="22.5">
      <c r="A75" s="270" t="s">
        <v>1062</v>
      </c>
      <c r="B75" s="271" t="s">
        <v>1063</v>
      </c>
      <c r="C75" s="272"/>
      <c r="D75" s="550"/>
      <c r="E75" s="551"/>
      <c r="F75" s="551"/>
      <c r="G75" s="551"/>
      <c r="H75" s="551"/>
      <c r="I75" s="551"/>
      <c r="J75" s="551"/>
      <c r="K75" s="551"/>
      <c r="L75" s="551"/>
      <c r="M75" s="551"/>
      <c r="N75" s="551"/>
      <c r="O75" s="551"/>
      <c r="P75" s="551"/>
      <c r="Q75" s="551"/>
      <c r="R75" s="551"/>
      <c r="S75" s="551"/>
      <c r="T75" s="551"/>
      <c r="U75" s="551"/>
      <c r="V75" s="551"/>
      <c r="W75" s="551"/>
      <c r="X75" s="566"/>
    </row>
    <row r="76" spans="1:24" ht="22.5">
      <c r="A76" s="270"/>
      <c r="B76" s="271" t="s">
        <v>1064</v>
      </c>
      <c r="C76" s="272"/>
      <c r="D76" s="550"/>
      <c r="E76" s="551"/>
      <c r="F76" s="551"/>
      <c r="G76" s="551"/>
      <c r="H76" s="551"/>
      <c r="I76" s="551"/>
      <c r="J76" s="551"/>
      <c r="K76" s="551"/>
      <c r="L76" s="551"/>
      <c r="M76" s="551"/>
      <c r="N76" s="551"/>
      <c r="O76" s="551"/>
      <c r="P76" s="551"/>
      <c r="Q76" s="551"/>
      <c r="R76" s="551"/>
      <c r="S76" s="551"/>
      <c r="T76" s="551"/>
      <c r="U76" s="551"/>
      <c r="V76" s="551"/>
      <c r="W76" s="551"/>
      <c r="X76" s="566"/>
    </row>
    <row r="77" spans="1:24" ht="22.5">
      <c r="A77" s="270">
        <v>8</v>
      </c>
      <c r="B77" s="271" t="s">
        <v>1065</v>
      </c>
      <c r="C77" s="272" t="s">
        <v>2033</v>
      </c>
      <c r="D77" s="273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5"/>
    </row>
    <row r="78" spans="1:24" ht="22.5">
      <c r="A78" s="270">
        <v>9</v>
      </c>
      <c r="B78" s="271" t="s">
        <v>1066</v>
      </c>
      <c r="C78" s="272" t="s">
        <v>2033</v>
      </c>
      <c r="D78" s="273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5"/>
    </row>
    <row r="79" spans="1:24" ht="22.5">
      <c r="A79" s="270"/>
      <c r="B79" s="271" t="s">
        <v>1068</v>
      </c>
      <c r="C79" s="272"/>
      <c r="D79" s="550"/>
      <c r="E79" s="551"/>
      <c r="F79" s="551"/>
      <c r="G79" s="551"/>
      <c r="H79" s="551"/>
      <c r="I79" s="551"/>
      <c r="J79" s="551"/>
      <c r="K79" s="551"/>
      <c r="L79" s="551"/>
      <c r="M79" s="551"/>
      <c r="N79" s="551"/>
      <c r="O79" s="551"/>
      <c r="P79" s="551"/>
      <c r="Q79" s="551"/>
      <c r="R79" s="551"/>
      <c r="S79" s="551"/>
      <c r="T79" s="551"/>
      <c r="U79" s="551"/>
      <c r="V79" s="551"/>
      <c r="W79" s="551"/>
      <c r="X79" s="566"/>
    </row>
    <row r="80" spans="1:24" ht="22.5">
      <c r="A80" s="270">
        <v>10</v>
      </c>
      <c r="B80" s="271" t="s">
        <v>1065</v>
      </c>
      <c r="C80" s="272" t="s">
        <v>2033</v>
      </c>
      <c r="D80" s="273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5"/>
    </row>
    <row r="81" spans="1:24" ht="22.5">
      <c r="A81" s="270">
        <v>11</v>
      </c>
      <c r="B81" s="271" t="s">
        <v>1066</v>
      </c>
      <c r="C81" s="272" t="s">
        <v>2033</v>
      </c>
      <c r="D81" s="273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5"/>
    </row>
    <row r="82" spans="1:24" ht="22.5">
      <c r="A82" s="270"/>
      <c r="B82" s="271" t="s">
        <v>1069</v>
      </c>
      <c r="C82" s="272"/>
      <c r="D82" s="550"/>
      <c r="E82" s="551"/>
      <c r="F82" s="551"/>
      <c r="G82" s="551"/>
      <c r="H82" s="551"/>
      <c r="I82" s="551"/>
      <c r="J82" s="551"/>
      <c r="K82" s="551"/>
      <c r="L82" s="551"/>
      <c r="M82" s="551"/>
      <c r="N82" s="551"/>
      <c r="O82" s="551"/>
      <c r="P82" s="551"/>
      <c r="Q82" s="551"/>
      <c r="R82" s="551"/>
      <c r="S82" s="551"/>
      <c r="T82" s="551"/>
      <c r="U82" s="551"/>
      <c r="V82" s="551"/>
      <c r="W82" s="551"/>
      <c r="X82" s="566"/>
    </row>
    <row r="83" spans="1:24">
      <c r="A83" s="270">
        <v>12</v>
      </c>
      <c r="B83" s="271" t="s">
        <v>2034</v>
      </c>
      <c r="C83" s="272" t="s">
        <v>2035</v>
      </c>
      <c r="D83" s="273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5"/>
    </row>
    <row r="84" spans="1:24">
      <c r="A84" s="270">
        <v>13</v>
      </c>
      <c r="B84" s="271" t="s">
        <v>1071</v>
      </c>
      <c r="C84" s="272" t="s">
        <v>2036</v>
      </c>
      <c r="D84" s="273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5"/>
    </row>
    <row r="85" spans="1:24" ht="22.5">
      <c r="A85" s="270">
        <v>14</v>
      </c>
      <c r="B85" s="271" t="s">
        <v>2037</v>
      </c>
      <c r="C85" s="284" t="s">
        <v>2038</v>
      </c>
      <c r="D85" s="273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5"/>
    </row>
    <row r="86" spans="1:24" ht="21.75">
      <c r="A86" s="270"/>
      <c r="B86" s="278" t="s">
        <v>1235</v>
      </c>
      <c r="C86" s="278"/>
      <c r="D86" s="280">
        <f>SUM(D77:D78,D80:D81,D83:D85)</f>
        <v>0</v>
      </c>
      <c r="E86" s="276">
        <f t="shared" ref="E86:F86" si="62">SUM(E77:E78,E80:E81,E83:E85)</f>
        <v>0</v>
      </c>
      <c r="F86" s="276">
        <f t="shared" si="62"/>
        <v>0</v>
      </c>
      <c r="G86" s="276">
        <f>SUM(G77:G78,G80:G81,G83:G85)</f>
        <v>0</v>
      </c>
      <c r="H86" s="276">
        <f t="shared" ref="H86:I86" si="63">SUM(H77:H78,H80:H81,H83:H85)</f>
        <v>0</v>
      </c>
      <c r="I86" s="276">
        <f t="shared" si="63"/>
        <v>0</v>
      </c>
      <c r="J86" s="276">
        <f>SUM(J77:J78,J80:J81,J83:J85)</f>
        <v>0</v>
      </c>
      <c r="K86" s="276">
        <f t="shared" ref="K86:L86" si="64">SUM(K77:K78,K80:K81,K83:K85)</f>
        <v>0</v>
      </c>
      <c r="L86" s="276">
        <f t="shared" si="64"/>
        <v>0</v>
      </c>
      <c r="M86" s="276">
        <f>SUM(M77:M78,M80:M81,M83:M85)</f>
        <v>0</v>
      </c>
      <c r="N86" s="276">
        <f t="shared" ref="N86:O86" si="65">SUM(N77:N78,N80:N81,N83:N85)</f>
        <v>0</v>
      </c>
      <c r="O86" s="276">
        <f t="shared" si="65"/>
        <v>0</v>
      </c>
      <c r="P86" s="276">
        <f>SUM(P77:P78,P80:P81,P83:P85)</f>
        <v>0</v>
      </c>
      <c r="Q86" s="276">
        <f t="shared" ref="Q86:R86" si="66">SUM(Q77:Q78,Q80:Q81,Q83:Q85)</f>
        <v>0</v>
      </c>
      <c r="R86" s="276">
        <f t="shared" si="66"/>
        <v>0</v>
      </c>
      <c r="S86" s="276">
        <f>SUM(S77:S78,S80:S81,S83:S85)</f>
        <v>0</v>
      </c>
      <c r="T86" s="276">
        <f t="shared" ref="T86:U86" si="67">SUM(T77:T78,T80:T81,T83:T85)</f>
        <v>0</v>
      </c>
      <c r="U86" s="276">
        <f t="shared" si="67"/>
        <v>0</v>
      </c>
      <c r="V86" s="276">
        <f>SUM(V77:V78,V80:V81,V83:V85)</f>
        <v>0</v>
      </c>
      <c r="W86" s="276">
        <f t="shared" ref="W86:X86" si="68">SUM(W77:W78,W80:W81,W83:W85)</f>
        <v>0</v>
      </c>
      <c r="X86" s="277">
        <f t="shared" si="68"/>
        <v>0</v>
      </c>
    </row>
    <row r="87" spans="1:24" ht="22.5" thickBot="1">
      <c r="A87" s="270"/>
      <c r="B87" s="278" t="s">
        <v>1072</v>
      </c>
      <c r="C87" s="278"/>
      <c r="D87" s="285">
        <f>D69+D74+D86</f>
        <v>1553587</v>
      </c>
      <c r="E87" s="286">
        <f t="shared" ref="E87:F87" si="69">E69+E74+E86</f>
        <v>0</v>
      </c>
      <c r="F87" s="286">
        <f t="shared" si="69"/>
        <v>0</v>
      </c>
      <c r="G87" s="286">
        <f>G69+G74+G86</f>
        <v>515300223</v>
      </c>
      <c r="H87" s="286">
        <f t="shared" ref="H87:I87" si="70">H69+H74+H86</f>
        <v>0</v>
      </c>
      <c r="I87" s="286">
        <f t="shared" si="70"/>
        <v>0</v>
      </c>
      <c r="J87" s="286">
        <f>J69+J74+J86</f>
        <v>30400969</v>
      </c>
      <c r="K87" s="286">
        <f t="shared" ref="K87:L87" si="71">K69+K74+K86</f>
        <v>0</v>
      </c>
      <c r="L87" s="286">
        <f t="shared" si="71"/>
        <v>0</v>
      </c>
      <c r="M87" s="286">
        <f>M69+M74+M86</f>
        <v>28669300</v>
      </c>
      <c r="N87" s="286">
        <f t="shared" ref="N87:O87" si="72">N69+N74+N86</f>
        <v>0</v>
      </c>
      <c r="O87" s="286">
        <f t="shared" si="72"/>
        <v>0</v>
      </c>
      <c r="P87" s="286">
        <f>P69+P74+P86</f>
        <v>77488025</v>
      </c>
      <c r="Q87" s="286">
        <f t="shared" ref="Q87:R87" si="73">Q69+Q74+Q86</f>
        <v>0</v>
      </c>
      <c r="R87" s="286">
        <f t="shared" si="73"/>
        <v>0</v>
      </c>
      <c r="S87" s="286">
        <f>S69+S74+S86</f>
        <v>914400</v>
      </c>
      <c r="T87" s="286">
        <f t="shared" ref="T87:U87" si="74">T69+T74+T86</f>
        <v>0</v>
      </c>
      <c r="U87" s="286">
        <f t="shared" si="74"/>
        <v>0</v>
      </c>
      <c r="V87" s="286">
        <f>V69+V74+V86</f>
        <v>15189300</v>
      </c>
      <c r="W87" s="286">
        <f t="shared" ref="W87:X87" si="75">W69+W74+W86</f>
        <v>0</v>
      </c>
      <c r="X87" s="287">
        <f t="shared" si="75"/>
        <v>0</v>
      </c>
    </row>
    <row r="88" spans="1:24" ht="11.25" customHeight="1" thickBot="1">
      <c r="A88" s="259"/>
      <c r="B88" s="260"/>
      <c r="C88" s="261"/>
      <c r="D88" s="595" t="s">
        <v>1015</v>
      </c>
      <c r="E88" s="596"/>
      <c r="F88" s="596"/>
      <c r="G88" s="596"/>
      <c r="H88" s="596"/>
      <c r="I88" s="596"/>
      <c r="J88" s="596"/>
      <c r="K88" s="596"/>
      <c r="L88" s="596"/>
      <c r="M88" s="596"/>
      <c r="N88" s="596"/>
      <c r="O88" s="596"/>
      <c r="P88" s="596"/>
      <c r="Q88" s="596"/>
      <c r="R88" s="596"/>
      <c r="S88" s="596"/>
      <c r="T88" s="596"/>
      <c r="U88" s="596"/>
      <c r="V88" s="596"/>
      <c r="W88" s="596"/>
      <c r="X88" s="597"/>
    </row>
    <row r="89" spans="1:24" ht="47.25" customHeight="1">
      <c r="A89" s="259"/>
      <c r="B89" s="260"/>
      <c r="C89" s="262" t="s">
        <v>2039</v>
      </c>
      <c r="D89" s="561" t="s">
        <v>2057</v>
      </c>
      <c r="E89" s="562"/>
      <c r="F89" s="562"/>
      <c r="G89" s="562" t="s">
        <v>2058</v>
      </c>
      <c r="H89" s="562"/>
      <c r="I89" s="562"/>
      <c r="J89" s="562" t="s">
        <v>2121</v>
      </c>
      <c r="K89" s="562"/>
      <c r="L89" s="562"/>
      <c r="M89" s="562" t="s">
        <v>2059</v>
      </c>
      <c r="N89" s="562"/>
      <c r="O89" s="562"/>
      <c r="P89" s="562" t="s">
        <v>2066</v>
      </c>
      <c r="Q89" s="562"/>
      <c r="R89" s="562"/>
      <c r="S89" s="562" t="s">
        <v>2060</v>
      </c>
      <c r="T89" s="562"/>
      <c r="U89" s="562"/>
      <c r="V89" s="562" t="s">
        <v>2069</v>
      </c>
      <c r="W89" s="562"/>
      <c r="X89" s="594"/>
    </row>
    <row r="90" spans="1:24" ht="47.25" customHeight="1">
      <c r="A90" s="259"/>
      <c r="B90" s="260"/>
      <c r="C90" s="288" t="s">
        <v>990</v>
      </c>
      <c r="D90" s="576" t="s">
        <v>2064</v>
      </c>
      <c r="E90" s="577"/>
      <c r="F90" s="577"/>
      <c r="G90" s="577" t="s">
        <v>2065</v>
      </c>
      <c r="H90" s="577"/>
      <c r="I90" s="577"/>
      <c r="J90" s="577" t="s">
        <v>2280</v>
      </c>
      <c r="K90" s="577"/>
      <c r="L90" s="577"/>
      <c r="M90" s="577" t="s">
        <v>2281</v>
      </c>
      <c r="N90" s="577"/>
      <c r="O90" s="577"/>
      <c r="P90" s="577" t="s">
        <v>2072</v>
      </c>
      <c r="Q90" s="577"/>
      <c r="R90" s="577"/>
      <c r="S90" s="577" t="s">
        <v>2282</v>
      </c>
      <c r="T90" s="577"/>
      <c r="U90" s="577"/>
      <c r="V90" s="577" t="s">
        <v>2075</v>
      </c>
      <c r="W90" s="577"/>
      <c r="X90" s="589"/>
    </row>
    <row r="91" spans="1:24" ht="65.25" customHeight="1">
      <c r="A91" s="289" t="s">
        <v>2016</v>
      </c>
      <c r="B91" s="264" t="s">
        <v>990</v>
      </c>
      <c r="C91" s="265" t="s">
        <v>2017</v>
      </c>
      <c r="D91" s="291" t="s">
        <v>2018</v>
      </c>
      <c r="E91" s="267" t="s">
        <v>2019</v>
      </c>
      <c r="F91" s="267" t="s">
        <v>2020</v>
      </c>
      <c r="G91" s="267" t="s">
        <v>2018</v>
      </c>
      <c r="H91" s="268" t="s">
        <v>2019</v>
      </c>
      <c r="I91" s="267" t="s">
        <v>2020</v>
      </c>
      <c r="J91" s="268" t="s">
        <v>2018</v>
      </c>
      <c r="K91" s="267" t="s">
        <v>2019</v>
      </c>
      <c r="L91" s="267" t="s">
        <v>2020</v>
      </c>
      <c r="M91" s="267" t="s">
        <v>2018</v>
      </c>
      <c r="N91" s="268" t="s">
        <v>2019</v>
      </c>
      <c r="O91" s="267" t="s">
        <v>2020</v>
      </c>
      <c r="P91" s="268" t="s">
        <v>2018</v>
      </c>
      <c r="Q91" s="267" t="s">
        <v>2019</v>
      </c>
      <c r="R91" s="267" t="s">
        <v>2020</v>
      </c>
      <c r="S91" s="267" t="s">
        <v>2018</v>
      </c>
      <c r="T91" s="267" t="s">
        <v>2019</v>
      </c>
      <c r="U91" s="267" t="s">
        <v>2020</v>
      </c>
      <c r="V91" s="268" t="s">
        <v>2018</v>
      </c>
      <c r="W91" s="267" t="s">
        <v>2019</v>
      </c>
      <c r="X91" s="269" t="s">
        <v>2020</v>
      </c>
    </row>
    <row r="92" spans="1:24" ht="22.5">
      <c r="A92" s="270" t="s">
        <v>1129</v>
      </c>
      <c r="B92" s="271" t="s">
        <v>1052</v>
      </c>
      <c r="C92" s="271"/>
      <c r="D92" s="550"/>
      <c r="E92" s="551"/>
      <c r="F92" s="551"/>
      <c r="G92" s="551"/>
      <c r="H92" s="551"/>
      <c r="I92" s="551"/>
      <c r="J92" s="551"/>
      <c r="K92" s="551"/>
      <c r="L92" s="551"/>
      <c r="M92" s="551"/>
      <c r="N92" s="551"/>
      <c r="O92" s="551"/>
      <c r="P92" s="551"/>
      <c r="Q92" s="551"/>
      <c r="R92" s="551"/>
      <c r="S92" s="551"/>
      <c r="T92" s="551"/>
      <c r="U92" s="551"/>
      <c r="V92" s="551"/>
      <c r="W92" s="551"/>
      <c r="X92" s="566"/>
    </row>
    <row r="93" spans="1:24" ht="22.5">
      <c r="A93" s="270">
        <v>1</v>
      </c>
      <c r="B93" s="271" t="s">
        <v>2021</v>
      </c>
      <c r="C93" s="272" t="s">
        <v>2022</v>
      </c>
      <c r="D93" s="273">
        <v>489600</v>
      </c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5"/>
    </row>
    <row r="94" spans="1:24" ht="22.5">
      <c r="A94" s="270"/>
      <c r="B94" s="271" t="s">
        <v>2023</v>
      </c>
      <c r="C94" s="272"/>
      <c r="D94" s="273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5"/>
    </row>
    <row r="95" spans="1:24">
      <c r="A95" s="270">
        <v>2</v>
      </c>
      <c r="B95" s="271" t="s">
        <v>1049</v>
      </c>
      <c r="C95" s="272" t="s">
        <v>2024</v>
      </c>
      <c r="D95" s="273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5"/>
    </row>
    <row r="96" spans="1:24">
      <c r="A96" s="270">
        <v>3</v>
      </c>
      <c r="B96" s="271" t="s">
        <v>2025</v>
      </c>
      <c r="C96" s="272" t="s">
        <v>2026</v>
      </c>
      <c r="D96" s="273"/>
      <c r="E96" s="274"/>
      <c r="F96" s="274"/>
      <c r="G96" s="274">
        <v>274320</v>
      </c>
      <c r="H96" s="274"/>
      <c r="I96" s="274"/>
      <c r="J96" s="274"/>
      <c r="K96" s="274"/>
      <c r="L96" s="274"/>
      <c r="M96" s="274">
        <v>20350</v>
      </c>
      <c r="N96" s="274"/>
      <c r="O96" s="274"/>
      <c r="P96" s="274">
        <v>47650</v>
      </c>
      <c r="Q96" s="274"/>
      <c r="R96" s="274"/>
      <c r="S96" s="274"/>
      <c r="T96" s="274"/>
      <c r="U96" s="274"/>
      <c r="V96" s="274"/>
      <c r="W96" s="274"/>
      <c r="X96" s="275"/>
    </row>
    <row r="97" spans="1:24" ht="22.5">
      <c r="A97" s="270">
        <v>4</v>
      </c>
      <c r="B97" s="271" t="s">
        <v>2027</v>
      </c>
      <c r="C97" s="272" t="s">
        <v>2028</v>
      </c>
      <c r="D97" s="273"/>
      <c r="E97" s="276"/>
      <c r="F97" s="276"/>
      <c r="G97" s="274"/>
      <c r="H97" s="276"/>
      <c r="I97" s="276"/>
      <c r="J97" s="274">
        <v>48000</v>
      </c>
      <c r="K97" s="276"/>
      <c r="L97" s="276"/>
      <c r="M97" s="274"/>
      <c r="N97" s="276"/>
      <c r="O97" s="276"/>
      <c r="P97" s="274"/>
      <c r="Q97" s="276"/>
      <c r="R97" s="276"/>
      <c r="S97" s="274"/>
      <c r="T97" s="276"/>
      <c r="U97" s="276"/>
      <c r="V97" s="274">
        <v>3501676</v>
      </c>
      <c r="W97" s="276"/>
      <c r="X97" s="277"/>
    </row>
    <row r="98" spans="1:24" ht="21.75">
      <c r="A98" s="270"/>
      <c r="B98" s="278" t="s">
        <v>1057</v>
      </c>
      <c r="C98" s="279"/>
      <c r="D98" s="280">
        <f>SUM(D93,D95:D97)</f>
        <v>489600</v>
      </c>
      <c r="E98" s="276">
        <f t="shared" ref="E98:F98" si="76">SUM(E93,E95:E97)</f>
        <v>0</v>
      </c>
      <c r="F98" s="276">
        <f t="shared" si="76"/>
        <v>0</v>
      </c>
      <c r="G98" s="276">
        <f>SUM(G93,G95:G97)</f>
        <v>274320</v>
      </c>
      <c r="H98" s="276">
        <f t="shared" ref="H98:I98" si="77">SUM(H93,H95:H97)</f>
        <v>0</v>
      </c>
      <c r="I98" s="276">
        <f t="shared" si="77"/>
        <v>0</v>
      </c>
      <c r="J98" s="276">
        <f>SUM(J93,J95:J97)</f>
        <v>48000</v>
      </c>
      <c r="K98" s="276">
        <f t="shared" ref="K98:L98" si="78">SUM(K93,K95:K97)</f>
        <v>0</v>
      </c>
      <c r="L98" s="276">
        <f t="shared" si="78"/>
        <v>0</v>
      </c>
      <c r="M98" s="276">
        <f>SUM(M93,M95:M97)</f>
        <v>20350</v>
      </c>
      <c r="N98" s="276">
        <f t="shared" ref="N98:O98" si="79">SUM(N93,N95:N97)</f>
        <v>0</v>
      </c>
      <c r="O98" s="276">
        <f t="shared" si="79"/>
        <v>0</v>
      </c>
      <c r="P98" s="276">
        <f>SUM(P93,P95:P97)</f>
        <v>47650</v>
      </c>
      <c r="Q98" s="276">
        <f t="shared" ref="Q98:R98" si="80">SUM(Q93,Q95:Q97)</f>
        <v>0</v>
      </c>
      <c r="R98" s="276">
        <f t="shared" si="80"/>
        <v>0</v>
      </c>
      <c r="S98" s="276">
        <f>SUM(S93,S95:S97)</f>
        <v>0</v>
      </c>
      <c r="T98" s="276">
        <f t="shared" ref="T98:U98" si="81">SUM(T93,T95:T97)</f>
        <v>0</v>
      </c>
      <c r="U98" s="276">
        <f t="shared" si="81"/>
        <v>0</v>
      </c>
      <c r="V98" s="276">
        <f>SUM(V93,V95:V97)</f>
        <v>3501676</v>
      </c>
      <c r="W98" s="276">
        <f t="shared" ref="W98:X98" si="82">SUM(W93,W95:W97)</f>
        <v>0</v>
      </c>
      <c r="X98" s="277">
        <f t="shared" si="82"/>
        <v>0</v>
      </c>
    </row>
    <row r="99" spans="1:24" ht="22.5" customHeight="1">
      <c r="A99" s="270" t="s">
        <v>976</v>
      </c>
      <c r="B99" s="271" t="s">
        <v>1058</v>
      </c>
      <c r="C99" s="272"/>
      <c r="D99" s="550"/>
      <c r="E99" s="551"/>
      <c r="F99" s="551"/>
      <c r="G99" s="551"/>
      <c r="H99" s="551"/>
      <c r="I99" s="551"/>
      <c r="J99" s="551"/>
      <c r="K99" s="551"/>
      <c r="L99" s="551"/>
      <c r="M99" s="551"/>
      <c r="N99" s="551"/>
      <c r="O99" s="551"/>
      <c r="P99" s="551"/>
      <c r="Q99" s="551"/>
      <c r="R99" s="551"/>
      <c r="S99" s="551"/>
      <c r="T99" s="551"/>
      <c r="U99" s="551"/>
      <c r="V99" s="551"/>
      <c r="W99" s="551"/>
      <c r="X99" s="566"/>
    </row>
    <row r="100" spans="1:24" ht="22.5">
      <c r="A100" s="270">
        <v>5</v>
      </c>
      <c r="B100" s="271" t="s">
        <v>1060</v>
      </c>
      <c r="C100" s="272" t="s">
        <v>2029</v>
      </c>
      <c r="D100" s="273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5"/>
    </row>
    <row r="101" spans="1:24">
      <c r="A101" s="270">
        <v>6</v>
      </c>
      <c r="B101" s="271" t="s">
        <v>2030</v>
      </c>
      <c r="C101" s="272" t="s">
        <v>2031</v>
      </c>
      <c r="D101" s="273"/>
      <c r="E101" s="281"/>
      <c r="F101" s="274"/>
      <c r="G101" s="274"/>
      <c r="H101" s="281"/>
      <c r="I101" s="274"/>
      <c r="J101" s="274"/>
      <c r="K101" s="281"/>
      <c r="L101" s="274"/>
      <c r="M101" s="274"/>
      <c r="N101" s="281"/>
      <c r="O101" s="274"/>
      <c r="P101" s="274"/>
      <c r="Q101" s="281"/>
      <c r="R101" s="274"/>
      <c r="S101" s="274"/>
      <c r="T101" s="281"/>
      <c r="U101" s="274"/>
      <c r="V101" s="274"/>
      <c r="W101" s="281"/>
      <c r="X101" s="275"/>
    </row>
    <row r="102" spans="1:24" ht="33.75">
      <c r="A102" s="270">
        <v>7</v>
      </c>
      <c r="B102" s="271" t="s">
        <v>1059</v>
      </c>
      <c r="C102" s="272" t="s">
        <v>2032</v>
      </c>
      <c r="D102" s="273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>
        <v>10381830</v>
      </c>
      <c r="T102" s="274"/>
      <c r="U102" s="274"/>
      <c r="V102" s="274"/>
      <c r="W102" s="274"/>
      <c r="X102" s="275"/>
    </row>
    <row r="103" spans="1:24" ht="21.75">
      <c r="A103" s="270"/>
      <c r="B103" s="278" t="s">
        <v>1061</v>
      </c>
      <c r="C103" s="279"/>
      <c r="D103" s="280">
        <f>SUM(D100:D102)</f>
        <v>0</v>
      </c>
      <c r="E103" s="276">
        <f t="shared" ref="E103:F103" si="83">SUM(E100:E102)</f>
        <v>0</v>
      </c>
      <c r="F103" s="276">
        <f t="shared" si="83"/>
        <v>0</v>
      </c>
      <c r="G103" s="276">
        <f>SUM(G100:G102)</f>
        <v>0</v>
      </c>
      <c r="H103" s="276">
        <f t="shared" ref="H103:I103" si="84">SUM(H100:H102)</f>
        <v>0</v>
      </c>
      <c r="I103" s="276">
        <f t="shared" si="84"/>
        <v>0</v>
      </c>
      <c r="J103" s="276">
        <f>SUM(J100:J102)</f>
        <v>0</v>
      </c>
      <c r="K103" s="276">
        <f t="shared" ref="K103:L103" si="85">SUM(K100:K102)</f>
        <v>0</v>
      </c>
      <c r="L103" s="276">
        <f t="shared" si="85"/>
        <v>0</v>
      </c>
      <c r="M103" s="276">
        <f>SUM(M100:M102)</f>
        <v>0</v>
      </c>
      <c r="N103" s="276">
        <f t="shared" ref="N103:O103" si="86">SUM(N100:N102)</f>
        <v>0</v>
      </c>
      <c r="O103" s="276">
        <f t="shared" si="86"/>
        <v>0</v>
      </c>
      <c r="P103" s="276">
        <f>SUM(P100:P102)</f>
        <v>0</v>
      </c>
      <c r="Q103" s="276">
        <f t="shared" ref="Q103:R103" si="87">SUM(Q100:Q102)</f>
        <v>0</v>
      </c>
      <c r="R103" s="276">
        <f t="shared" si="87"/>
        <v>0</v>
      </c>
      <c r="S103" s="276">
        <f>SUM(S100:S102)</f>
        <v>10381830</v>
      </c>
      <c r="T103" s="276">
        <f t="shared" ref="T103:U103" si="88">SUM(T100:T102)</f>
        <v>0</v>
      </c>
      <c r="U103" s="276">
        <f t="shared" si="88"/>
        <v>0</v>
      </c>
      <c r="V103" s="276">
        <f>SUM(V100:V102)</f>
        <v>0</v>
      </c>
      <c r="W103" s="276">
        <f t="shared" ref="W103:X103" si="89">SUM(W100:W102)</f>
        <v>0</v>
      </c>
      <c r="X103" s="277">
        <f t="shared" si="89"/>
        <v>0</v>
      </c>
    </row>
    <row r="104" spans="1:24" ht="22.5">
      <c r="A104" s="270" t="s">
        <v>1062</v>
      </c>
      <c r="B104" s="271" t="s">
        <v>1063</v>
      </c>
      <c r="C104" s="272"/>
      <c r="D104" s="550"/>
      <c r="E104" s="551"/>
      <c r="F104" s="551"/>
      <c r="G104" s="551"/>
      <c r="H104" s="551"/>
      <c r="I104" s="551"/>
      <c r="J104" s="551"/>
      <c r="K104" s="551"/>
      <c r="L104" s="551"/>
      <c r="M104" s="551"/>
      <c r="N104" s="551"/>
      <c r="O104" s="551"/>
      <c r="P104" s="551"/>
      <c r="Q104" s="551"/>
      <c r="R104" s="551"/>
      <c r="S104" s="551"/>
      <c r="T104" s="551"/>
      <c r="U104" s="551"/>
      <c r="V104" s="551"/>
      <c r="W104" s="551"/>
      <c r="X104" s="566"/>
    </row>
    <row r="105" spans="1:24" ht="22.5">
      <c r="A105" s="270"/>
      <c r="B105" s="271" t="s">
        <v>1064</v>
      </c>
      <c r="C105" s="272"/>
      <c r="D105" s="550"/>
      <c r="E105" s="551"/>
      <c r="F105" s="551"/>
      <c r="G105" s="551"/>
      <c r="H105" s="551"/>
      <c r="I105" s="551"/>
      <c r="J105" s="551"/>
      <c r="K105" s="551"/>
      <c r="L105" s="551"/>
      <c r="M105" s="551"/>
      <c r="N105" s="551"/>
      <c r="O105" s="551"/>
      <c r="P105" s="551"/>
      <c r="Q105" s="551"/>
      <c r="R105" s="551"/>
      <c r="S105" s="551"/>
      <c r="T105" s="551"/>
      <c r="U105" s="551"/>
      <c r="V105" s="551"/>
      <c r="W105" s="551"/>
      <c r="X105" s="566"/>
    </row>
    <row r="106" spans="1:24" ht="22.5">
      <c r="A106" s="270">
        <v>8</v>
      </c>
      <c r="B106" s="271" t="s">
        <v>1065</v>
      </c>
      <c r="C106" s="272" t="s">
        <v>2033</v>
      </c>
      <c r="D106" s="273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5"/>
    </row>
    <row r="107" spans="1:24" ht="22.5">
      <c r="A107" s="270">
        <v>9</v>
      </c>
      <c r="B107" s="271" t="s">
        <v>1066</v>
      </c>
      <c r="C107" s="272" t="s">
        <v>2033</v>
      </c>
      <c r="D107" s="273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5"/>
    </row>
    <row r="108" spans="1:24" ht="22.5">
      <c r="A108" s="270"/>
      <c r="B108" s="271" t="s">
        <v>1068</v>
      </c>
      <c r="C108" s="272"/>
      <c r="D108" s="550"/>
      <c r="E108" s="551"/>
      <c r="F108" s="551"/>
      <c r="G108" s="551"/>
      <c r="H108" s="551"/>
      <c r="I108" s="551"/>
      <c r="J108" s="551"/>
      <c r="K108" s="551"/>
      <c r="L108" s="551"/>
      <c r="M108" s="551"/>
      <c r="N108" s="551"/>
      <c r="O108" s="551"/>
      <c r="P108" s="551"/>
      <c r="Q108" s="551"/>
      <c r="R108" s="551"/>
      <c r="S108" s="551"/>
      <c r="T108" s="551"/>
      <c r="U108" s="551"/>
      <c r="V108" s="551"/>
      <c r="W108" s="551"/>
      <c r="X108" s="566"/>
    </row>
    <row r="109" spans="1:24" ht="22.5">
      <c r="A109" s="270">
        <v>10</v>
      </c>
      <c r="B109" s="271" t="s">
        <v>1065</v>
      </c>
      <c r="C109" s="272" t="s">
        <v>2033</v>
      </c>
      <c r="D109" s="273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5"/>
    </row>
    <row r="110" spans="1:24" ht="22.5">
      <c r="A110" s="270">
        <v>11</v>
      </c>
      <c r="B110" s="271" t="s">
        <v>1066</v>
      </c>
      <c r="C110" s="272" t="s">
        <v>2033</v>
      </c>
      <c r="D110" s="273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5"/>
    </row>
    <row r="111" spans="1:24" ht="22.5">
      <c r="A111" s="270"/>
      <c r="B111" s="271" t="s">
        <v>1069</v>
      </c>
      <c r="C111" s="272"/>
      <c r="D111" s="550"/>
      <c r="E111" s="551"/>
      <c r="F111" s="551"/>
      <c r="G111" s="551"/>
      <c r="H111" s="551"/>
      <c r="I111" s="551"/>
      <c r="J111" s="551"/>
      <c r="K111" s="551"/>
      <c r="L111" s="551"/>
      <c r="M111" s="551"/>
      <c r="N111" s="551"/>
      <c r="O111" s="551"/>
      <c r="P111" s="551"/>
      <c r="Q111" s="551"/>
      <c r="R111" s="551"/>
      <c r="S111" s="551"/>
      <c r="T111" s="551"/>
      <c r="U111" s="551"/>
      <c r="V111" s="551"/>
      <c r="W111" s="551"/>
      <c r="X111" s="566"/>
    </row>
    <row r="112" spans="1:24">
      <c r="A112" s="270">
        <v>12</v>
      </c>
      <c r="B112" s="271" t="s">
        <v>2034</v>
      </c>
      <c r="C112" s="272" t="s">
        <v>2035</v>
      </c>
      <c r="D112" s="273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5"/>
    </row>
    <row r="113" spans="1:24">
      <c r="A113" s="270">
        <v>13</v>
      </c>
      <c r="B113" s="271" t="s">
        <v>1071</v>
      </c>
      <c r="C113" s="272" t="s">
        <v>2036</v>
      </c>
      <c r="D113" s="273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5"/>
    </row>
    <row r="114" spans="1:24" ht="22.5">
      <c r="A114" s="270">
        <v>14</v>
      </c>
      <c r="B114" s="271" t="s">
        <v>2037</v>
      </c>
      <c r="C114" s="284" t="s">
        <v>2038</v>
      </c>
      <c r="D114" s="273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  <c r="X114" s="275"/>
    </row>
    <row r="115" spans="1:24" ht="21.75">
      <c r="A115" s="270"/>
      <c r="B115" s="278" t="s">
        <v>1235</v>
      </c>
      <c r="C115" s="278"/>
      <c r="D115" s="280">
        <f>SUM(D106:D107,D109:D110,D112:D114)</f>
        <v>0</v>
      </c>
      <c r="E115" s="276">
        <f t="shared" ref="E115:F115" si="90">SUM(E106:E107,E109:E110,E112:E114)</f>
        <v>0</v>
      </c>
      <c r="F115" s="276">
        <f t="shared" si="90"/>
        <v>0</v>
      </c>
      <c r="G115" s="276">
        <f>SUM(G106:G107,G109:G110,G112:G114)</f>
        <v>0</v>
      </c>
      <c r="H115" s="276">
        <f t="shared" ref="H115:I115" si="91">SUM(H106:H107,H109:H110,H112:H114)</f>
        <v>0</v>
      </c>
      <c r="I115" s="276">
        <f t="shared" si="91"/>
        <v>0</v>
      </c>
      <c r="J115" s="276">
        <f>SUM(J106:J107,J109:J110,J112:J114)</f>
        <v>0</v>
      </c>
      <c r="K115" s="276">
        <f t="shared" ref="K115:L115" si="92">SUM(K106:K107,K109:K110,K112:K114)</f>
        <v>0</v>
      </c>
      <c r="L115" s="276">
        <f t="shared" si="92"/>
        <v>0</v>
      </c>
      <c r="M115" s="276">
        <f>SUM(M106:M107,M109:M110,M112:M114)</f>
        <v>0</v>
      </c>
      <c r="N115" s="276">
        <f t="shared" ref="N115:O115" si="93">SUM(N106:N107,N109:N110,N112:N114)</f>
        <v>0</v>
      </c>
      <c r="O115" s="276">
        <f t="shared" si="93"/>
        <v>0</v>
      </c>
      <c r="P115" s="276">
        <f>SUM(P106:P107,P109:P110,P112:P114)</f>
        <v>0</v>
      </c>
      <c r="Q115" s="276">
        <f t="shared" ref="Q115:R115" si="94">SUM(Q106:Q107,Q109:Q110,Q112:Q114)</f>
        <v>0</v>
      </c>
      <c r="R115" s="276">
        <f t="shared" si="94"/>
        <v>0</v>
      </c>
      <c r="S115" s="276">
        <f>SUM(S106:S107,S109:S110,S112:S114)</f>
        <v>0</v>
      </c>
      <c r="T115" s="276">
        <f t="shared" ref="T115:U115" si="95">SUM(T106:T107,T109:T110,T112:T114)</f>
        <v>0</v>
      </c>
      <c r="U115" s="276">
        <f t="shared" si="95"/>
        <v>0</v>
      </c>
      <c r="V115" s="276">
        <f>SUM(V106:V107,V109:V110,V112:V114)</f>
        <v>0</v>
      </c>
      <c r="W115" s="276">
        <f t="shared" ref="W115:X115" si="96">SUM(W106:W107,W109:W110,W112:W114)</f>
        <v>0</v>
      </c>
      <c r="X115" s="277">
        <f t="shared" si="96"/>
        <v>0</v>
      </c>
    </row>
    <row r="116" spans="1:24" ht="22.5" thickBot="1">
      <c r="A116" s="270"/>
      <c r="B116" s="278" t="s">
        <v>1072</v>
      </c>
      <c r="C116" s="278"/>
      <c r="D116" s="285">
        <f>D98+D103+D115</f>
        <v>489600</v>
      </c>
      <c r="E116" s="286">
        <f t="shared" ref="E116:F116" si="97">E98+E103+E115</f>
        <v>0</v>
      </c>
      <c r="F116" s="286">
        <f t="shared" si="97"/>
        <v>0</v>
      </c>
      <c r="G116" s="286">
        <f>G98+G103+G115</f>
        <v>274320</v>
      </c>
      <c r="H116" s="286">
        <f t="shared" ref="H116:I116" si="98">H98+H103+H115</f>
        <v>0</v>
      </c>
      <c r="I116" s="286">
        <f t="shared" si="98"/>
        <v>0</v>
      </c>
      <c r="J116" s="286">
        <f>J98+J103+J115</f>
        <v>48000</v>
      </c>
      <c r="K116" s="286">
        <f t="shared" ref="K116:L116" si="99">K98+K103+K115</f>
        <v>0</v>
      </c>
      <c r="L116" s="286">
        <f t="shared" si="99"/>
        <v>0</v>
      </c>
      <c r="M116" s="286">
        <f>M98+M103+M115</f>
        <v>20350</v>
      </c>
      <c r="N116" s="286">
        <f t="shared" ref="N116:O116" si="100">N98+N103+N115</f>
        <v>0</v>
      </c>
      <c r="O116" s="286">
        <f t="shared" si="100"/>
        <v>0</v>
      </c>
      <c r="P116" s="286">
        <f>P98+P103+P115</f>
        <v>47650</v>
      </c>
      <c r="Q116" s="286">
        <f t="shared" ref="Q116:R116" si="101">Q98+Q103+Q115</f>
        <v>0</v>
      </c>
      <c r="R116" s="286">
        <f t="shared" si="101"/>
        <v>0</v>
      </c>
      <c r="S116" s="286">
        <f>S98+S103+S115</f>
        <v>10381830</v>
      </c>
      <c r="T116" s="286">
        <f t="shared" ref="T116:U116" si="102">T98+T103+T115</f>
        <v>0</v>
      </c>
      <c r="U116" s="286">
        <f t="shared" si="102"/>
        <v>0</v>
      </c>
      <c r="V116" s="286">
        <f>V98+V103+V115</f>
        <v>3501676</v>
      </c>
      <c r="W116" s="286">
        <f t="shared" ref="W116:X116" si="103">W98+W103+W115</f>
        <v>0</v>
      </c>
      <c r="X116" s="287">
        <f t="shared" si="103"/>
        <v>0</v>
      </c>
    </row>
    <row r="117" spans="1:24" ht="11.25" customHeight="1" thickBot="1">
      <c r="A117" s="259"/>
      <c r="B117" s="260"/>
      <c r="C117" s="261"/>
      <c r="D117" s="595" t="s">
        <v>1015</v>
      </c>
      <c r="E117" s="596"/>
      <c r="F117" s="596"/>
      <c r="G117" s="596"/>
      <c r="H117" s="596"/>
      <c r="I117" s="596"/>
      <c r="J117" s="596"/>
      <c r="K117" s="596"/>
      <c r="L117" s="596"/>
      <c r="M117" s="596"/>
      <c r="N117" s="596"/>
      <c r="O117" s="596"/>
      <c r="P117" s="596"/>
      <c r="Q117" s="596"/>
      <c r="R117" s="596"/>
      <c r="S117" s="596"/>
      <c r="T117" s="596"/>
      <c r="U117" s="596"/>
      <c r="V117" s="596"/>
      <c r="W117" s="596"/>
      <c r="X117" s="597"/>
    </row>
    <row r="118" spans="1:24" ht="47.25" customHeight="1">
      <c r="A118" s="259"/>
      <c r="B118" s="260"/>
      <c r="C118" s="262" t="s">
        <v>2039</v>
      </c>
      <c r="D118" s="561" t="s">
        <v>2070</v>
      </c>
      <c r="E118" s="562"/>
      <c r="F118" s="562"/>
      <c r="G118" s="562" t="s">
        <v>2067</v>
      </c>
      <c r="H118" s="562"/>
      <c r="I118" s="562"/>
      <c r="J118" s="562" t="s">
        <v>2128</v>
      </c>
      <c r="K118" s="562"/>
      <c r="L118" s="562"/>
      <c r="M118" s="562" t="s">
        <v>2127</v>
      </c>
      <c r="N118" s="562"/>
      <c r="O118" s="562"/>
      <c r="P118" s="562" t="s">
        <v>2068</v>
      </c>
      <c r="Q118" s="562"/>
      <c r="R118" s="562"/>
      <c r="S118" s="562" t="s">
        <v>2129</v>
      </c>
      <c r="T118" s="562"/>
      <c r="U118" s="562"/>
      <c r="V118" s="562" t="s">
        <v>2092</v>
      </c>
      <c r="W118" s="562"/>
      <c r="X118" s="594"/>
    </row>
    <row r="119" spans="1:24" ht="47.25" customHeight="1">
      <c r="A119" s="259"/>
      <c r="B119" s="260"/>
      <c r="C119" s="288" t="s">
        <v>990</v>
      </c>
      <c r="D119" s="576" t="s">
        <v>2076</v>
      </c>
      <c r="E119" s="577"/>
      <c r="F119" s="577"/>
      <c r="G119" s="577" t="s">
        <v>2073</v>
      </c>
      <c r="H119" s="577"/>
      <c r="I119" s="577"/>
      <c r="J119" s="577" t="s">
        <v>2133</v>
      </c>
      <c r="K119" s="577"/>
      <c r="L119" s="577"/>
      <c r="M119" s="577" t="s">
        <v>2283</v>
      </c>
      <c r="N119" s="577"/>
      <c r="O119" s="577"/>
      <c r="P119" s="577" t="s">
        <v>2074</v>
      </c>
      <c r="Q119" s="577"/>
      <c r="R119" s="577"/>
      <c r="S119" s="577" t="s">
        <v>2134</v>
      </c>
      <c r="T119" s="577"/>
      <c r="U119" s="577"/>
      <c r="V119" s="577" t="s">
        <v>2077</v>
      </c>
      <c r="W119" s="577"/>
      <c r="X119" s="589"/>
    </row>
    <row r="120" spans="1:24" ht="64.5" customHeight="1">
      <c r="A120" s="289" t="s">
        <v>2016</v>
      </c>
      <c r="B120" s="264" t="s">
        <v>990</v>
      </c>
      <c r="C120" s="265" t="s">
        <v>2017</v>
      </c>
      <c r="D120" s="291" t="s">
        <v>2018</v>
      </c>
      <c r="E120" s="267" t="s">
        <v>2019</v>
      </c>
      <c r="F120" s="267" t="s">
        <v>2020</v>
      </c>
      <c r="G120" s="267" t="s">
        <v>2018</v>
      </c>
      <c r="H120" s="268" t="s">
        <v>2019</v>
      </c>
      <c r="I120" s="267" t="s">
        <v>2020</v>
      </c>
      <c r="J120" s="267" t="s">
        <v>2018</v>
      </c>
      <c r="K120" s="268" t="s">
        <v>2019</v>
      </c>
      <c r="L120" s="267" t="s">
        <v>2020</v>
      </c>
      <c r="M120" s="267" t="s">
        <v>2018</v>
      </c>
      <c r="N120" s="268" t="s">
        <v>2019</v>
      </c>
      <c r="O120" s="267" t="s">
        <v>2020</v>
      </c>
      <c r="P120" s="267" t="s">
        <v>2018</v>
      </c>
      <c r="Q120" s="267" t="s">
        <v>2019</v>
      </c>
      <c r="R120" s="267" t="s">
        <v>2020</v>
      </c>
      <c r="S120" s="268" t="s">
        <v>2018</v>
      </c>
      <c r="T120" s="267" t="s">
        <v>2019</v>
      </c>
      <c r="U120" s="267" t="s">
        <v>2020</v>
      </c>
      <c r="V120" s="268" t="s">
        <v>2018</v>
      </c>
      <c r="W120" s="267" t="s">
        <v>2019</v>
      </c>
      <c r="X120" s="269" t="s">
        <v>2020</v>
      </c>
    </row>
    <row r="121" spans="1:24" ht="22.5">
      <c r="A121" s="270" t="s">
        <v>1129</v>
      </c>
      <c r="B121" s="271" t="s">
        <v>1052</v>
      </c>
      <c r="C121" s="271"/>
      <c r="D121" s="550"/>
      <c r="E121" s="551"/>
      <c r="F121" s="551"/>
      <c r="G121" s="551"/>
      <c r="H121" s="551"/>
      <c r="I121" s="551"/>
      <c r="J121" s="551"/>
      <c r="K121" s="551"/>
      <c r="L121" s="551"/>
      <c r="M121" s="551"/>
      <c r="N121" s="551"/>
      <c r="O121" s="551"/>
      <c r="P121" s="551"/>
      <c r="Q121" s="551"/>
      <c r="R121" s="551"/>
      <c r="S121" s="551"/>
      <c r="T121" s="551"/>
      <c r="U121" s="551"/>
      <c r="V121" s="551"/>
      <c r="W121" s="551"/>
      <c r="X121" s="566"/>
    </row>
    <row r="122" spans="1:24" ht="22.5">
      <c r="A122" s="270">
        <v>1</v>
      </c>
      <c r="B122" s="271" t="s">
        <v>2021</v>
      </c>
      <c r="C122" s="272" t="s">
        <v>2022</v>
      </c>
      <c r="D122" s="273">
        <v>7205500</v>
      </c>
      <c r="E122" s="274"/>
      <c r="F122" s="274"/>
      <c r="G122" s="274"/>
      <c r="H122" s="274"/>
      <c r="I122" s="274"/>
      <c r="J122" s="274"/>
      <c r="K122" s="274"/>
      <c r="L122" s="274"/>
      <c r="M122" s="274">
        <v>1050000</v>
      </c>
      <c r="N122" s="274"/>
      <c r="O122" s="274"/>
      <c r="P122" s="274"/>
      <c r="Q122" s="274"/>
      <c r="R122" s="274"/>
      <c r="S122" s="274"/>
      <c r="T122" s="274"/>
      <c r="U122" s="274"/>
      <c r="V122" s="274"/>
      <c r="W122" s="274"/>
      <c r="X122" s="275"/>
    </row>
    <row r="123" spans="1:24" ht="22.5">
      <c r="A123" s="270"/>
      <c r="B123" s="271" t="s">
        <v>2023</v>
      </c>
      <c r="C123" s="272"/>
      <c r="D123" s="273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  <c r="X123" s="275"/>
    </row>
    <row r="124" spans="1:24">
      <c r="A124" s="270">
        <v>2</v>
      </c>
      <c r="B124" s="271" t="s">
        <v>1049</v>
      </c>
      <c r="C124" s="272" t="s">
        <v>2024</v>
      </c>
      <c r="D124" s="273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>
        <v>126931405</v>
      </c>
      <c r="Q124" s="274"/>
      <c r="R124" s="274"/>
      <c r="S124" s="274"/>
      <c r="T124" s="274"/>
      <c r="U124" s="274"/>
      <c r="V124" s="274"/>
      <c r="W124" s="274"/>
      <c r="X124" s="275"/>
    </row>
    <row r="125" spans="1:24">
      <c r="A125" s="270">
        <v>3</v>
      </c>
      <c r="B125" s="271" t="s">
        <v>2025</v>
      </c>
      <c r="C125" s="272" t="s">
        <v>2026</v>
      </c>
      <c r="D125" s="273"/>
      <c r="E125" s="274"/>
      <c r="F125" s="274"/>
      <c r="G125" s="274">
        <v>3564</v>
      </c>
      <c r="H125" s="274"/>
      <c r="I125" s="274"/>
      <c r="J125" s="274">
        <v>49583</v>
      </c>
      <c r="K125" s="274"/>
      <c r="L125" s="274"/>
      <c r="M125" s="274"/>
      <c r="N125" s="274"/>
      <c r="O125" s="274"/>
      <c r="P125" s="274"/>
      <c r="Q125" s="274"/>
      <c r="R125" s="274"/>
      <c r="S125" s="274">
        <v>1541000</v>
      </c>
      <c r="T125" s="274"/>
      <c r="U125" s="274"/>
      <c r="V125" s="274">
        <v>4095794</v>
      </c>
      <c r="W125" s="274"/>
      <c r="X125" s="275"/>
    </row>
    <row r="126" spans="1:24" ht="22.5">
      <c r="A126" s="270">
        <v>4</v>
      </c>
      <c r="B126" s="271" t="s">
        <v>2027</v>
      </c>
      <c r="C126" s="272" t="s">
        <v>2028</v>
      </c>
      <c r="D126" s="273"/>
      <c r="E126" s="276"/>
      <c r="F126" s="276"/>
      <c r="G126" s="274"/>
      <c r="H126" s="276"/>
      <c r="I126" s="276"/>
      <c r="J126" s="274">
        <v>1650993</v>
      </c>
      <c r="K126" s="276"/>
      <c r="L126" s="276"/>
      <c r="M126" s="274"/>
      <c r="N126" s="276"/>
      <c r="O126" s="276"/>
      <c r="P126" s="274"/>
      <c r="Q126" s="276"/>
      <c r="R126" s="276"/>
      <c r="S126" s="274"/>
      <c r="T126" s="276"/>
      <c r="U126" s="276"/>
      <c r="V126" s="274"/>
      <c r="W126" s="276"/>
      <c r="X126" s="277"/>
    </row>
    <row r="127" spans="1:24" ht="21.75">
      <c r="A127" s="270"/>
      <c r="B127" s="278" t="s">
        <v>1057</v>
      </c>
      <c r="C127" s="279"/>
      <c r="D127" s="280">
        <f>SUM(D122,D124:D126)</f>
        <v>7205500</v>
      </c>
      <c r="E127" s="276">
        <f t="shared" ref="E127:F127" si="104">SUM(E122,E124:E126)</f>
        <v>0</v>
      </c>
      <c r="F127" s="276">
        <f t="shared" si="104"/>
        <v>0</v>
      </c>
      <c r="G127" s="276">
        <f>SUM(G122,G124:G126)</f>
        <v>3564</v>
      </c>
      <c r="H127" s="276">
        <f t="shared" ref="H127:I127" si="105">SUM(H122,H124:H126)</f>
        <v>0</v>
      </c>
      <c r="I127" s="276">
        <f t="shared" si="105"/>
        <v>0</v>
      </c>
      <c r="J127" s="276">
        <f>SUM(J122,J124:J126)</f>
        <v>1700576</v>
      </c>
      <c r="K127" s="276">
        <f t="shared" ref="K127:O127" si="106">SUM(K122,K124:K126)</f>
        <v>0</v>
      </c>
      <c r="L127" s="276">
        <f t="shared" si="106"/>
        <v>0</v>
      </c>
      <c r="M127" s="276">
        <f t="shared" si="106"/>
        <v>1050000</v>
      </c>
      <c r="N127" s="276">
        <f t="shared" si="106"/>
        <v>0</v>
      </c>
      <c r="O127" s="276">
        <f t="shared" si="106"/>
        <v>0</v>
      </c>
      <c r="P127" s="276">
        <f>SUM(P122,P124:P126)</f>
        <v>126931405</v>
      </c>
      <c r="Q127" s="276">
        <f t="shared" ref="Q127:R127" si="107">SUM(Q122,Q124:Q126)</f>
        <v>0</v>
      </c>
      <c r="R127" s="276">
        <f t="shared" si="107"/>
        <v>0</v>
      </c>
      <c r="S127" s="276">
        <f>SUM(S122,S124:S126)</f>
        <v>1541000</v>
      </c>
      <c r="T127" s="276">
        <f t="shared" ref="T127:U127" si="108">SUM(T122,T124:T126)</f>
        <v>0</v>
      </c>
      <c r="U127" s="276">
        <f t="shared" si="108"/>
        <v>0</v>
      </c>
      <c r="V127" s="276">
        <f>SUM(V122,V124:V126)</f>
        <v>4095794</v>
      </c>
      <c r="W127" s="276">
        <f t="shared" ref="W127:X127" si="109">SUM(W122,W124:W126)</f>
        <v>0</v>
      </c>
      <c r="X127" s="277">
        <f t="shared" si="109"/>
        <v>0</v>
      </c>
    </row>
    <row r="128" spans="1:24" ht="22.5" customHeight="1">
      <c r="A128" s="270" t="s">
        <v>976</v>
      </c>
      <c r="B128" s="271" t="s">
        <v>1058</v>
      </c>
      <c r="C128" s="272"/>
      <c r="D128" s="550"/>
      <c r="E128" s="551"/>
      <c r="F128" s="551"/>
      <c r="G128" s="551"/>
      <c r="H128" s="551"/>
      <c r="I128" s="551"/>
      <c r="J128" s="551"/>
      <c r="K128" s="551"/>
      <c r="L128" s="551"/>
      <c r="M128" s="551"/>
      <c r="N128" s="551"/>
      <c r="O128" s="551"/>
      <c r="P128" s="551"/>
      <c r="Q128" s="551"/>
      <c r="R128" s="551"/>
      <c r="S128" s="551"/>
      <c r="T128" s="551"/>
      <c r="U128" s="551"/>
      <c r="V128" s="551"/>
      <c r="W128" s="551"/>
      <c r="X128" s="566"/>
    </row>
    <row r="129" spans="1:24" ht="22.5">
      <c r="A129" s="270">
        <v>5</v>
      </c>
      <c r="B129" s="271" t="s">
        <v>1060</v>
      </c>
      <c r="C129" s="272" t="s">
        <v>2029</v>
      </c>
      <c r="D129" s="273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  <c r="X129" s="275"/>
    </row>
    <row r="130" spans="1:24">
      <c r="A130" s="270">
        <v>6</v>
      </c>
      <c r="B130" s="271" t="s">
        <v>2030</v>
      </c>
      <c r="C130" s="272" t="s">
        <v>2031</v>
      </c>
      <c r="D130" s="273"/>
      <c r="E130" s="281"/>
      <c r="F130" s="274"/>
      <c r="G130" s="274"/>
      <c r="H130" s="281"/>
      <c r="I130" s="274"/>
      <c r="J130" s="274"/>
      <c r="K130" s="281"/>
      <c r="L130" s="274"/>
      <c r="M130" s="274"/>
      <c r="N130" s="281"/>
      <c r="O130" s="274"/>
      <c r="P130" s="274"/>
      <c r="Q130" s="281"/>
      <c r="R130" s="274"/>
      <c r="S130" s="274"/>
      <c r="T130" s="281"/>
      <c r="U130" s="274"/>
      <c r="V130" s="274"/>
      <c r="W130" s="281"/>
      <c r="X130" s="275"/>
    </row>
    <row r="131" spans="1:24" ht="33.75">
      <c r="A131" s="270">
        <v>7</v>
      </c>
      <c r="B131" s="271" t="s">
        <v>1059</v>
      </c>
      <c r="C131" s="272" t="s">
        <v>2032</v>
      </c>
      <c r="D131" s="273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5"/>
    </row>
    <row r="132" spans="1:24" ht="21.75">
      <c r="A132" s="270"/>
      <c r="B132" s="278" t="s">
        <v>1061</v>
      </c>
      <c r="C132" s="279"/>
      <c r="D132" s="280">
        <f>SUM(D129:D131)</f>
        <v>0</v>
      </c>
      <c r="E132" s="276">
        <f t="shared" ref="E132:F132" si="110">SUM(E129:E131)</f>
        <v>0</v>
      </c>
      <c r="F132" s="276">
        <f t="shared" si="110"/>
        <v>0</v>
      </c>
      <c r="G132" s="276">
        <f>SUM(G129:G131)</f>
        <v>0</v>
      </c>
      <c r="H132" s="276">
        <f t="shared" ref="H132:I132" si="111">SUM(H129:H131)</f>
        <v>0</v>
      </c>
      <c r="I132" s="276">
        <f t="shared" si="111"/>
        <v>0</v>
      </c>
      <c r="J132" s="276">
        <f>SUM(J129:J131)</f>
        <v>0</v>
      </c>
      <c r="K132" s="276">
        <f t="shared" ref="K132:O132" si="112">SUM(K129:K131)</f>
        <v>0</v>
      </c>
      <c r="L132" s="276">
        <f t="shared" si="112"/>
        <v>0</v>
      </c>
      <c r="M132" s="276">
        <f t="shared" si="112"/>
        <v>0</v>
      </c>
      <c r="N132" s="276">
        <f t="shared" si="112"/>
        <v>0</v>
      </c>
      <c r="O132" s="276">
        <f t="shared" si="112"/>
        <v>0</v>
      </c>
      <c r="P132" s="276">
        <f>SUM(P129:P131)</f>
        <v>0</v>
      </c>
      <c r="Q132" s="276">
        <f t="shared" ref="Q132:R132" si="113">SUM(Q129:Q131)</f>
        <v>0</v>
      </c>
      <c r="R132" s="276">
        <f t="shared" si="113"/>
        <v>0</v>
      </c>
      <c r="S132" s="276">
        <f>SUM(S129:S131)</f>
        <v>0</v>
      </c>
      <c r="T132" s="276">
        <f t="shared" ref="T132:U132" si="114">SUM(T129:T131)</f>
        <v>0</v>
      </c>
      <c r="U132" s="276">
        <f t="shared" si="114"/>
        <v>0</v>
      </c>
      <c r="V132" s="276">
        <f>SUM(V129:V131)</f>
        <v>0</v>
      </c>
      <c r="W132" s="276">
        <f t="shared" ref="W132:X132" si="115">SUM(W129:W131)</f>
        <v>0</v>
      </c>
      <c r="X132" s="277">
        <f t="shared" si="115"/>
        <v>0</v>
      </c>
    </row>
    <row r="133" spans="1:24" ht="22.5">
      <c r="A133" s="270" t="s">
        <v>1062</v>
      </c>
      <c r="B133" s="271" t="s">
        <v>1063</v>
      </c>
      <c r="C133" s="272"/>
      <c r="D133" s="550"/>
      <c r="E133" s="551"/>
      <c r="F133" s="551"/>
      <c r="G133" s="551"/>
      <c r="H133" s="551"/>
      <c r="I133" s="551"/>
      <c r="J133" s="551"/>
      <c r="K133" s="551"/>
      <c r="L133" s="551"/>
      <c r="M133" s="551"/>
      <c r="N133" s="551"/>
      <c r="O133" s="551"/>
      <c r="P133" s="551"/>
      <c r="Q133" s="551"/>
      <c r="R133" s="551"/>
      <c r="S133" s="551"/>
      <c r="T133" s="551"/>
      <c r="U133" s="551"/>
      <c r="V133" s="551"/>
      <c r="W133" s="551"/>
      <c r="X133" s="566"/>
    </row>
    <row r="134" spans="1:24" ht="22.5">
      <c r="A134" s="270"/>
      <c r="B134" s="271" t="s">
        <v>1064</v>
      </c>
      <c r="C134" s="272"/>
      <c r="D134" s="550"/>
      <c r="E134" s="551"/>
      <c r="F134" s="551"/>
      <c r="G134" s="551"/>
      <c r="H134" s="551"/>
      <c r="I134" s="551"/>
      <c r="J134" s="551"/>
      <c r="K134" s="551"/>
      <c r="L134" s="551"/>
      <c r="M134" s="551"/>
      <c r="N134" s="551"/>
      <c r="O134" s="551"/>
      <c r="P134" s="551"/>
      <c r="Q134" s="551"/>
      <c r="R134" s="551"/>
      <c r="S134" s="551"/>
      <c r="T134" s="551"/>
      <c r="U134" s="551"/>
      <c r="V134" s="551"/>
      <c r="W134" s="551"/>
      <c r="X134" s="566"/>
    </row>
    <row r="135" spans="1:24" ht="22.5">
      <c r="A135" s="270">
        <v>8</v>
      </c>
      <c r="B135" s="271" t="s">
        <v>1065</v>
      </c>
      <c r="C135" s="272" t="s">
        <v>2033</v>
      </c>
      <c r="D135" s="273"/>
      <c r="E135" s="274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5"/>
    </row>
    <row r="136" spans="1:24" ht="22.5">
      <c r="A136" s="270">
        <v>9</v>
      </c>
      <c r="B136" s="271" t="s">
        <v>1066</v>
      </c>
      <c r="C136" s="272" t="s">
        <v>2033</v>
      </c>
      <c r="D136" s="273"/>
      <c r="E136" s="274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  <c r="X136" s="275"/>
    </row>
    <row r="137" spans="1:24" ht="22.5">
      <c r="A137" s="270"/>
      <c r="B137" s="271" t="s">
        <v>1068</v>
      </c>
      <c r="C137" s="272"/>
      <c r="D137" s="550"/>
      <c r="E137" s="551"/>
      <c r="F137" s="551"/>
      <c r="G137" s="551"/>
      <c r="H137" s="551"/>
      <c r="I137" s="551"/>
      <c r="J137" s="551"/>
      <c r="K137" s="551"/>
      <c r="L137" s="551"/>
      <c r="M137" s="551"/>
      <c r="N137" s="551"/>
      <c r="O137" s="551"/>
      <c r="P137" s="551"/>
      <c r="Q137" s="551"/>
      <c r="R137" s="551"/>
      <c r="S137" s="551"/>
      <c r="T137" s="551"/>
      <c r="U137" s="551"/>
      <c r="V137" s="551"/>
      <c r="W137" s="551"/>
      <c r="X137" s="566"/>
    </row>
    <row r="138" spans="1:24" ht="22.5">
      <c r="A138" s="270">
        <v>10</v>
      </c>
      <c r="B138" s="271" t="s">
        <v>1065</v>
      </c>
      <c r="C138" s="272" t="s">
        <v>2033</v>
      </c>
      <c r="D138" s="273"/>
      <c r="E138" s="274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  <c r="X138" s="275"/>
    </row>
    <row r="139" spans="1:24" ht="22.5">
      <c r="A139" s="270">
        <v>11</v>
      </c>
      <c r="B139" s="271" t="s">
        <v>1066</v>
      </c>
      <c r="C139" s="272" t="s">
        <v>2033</v>
      </c>
      <c r="D139" s="273"/>
      <c r="E139" s="274"/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  <c r="X139" s="275"/>
    </row>
    <row r="140" spans="1:24" ht="22.5">
      <c r="A140" s="270"/>
      <c r="B140" s="271" t="s">
        <v>1069</v>
      </c>
      <c r="C140" s="272"/>
      <c r="D140" s="550"/>
      <c r="E140" s="551"/>
      <c r="F140" s="551"/>
      <c r="G140" s="551"/>
      <c r="H140" s="551"/>
      <c r="I140" s="551"/>
      <c r="J140" s="551"/>
      <c r="K140" s="551"/>
      <c r="L140" s="551"/>
      <c r="M140" s="551"/>
      <c r="N140" s="551"/>
      <c r="O140" s="551"/>
      <c r="P140" s="551"/>
      <c r="Q140" s="551"/>
      <c r="R140" s="551"/>
      <c r="S140" s="551"/>
      <c r="T140" s="551"/>
      <c r="U140" s="551"/>
      <c r="V140" s="551"/>
      <c r="W140" s="551"/>
      <c r="X140" s="566"/>
    </row>
    <row r="141" spans="1:24">
      <c r="A141" s="270">
        <v>12</v>
      </c>
      <c r="B141" s="271" t="s">
        <v>2034</v>
      </c>
      <c r="C141" s="272" t="s">
        <v>2035</v>
      </c>
      <c r="D141" s="273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>
        <v>200000000</v>
      </c>
      <c r="T141" s="274"/>
      <c r="U141" s="274"/>
      <c r="V141" s="274"/>
      <c r="W141" s="274"/>
      <c r="X141" s="275"/>
    </row>
    <row r="142" spans="1:24">
      <c r="A142" s="270">
        <v>13</v>
      </c>
      <c r="B142" s="271" t="s">
        <v>1071</v>
      </c>
      <c r="C142" s="272" t="s">
        <v>2036</v>
      </c>
      <c r="D142" s="273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5"/>
    </row>
    <row r="143" spans="1:24" ht="22.5">
      <c r="A143" s="270">
        <v>14</v>
      </c>
      <c r="B143" s="271" t="s">
        <v>2037</v>
      </c>
      <c r="C143" s="284" t="s">
        <v>2038</v>
      </c>
      <c r="D143" s="273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4"/>
      <c r="W143" s="274"/>
      <c r="X143" s="275"/>
    </row>
    <row r="144" spans="1:24" ht="21.75">
      <c r="A144" s="270"/>
      <c r="B144" s="278" t="s">
        <v>1235</v>
      </c>
      <c r="C144" s="278"/>
      <c r="D144" s="280">
        <f>SUM(D135:D136,D138:D139,D141:D143)</f>
        <v>0</v>
      </c>
      <c r="E144" s="276">
        <f t="shared" ref="E144:F144" si="116">SUM(E135:E136,E138:E139,E141:E143)</f>
        <v>0</v>
      </c>
      <c r="F144" s="276">
        <f t="shared" si="116"/>
        <v>0</v>
      </c>
      <c r="G144" s="276">
        <f>SUM(G135:G136,G138:G139,G141:G143)</f>
        <v>0</v>
      </c>
      <c r="H144" s="276">
        <f t="shared" ref="H144:I144" si="117">SUM(H135:H136,H138:H139,H141:H143)</f>
        <v>0</v>
      </c>
      <c r="I144" s="276">
        <f t="shared" si="117"/>
        <v>0</v>
      </c>
      <c r="J144" s="276">
        <f>SUM(J135:J136,J138:J139,J141:J143)</f>
        <v>0</v>
      </c>
      <c r="K144" s="276">
        <f t="shared" ref="K144:O144" si="118">SUM(K135:K136,K138:K139,K141:K143)</f>
        <v>0</v>
      </c>
      <c r="L144" s="276">
        <f t="shared" si="118"/>
        <v>0</v>
      </c>
      <c r="M144" s="276">
        <f t="shared" si="118"/>
        <v>0</v>
      </c>
      <c r="N144" s="276">
        <f t="shared" si="118"/>
        <v>0</v>
      </c>
      <c r="O144" s="276">
        <f t="shared" si="118"/>
        <v>0</v>
      </c>
      <c r="P144" s="276">
        <f>SUM(P135:P136,P138:P139,P141:P143)</f>
        <v>0</v>
      </c>
      <c r="Q144" s="276">
        <f t="shared" ref="Q144:R144" si="119">SUM(Q135:Q136,Q138:Q139,Q141:Q143)</f>
        <v>0</v>
      </c>
      <c r="R144" s="276">
        <f t="shared" si="119"/>
        <v>0</v>
      </c>
      <c r="S144" s="276">
        <f>SUM(S135:S136,S138:S139,S141:S143)</f>
        <v>200000000</v>
      </c>
      <c r="T144" s="276">
        <f t="shared" ref="T144:U144" si="120">SUM(T135:T136,T138:T139,T141:T143)</f>
        <v>0</v>
      </c>
      <c r="U144" s="276">
        <f t="shared" si="120"/>
        <v>0</v>
      </c>
      <c r="V144" s="276">
        <f>SUM(V135:V136,V138:V139,V141:V143)</f>
        <v>0</v>
      </c>
      <c r="W144" s="276">
        <f t="shared" ref="W144:X144" si="121">SUM(W135:W136,W138:W139,W141:W143)</f>
        <v>0</v>
      </c>
      <c r="X144" s="277">
        <f t="shared" si="121"/>
        <v>0</v>
      </c>
    </row>
    <row r="145" spans="1:24" ht="22.5" thickBot="1">
      <c r="A145" s="270"/>
      <c r="B145" s="278" t="s">
        <v>1072</v>
      </c>
      <c r="C145" s="278"/>
      <c r="D145" s="285">
        <f>D127+D132+D144</f>
        <v>7205500</v>
      </c>
      <c r="E145" s="286">
        <f t="shared" ref="E145:F145" si="122">E127+E132+E144</f>
        <v>0</v>
      </c>
      <c r="F145" s="286">
        <f t="shared" si="122"/>
        <v>0</v>
      </c>
      <c r="G145" s="286">
        <f>G127+G132+G144</f>
        <v>3564</v>
      </c>
      <c r="H145" s="286">
        <f t="shared" ref="H145:I145" si="123">H127+H132+H144</f>
        <v>0</v>
      </c>
      <c r="I145" s="286">
        <f t="shared" si="123"/>
        <v>0</v>
      </c>
      <c r="J145" s="286">
        <f>J127+J132+J144</f>
        <v>1700576</v>
      </c>
      <c r="K145" s="286">
        <f t="shared" ref="K145:O145" si="124">K127+K132+K144</f>
        <v>0</v>
      </c>
      <c r="L145" s="286">
        <f t="shared" si="124"/>
        <v>0</v>
      </c>
      <c r="M145" s="286">
        <f t="shared" si="124"/>
        <v>1050000</v>
      </c>
      <c r="N145" s="286">
        <f t="shared" si="124"/>
        <v>0</v>
      </c>
      <c r="O145" s="286">
        <f t="shared" si="124"/>
        <v>0</v>
      </c>
      <c r="P145" s="286">
        <f>P127+P132+P144</f>
        <v>126931405</v>
      </c>
      <c r="Q145" s="286">
        <f t="shared" ref="Q145:R145" si="125">Q127+Q132+Q144</f>
        <v>0</v>
      </c>
      <c r="R145" s="286">
        <f t="shared" si="125"/>
        <v>0</v>
      </c>
      <c r="S145" s="286">
        <f>S127+S132+S144</f>
        <v>201541000</v>
      </c>
      <c r="T145" s="286">
        <f t="shared" ref="T145:U145" si="126">T127+T132+T144</f>
        <v>0</v>
      </c>
      <c r="U145" s="286">
        <f t="shared" si="126"/>
        <v>0</v>
      </c>
      <c r="V145" s="286">
        <f>V127+V132+V144</f>
        <v>4095794</v>
      </c>
      <c r="W145" s="286">
        <f t="shared" ref="W145:X145" si="127">W127+W132+W144</f>
        <v>0</v>
      </c>
      <c r="X145" s="287">
        <f t="shared" si="127"/>
        <v>0</v>
      </c>
    </row>
    <row r="146" spans="1:24" ht="11.25" customHeight="1" thickBot="1">
      <c r="A146" s="259"/>
      <c r="B146" s="260"/>
      <c r="C146" s="261"/>
      <c r="D146" s="604" t="s">
        <v>1015</v>
      </c>
      <c r="E146" s="605"/>
      <c r="F146" s="612"/>
      <c r="G146" s="613" t="s">
        <v>1048</v>
      </c>
      <c r="H146" s="614"/>
      <c r="I146" s="614"/>
      <c r="J146" s="614"/>
      <c r="K146" s="614"/>
      <c r="L146" s="614"/>
      <c r="M146" s="615"/>
      <c r="N146" s="615"/>
      <c r="O146" s="616"/>
      <c r="P146" s="613" t="s">
        <v>2170</v>
      </c>
      <c r="Q146" s="614"/>
      <c r="R146" s="614"/>
      <c r="S146" s="614"/>
      <c r="T146" s="614"/>
      <c r="U146" s="614"/>
      <c r="V146" s="614"/>
      <c r="W146" s="614"/>
      <c r="X146" s="617"/>
    </row>
    <row r="147" spans="1:24" ht="48.75" customHeight="1" thickTop="1">
      <c r="A147" s="259"/>
      <c r="B147" s="260"/>
      <c r="C147" s="262" t="s">
        <v>2039</v>
      </c>
      <c r="D147" s="564" t="s">
        <v>2078</v>
      </c>
      <c r="E147" s="562"/>
      <c r="F147" s="618"/>
      <c r="G147" s="611" t="s">
        <v>2151</v>
      </c>
      <c r="H147" s="562"/>
      <c r="I147" s="562"/>
      <c r="J147" s="562" t="s">
        <v>2008</v>
      </c>
      <c r="K147" s="562"/>
      <c r="L147" s="563"/>
      <c r="M147" s="586" t="s">
        <v>2078</v>
      </c>
      <c r="N147" s="587"/>
      <c r="O147" s="588"/>
      <c r="P147" s="611" t="s">
        <v>2008</v>
      </c>
      <c r="Q147" s="562"/>
      <c r="R147" s="562"/>
      <c r="S147" s="562" t="s">
        <v>2079</v>
      </c>
      <c r="T147" s="562"/>
      <c r="U147" s="562"/>
      <c r="V147" s="562" t="s">
        <v>2149</v>
      </c>
      <c r="W147" s="562"/>
      <c r="X147" s="594"/>
    </row>
    <row r="148" spans="1:24" ht="48" customHeight="1">
      <c r="A148" s="259"/>
      <c r="B148" s="260"/>
      <c r="C148" s="288" t="s">
        <v>990</v>
      </c>
      <c r="D148" s="598"/>
      <c r="E148" s="577"/>
      <c r="F148" s="599"/>
      <c r="G148" s="579" t="s">
        <v>2155</v>
      </c>
      <c r="H148" s="577"/>
      <c r="I148" s="577"/>
      <c r="J148" s="577" t="s">
        <v>2014</v>
      </c>
      <c r="K148" s="577"/>
      <c r="L148" s="578"/>
      <c r="M148" s="598"/>
      <c r="N148" s="577"/>
      <c r="O148" s="599"/>
      <c r="P148" s="579" t="s">
        <v>2014</v>
      </c>
      <c r="Q148" s="577"/>
      <c r="R148" s="577"/>
      <c r="S148" s="577" t="s">
        <v>2081</v>
      </c>
      <c r="T148" s="577"/>
      <c r="U148" s="577"/>
      <c r="V148" s="577" t="s">
        <v>2176</v>
      </c>
      <c r="W148" s="577"/>
      <c r="X148" s="589"/>
    </row>
    <row r="149" spans="1:24" ht="69" customHeight="1">
      <c r="A149" s="289" t="s">
        <v>2016</v>
      </c>
      <c r="B149" s="264" t="s">
        <v>990</v>
      </c>
      <c r="C149" s="265" t="s">
        <v>2017</v>
      </c>
      <c r="D149" s="292" t="s">
        <v>2018</v>
      </c>
      <c r="E149" s="268" t="s">
        <v>2019</v>
      </c>
      <c r="F149" s="293" t="s">
        <v>2020</v>
      </c>
      <c r="G149" s="294" t="s">
        <v>2018</v>
      </c>
      <c r="H149" s="267" t="s">
        <v>2019</v>
      </c>
      <c r="I149" s="267" t="s">
        <v>2020</v>
      </c>
      <c r="J149" s="267" t="s">
        <v>2018</v>
      </c>
      <c r="K149" s="267" t="s">
        <v>2019</v>
      </c>
      <c r="L149" s="295" t="s">
        <v>2020</v>
      </c>
      <c r="M149" s="292" t="s">
        <v>2018</v>
      </c>
      <c r="N149" s="267" t="s">
        <v>2019</v>
      </c>
      <c r="O149" s="296" t="s">
        <v>2020</v>
      </c>
      <c r="P149" s="294" t="s">
        <v>2018</v>
      </c>
      <c r="Q149" s="267" t="s">
        <v>2019</v>
      </c>
      <c r="R149" s="267" t="s">
        <v>2020</v>
      </c>
      <c r="S149" s="268" t="s">
        <v>2018</v>
      </c>
      <c r="T149" s="267" t="s">
        <v>2019</v>
      </c>
      <c r="U149" s="267" t="s">
        <v>2020</v>
      </c>
      <c r="V149" s="267" t="s">
        <v>2018</v>
      </c>
      <c r="W149" s="268" t="s">
        <v>2019</v>
      </c>
      <c r="X149" s="269" t="s">
        <v>2020</v>
      </c>
    </row>
    <row r="150" spans="1:24" ht="22.5">
      <c r="A150" s="270" t="s">
        <v>1129</v>
      </c>
      <c r="B150" s="271" t="s">
        <v>1052</v>
      </c>
      <c r="C150" s="271"/>
      <c r="D150" s="552"/>
      <c r="E150" s="551"/>
      <c r="F150" s="554"/>
      <c r="G150" s="567"/>
      <c r="H150" s="551"/>
      <c r="I150" s="551"/>
      <c r="J150" s="551"/>
      <c r="K150" s="551"/>
      <c r="L150" s="553"/>
      <c r="M150" s="552"/>
      <c r="N150" s="551"/>
      <c r="O150" s="554"/>
      <c r="P150" s="567"/>
      <c r="Q150" s="551"/>
      <c r="R150" s="551"/>
      <c r="S150" s="551"/>
      <c r="T150" s="551"/>
      <c r="U150" s="551"/>
      <c r="V150" s="551"/>
      <c r="W150" s="551"/>
      <c r="X150" s="566"/>
    </row>
    <row r="151" spans="1:24" ht="22.5">
      <c r="A151" s="270">
        <v>1</v>
      </c>
      <c r="B151" s="271" t="s">
        <v>2021</v>
      </c>
      <c r="C151" s="272" t="s">
        <v>2022</v>
      </c>
      <c r="D151" s="297">
        <f>D6+G6+J6+M6+P6+S6+V6+D35+G35+J35+M35+P35+S35+V35+D64+G64+J64+M64+P64+S64+V64+D93+G93+J93+M93+P93+S93+V93+D122+G122+J122+M122+P122+S122+V122</f>
        <v>1228804335</v>
      </c>
      <c r="E151" s="274">
        <f t="shared" ref="E151:F156" si="128">E6+H6+K6+N6+Q6+T6+W6+E35+H35+K35+N35+Q35+T35+W35+E64+H64+K64+N64+Q64+T64+W64+E93+H93+K93+N93+Q93+T93+W93+E122+H122+K122+N122+Q122+T122+W122</f>
        <v>0</v>
      </c>
      <c r="F151" s="298">
        <f t="shared" si="128"/>
        <v>11757672</v>
      </c>
      <c r="G151" s="299"/>
      <c r="H151" s="274"/>
      <c r="I151" s="274"/>
      <c r="J151" s="274"/>
      <c r="K151" s="274"/>
      <c r="L151" s="300"/>
      <c r="M151" s="301">
        <f>J151+G151</f>
        <v>0</v>
      </c>
      <c r="N151" s="302">
        <f t="shared" ref="N151:O156" si="129">K151+H151</f>
        <v>0</v>
      </c>
      <c r="O151" s="303">
        <f t="shared" si="129"/>
        <v>0</v>
      </c>
      <c r="P151" s="299"/>
      <c r="Q151" s="274"/>
      <c r="R151" s="274"/>
      <c r="S151" s="274"/>
      <c r="T151" s="274"/>
      <c r="U151" s="274"/>
      <c r="V151" s="274"/>
      <c r="W151" s="274"/>
      <c r="X151" s="275"/>
    </row>
    <row r="152" spans="1:24" ht="22.5">
      <c r="A152" s="270"/>
      <c r="B152" s="271" t="s">
        <v>2023</v>
      </c>
      <c r="C152" s="272"/>
      <c r="D152" s="297">
        <f t="shared" ref="D152:D156" si="130">D7+G7+J7+M7+P7+S7+V7+D36+G36+J36+M36+P36+S36+V36+D65+G65+J65+M65+P65+S65+V65+D94+G94+J94+M94+P94+S94+V94+D123+G123+J123+M123+P123+S123+V123</f>
        <v>0</v>
      </c>
      <c r="E152" s="274">
        <f t="shared" si="128"/>
        <v>0</v>
      </c>
      <c r="F152" s="298">
        <f t="shared" si="128"/>
        <v>0</v>
      </c>
      <c r="G152" s="299"/>
      <c r="H152" s="274"/>
      <c r="I152" s="274"/>
      <c r="J152" s="274"/>
      <c r="K152" s="274"/>
      <c r="L152" s="300"/>
      <c r="M152" s="301">
        <f t="shared" ref="M152:M156" si="131">J152+G152</f>
        <v>0</v>
      </c>
      <c r="N152" s="302">
        <f t="shared" si="129"/>
        <v>0</v>
      </c>
      <c r="O152" s="303">
        <f t="shared" si="129"/>
        <v>0</v>
      </c>
      <c r="P152" s="299"/>
      <c r="Q152" s="274"/>
      <c r="R152" s="274"/>
      <c r="S152" s="274"/>
      <c r="T152" s="274"/>
      <c r="U152" s="274"/>
      <c r="V152" s="274"/>
      <c r="W152" s="274"/>
      <c r="X152" s="275"/>
    </row>
    <row r="153" spans="1:24">
      <c r="A153" s="270">
        <v>2</v>
      </c>
      <c r="B153" s="271" t="s">
        <v>1049</v>
      </c>
      <c r="C153" s="272" t="s">
        <v>2024</v>
      </c>
      <c r="D153" s="297">
        <f t="shared" si="130"/>
        <v>126931405</v>
      </c>
      <c r="E153" s="274">
        <f t="shared" si="128"/>
        <v>0</v>
      </c>
      <c r="F153" s="298">
        <f t="shared" si="128"/>
        <v>0</v>
      </c>
      <c r="G153" s="299"/>
      <c r="H153" s="274"/>
      <c r="I153" s="274"/>
      <c r="J153" s="274"/>
      <c r="K153" s="274"/>
      <c r="L153" s="300"/>
      <c r="M153" s="301">
        <f t="shared" si="131"/>
        <v>0</v>
      </c>
      <c r="N153" s="302">
        <f t="shared" si="129"/>
        <v>0</v>
      </c>
      <c r="O153" s="303">
        <f t="shared" si="129"/>
        <v>0</v>
      </c>
      <c r="P153" s="299"/>
      <c r="Q153" s="274"/>
      <c r="R153" s="274"/>
      <c r="S153" s="274"/>
      <c r="T153" s="274"/>
      <c r="U153" s="274"/>
      <c r="V153" s="274"/>
      <c r="W153" s="274"/>
      <c r="X153" s="275"/>
    </row>
    <row r="154" spans="1:24">
      <c r="A154" s="270">
        <v>3</v>
      </c>
      <c r="B154" s="271" t="s">
        <v>2025</v>
      </c>
      <c r="C154" s="272" t="s">
        <v>2026</v>
      </c>
      <c r="D154" s="297">
        <f t="shared" si="130"/>
        <v>92647417</v>
      </c>
      <c r="E154" s="274">
        <f t="shared" si="128"/>
        <v>0</v>
      </c>
      <c r="F154" s="298">
        <f t="shared" si="128"/>
        <v>1207554</v>
      </c>
      <c r="G154" s="299">
        <v>7</v>
      </c>
      <c r="H154" s="274"/>
      <c r="I154" s="274"/>
      <c r="J154" s="274"/>
      <c r="K154" s="274"/>
      <c r="L154" s="300"/>
      <c r="M154" s="301">
        <f t="shared" si="131"/>
        <v>7</v>
      </c>
      <c r="N154" s="302">
        <f t="shared" si="129"/>
        <v>0</v>
      </c>
      <c r="O154" s="303">
        <f t="shared" si="129"/>
        <v>0</v>
      </c>
      <c r="P154" s="299"/>
      <c r="Q154" s="274"/>
      <c r="R154" s="274"/>
      <c r="S154" s="274">
        <v>58368</v>
      </c>
      <c r="T154" s="274"/>
      <c r="U154" s="274"/>
      <c r="V154" s="274">
        <v>3747610</v>
      </c>
      <c r="W154" s="274"/>
      <c r="X154" s="275"/>
    </row>
    <row r="155" spans="1:24" ht="22.5">
      <c r="A155" s="270">
        <v>4</v>
      </c>
      <c r="B155" s="271" t="s">
        <v>2027</v>
      </c>
      <c r="C155" s="272" t="s">
        <v>2028</v>
      </c>
      <c r="D155" s="297">
        <f t="shared" si="130"/>
        <v>5630458</v>
      </c>
      <c r="E155" s="274">
        <f t="shared" si="128"/>
        <v>0</v>
      </c>
      <c r="F155" s="298">
        <f t="shared" si="128"/>
        <v>0</v>
      </c>
      <c r="G155" s="299"/>
      <c r="H155" s="274"/>
      <c r="I155" s="274"/>
      <c r="J155" s="274"/>
      <c r="K155" s="274"/>
      <c r="L155" s="300"/>
      <c r="M155" s="301">
        <f t="shared" si="131"/>
        <v>0</v>
      </c>
      <c r="N155" s="302">
        <f t="shared" si="129"/>
        <v>0</v>
      </c>
      <c r="O155" s="303">
        <f t="shared" si="129"/>
        <v>0</v>
      </c>
      <c r="P155" s="299"/>
      <c r="Q155" s="274"/>
      <c r="R155" s="274"/>
      <c r="S155" s="274"/>
      <c r="T155" s="274"/>
      <c r="U155" s="274"/>
      <c r="V155" s="274"/>
      <c r="W155" s="274"/>
      <c r="X155" s="275"/>
    </row>
    <row r="156" spans="1:24" ht="21.75">
      <c r="A156" s="270"/>
      <c r="B156" s="278" t="s">
        <v>1057</v>
      </c>
      <c r="C156" s="279"/>
      <c r="D156" s="297">
        <f t="shared" si="130"/>
        <v>1454013615</v>
      </c>
      <c r="E156" s="274">
        <f t="shared" si="128"/>
        <v>0</v>
      </c>
      <c r="F156" s="298">
        <f t="shared" si="128"/>
        <v>12965226</v>
      </c>
      <c r="G156" s="304">
        <f>SUM(G151,G153:G155)</f>
        <v>7</v>
      </c>
      <c r="H156" s="276">
        <f t="shared" ref="H156:I156" si="132">SUM(H151,H153:H155)</f>
        <v>0</v>
      </c>
      <c r="I156" s="276">
        <f t="shared" si="132"/>
        <v>0</v>
      </c>
      <c r="J156" s="276">
        <f>SUM(J151,J153:J155)</f>
        <v>0</v>
      </c>
      <c r="K156" s="276">
        <f t="shared" ref="K156:L156" si="133">SUM(K151,K153:K155)</f>
        <v>0</v>
      </c>
      <c r="L156" s="305">
        <f t="shared" si="133"/>
        <v>0</v>
      </c>
      <c r="M156" s="301">
        <f t="shared" si="131"/>
        <v>7</v>
      </c>
      <c r="N156" s="302">
        <f t="shared" si="129"/>
        <v>0</v>
      </c>
      <c r="O156" s="303">
        <f t="shared" si="129"/>
        <v>0</v>
      </c>
      <c r="P156" s="304">
        <f>SUM(P151,P153:P155)</f>
        <v>0</v>
      </c>
      <c r="Q156" s="276">
        <f t="shared" ref="Q156:R156" si="134">SUM(Q151,Q153:Q155)</f>
        <v>0</v>
      </c>
      <c r="R156" s="276">
        <f t="shared" si="134"/>
        <v>0</v>
      </c>
      <c r="S156" s="276">
        <f>SUM(S151,S153:S155)</f>
        <v>58368</v>
      </c>
      <c r="T156" s="276">
        <f t="shared" ref="T156:U156" si="135">SUM(T151,T153:T155)</f>
        <v>0</v>
      </c>
      <c r="U156" s="276">
        <f t="shared" si="135"/>
        <v>0</v>
      </c>
      <c r="V156" s="276">
        <f>SUM(V151,V153:V155)</f>
        <v>3747610</v>
      </c>
      <c r="W156" s="276">
        <f t="shared" ref="W156:X156" si="136">SUM(W151,W153:W155)</f>
        <v>0</v>
      </c>
      <c r="X156" s="277">
        <f t="shared" si="136"/>
        <v>0</v>
      </c>
    </row>
    <row r="157" spans="1:24" ht="22.5">
      <c r="A157" s="270" t="s">
        <v>976</v>
      </c>
      <c r="B157" s="271" t="s">
        <v>1058</v>
      </c>
      <c r="C157" s="272"/>
      <c r="D157" s="552"/>
      <c r="E157" s="551"/>
      <c r="F157" s="554"/>
      <c r="G157" s="567"/>
      <c r="H157" s="551"/>
      <c r="I157" s="551"/>
      <c r="J157" s="551"/>
      <c r="K157" s="551"/>
      <c r="L157" s="553"/>
      <c r="M157" s="552"/>
      <c r="N157" s="551"/>
      <c r="O157" s="554"/>
      <c r="P157" s="567"/>
      <c r="Q157" s="551"/>
      <c r="R157" s="551"/>
      <c r="S157" s="551"/>
      <c r="T157" s="551"/>
      <c r="U157" s="551"/>
      <c r="V157" s="551"/>
      <c r="W157" s="551"/>
      <c r="X157" s="566"/>
    </row>
    <row r="158" spans="1:24" ht="22.5">
      <c r="A158" s="270">
        <v>5</v>
      </c>
      <c r="B158" s="271" t="s">
        <v>1060</v>
      </c>
      <c r="C158" s="272" t="s">
        <v>2029</v>
      </c>
      <c r="D158" s="297">
        <f t="shared" ref="D158:F161" si="137">D13+G13+J13+M13+P13+S13+V13+D42+G42+J42+M42+P42+S42+V42+D71+G71+J71+M71+P71+S71+V71+D100+G100+J100+M100+P100+S100+V100+D129+G129+J129+M129+P129+S129+V129</f>
        <v>1323263706</v>
      </c>
      <c r="E158" s="274">
        <f t="shared" si="137"/>
        <v>0</v>
      </c>
      <c r="F158" s="298">
        <f t="shared" si="137"/>
        <v>6998963</v>
      </c>
      <c r="G158" s="299"/>
      <c r="H158" s="274"/>
      <c r="I158" s="274"/>
      <c r="J158" s="274"/>
      <c r="K158" s="274"/>
      <c r="L158" s="300"/>
      <c r="M158" s="301">
        <f>J158+G158</f>
        <v>0</v>
      </c>
      <c r="N158" s="302">
        <f t="shared" ref="N158:O161" si="138">K158+H158</f>
        <v>0</v>
      </c>
      <c r="O158" s="303">
        <f t="shared" si="138"/>
        <v>0</v>
      </c>
      <c r="P158" s="299"/>
      <c r="Q158" s="274"/>
      <c r="R158" s="274"/>
      <c r="S158" s="274"/>
      <c r="T158" s="274"/>
      <c r="U158" s="274"/>
      <c r="V158" s="274"/>
      <c r="W158" s="274"/>
      <c r="X158" s="275"/>
    </row>
    <row r="159" spans="1:24">
      <c r="A159" s="270">
        <v>6</v>
      </c>
      <c r="B159" s="271" t="s">
        <v>2030</v>
      </c>
      <c r="C159" s="272" t="s">
        <v>2031</v>
      </c>
      <c r="D159" s="297">
        <f t="shared" si="137"/>
        <v>328713</v>
      </c>
      <c r="E159" s="274">
        <f t="shared" si="137"/>
        <v>0</v>
      </c>
      <c r="F159" s="298">
        <f t="shared" si="137"/>
        <v>323622</v>
      </c>
      <c r="G159" s="299"/>
      <c r="H159" s="274"/>
      <c r="I159" s="274"/>
      <c r="J159" s="274"/>
      <c r="K159" s="274"/>
      <c r="L159" s="300"/>
      <c r="M159" s="301">
        <f t="shared" ref="M159:M161" si="139">J159+G159</f>
        <v>0</v>
      </c>
      <c r="N159" s="302">
        <f t="shared" si="138"/>
        <v>0</v>
      </c>
      <c r="O159" s="303">
        <f t="shared" si="138"/>
        <v>0</v>
      </c>
      <c r="P159" s="299"/>
      <c r="Q159" s="274"/>
      <c r="R159" s="274"/>
      <c r="S159" s="274"/>
      <c r="T159" s="274"/>
      <c r="U159" s="274"/>
      <c r="V159" s="274"/>
      <c r="W159" s="274"/>
      <c r="X159" s="275"/>
    </row>
    <row r="160" spans="1:24" ht="33.75">
      <c r="A160" s="270">
        <v>7</v>
      </c>
      <c r="B160" s="271" t="s">
        <v>1059</v>
      </c>
      <c r="C160" s="272" t="s">
        <v>2032</v>
      </c>
      <c r="D160" s="297">
        <f t="shared" si="137"/>
        <v>17451863</v>
      </c>
      <c r="E160" s="274">
        <f t="shared" si="137"/>
        <v>0</v>
      </c>
      <c r="F160" s="298">
        <f t="shared" si="137"/>
        <v>0</v>
      </c>
      <c r="G160" s="299"/>
      <c r="H160" s="274"/>
      <c r="I160" s="274"/>
      <c r="J160" s="274"/>
      <c r="K160" s="274"/>
      <c r="L160" s="300"/>
      <c r="M160" s="301">
        <f t="shared" si="139"/>
        <v>0</v>
      </c>
      <c r="N160" s="302">
        <f t="shared" si="138"/>
        <v>0</v>
      </c>
      <c r="O160" s="303">
        <f t="shared" si="138"/>
        <v>0</v>
      </c>
      <c r="P160" s="299"/>
      <c r="Q160" s="274"/>
      <c r="R160" s="274"/>
      <c r="S160" s="274"/>
      <c r="T160" s="274"/>
      <c r="U160" s="274"/>
      <c r="V160" s="274"/>
      <c r="W160" s="274"/>
      <c r="X160" s="275"/>
    </row>
    <row r="161" spans="1:25" ht="21.75">
      <c r="A161" s="270"/>
      <c r="B161" s="278" t="s">
        <v>1061</v>
      </c>
      <c r="C161" s="279"/>
      <c r="D161" s="297">
        <f t="shared" si="137"/>
        <v>1341044282</v>
      </c>
      <c r="E161" s="274">
        <f t="shared" si="137"/>
        <v>0</v>
      </c>
      <c r="F161" s="298">
        <f t="shared" si="137"/>
        <v>7322585</v>
      </c>
      <c r="G161" s="304">
        <f>SUM(G158:G160)</f>
        <v>0</v>
      </c>
      <c r="H161" s="276">
        <f t="shared" ref="H161:I161" si="140">SUM(H158:H160)</f>
        <v>0</v>
      </c>
      <c r="I161" s="276">
        <f t="shared" si="140"/>
        <v>0</v>
      </c>
      <c r="J161" s="276">
        <f>SUM(J158:J160)</f>
        <v>0</v>
      </c>
      <c r="K161" s="276">
        <f t="shared" ref="K161:L161" si="141">SUM(K158:K160)</f>
        <v>0</v>
      </c>
      <c r="L161" s="305">
        <f t="shared" si="141"/>
        <v>0</v>
      </c>
      <c r="M161" s="301">
        <f t="shared" si="139"/>
        <v>0</v>
      </c>
      <c r="N161" s="302">
        <f t="shared" si="138"/>
        <v>0</v>
      </c>
      <c r="O161" s="303">
        <f t="shared" si="138"/>
        <v>0</v>
      </c>
      <c r="P161" s="304">
        <f>SUM(P158:P160)</f>
        <v>0</v>
      </c>
      <c r="Q161" s="276">
        <f t="shared" ref="Q161:R161" si="142">SUM(Q158:Q160)</f>
        <v>0</v>
      </c>
      <c r="R161" s="276">
        <f t="shared" si="142"/>
        <v>0</v>
      </c>
      <c r="S161" s="276">
        <f>SUM(S158:S160)</f>
        <v>0</v>
      </c>
      <c r="T161" s="276">
        <f t="shared" ref="T161:U161" si="143">SUM(T158:T160)</f>
        <v>0</v>
      </c>
      <c r="U161" s="276">
        <f t="shared" si="143"/>
        <v>0</v>
      </c>
      <c r="V161" s="276">
        <f>SUM(V158:V160)</f>
        <v>0</v>
      </c>
      <c r="W161" s="276">
        <f t="shared" ref="W161:X161" si="144">SUM(W158:W160)</f>
        <v>0</v>
      </c>
      <c r="X161" s="277">
        <f t="shared" si="144"/>
        <v>0</v>
      </c>
    </row>
    <row r="162" spans="1:25" ht="22.5">
      <c r="A162" s="270" t="s">
        <v>1062</v>
      </c>
      <c r="B162" s="271" t="s">
        <v>1063</v>
      </c>
      <c r="C162" s="272"/>
      <c r="D162" s="552"/>
      <c r="E162" s="551"/>
      <c r="F162" s="554"/>
      <c r="G162" s="567"/>
      <c r="H162" s="551"/>
      <c r="I162" s="551"/>
      <c r="J162" s="551"/>
      <c r="K162" s="551"/>
      <c r="L162" s="553"/>
      <c r="M162" s="552"/>
      <c r="N162" s="551"/>
      <c r="O162" s="554"/>
      <c r="P162" s="567"/>
      <c r="Q162" s="551"/>
      <c r="R162" s="551"/>
      <c r="S162" s="551"/>
      <c r="T162" s="551"/>
      <c r="U162" s="551"/>
      <c r="V162" s="551"/>
      <c r="W162" s="551"/>
      <c r="X162" s="566"/>
    </row>
    <row r="163" spans="1:25" ht="22.5">
      <c r="A163" s="270"/>
      <c r="B163" s="271" t="s">
        <v>1064</v>
      </c>
      <c r="C163" s="272"/>
      <c r="D163" s="552"/>
      <c r="E163" s="551"/>
      <c r="F163" s="554"/>
      <c r="G163" s="567"/>
      <c r="H163" s="551"/>
      <c r="I163" s="551"/>
      <c r="J163" s="551"/>
      <c r="K163" s="551"/>
      <c r="L163" s="553"/>
      <c r="M163" s="552"/>
      <c r="N163" s="551"/>
      <c r="O163" s="554"/>
      <c r="P163" s="567"/>
      <c r="Q163" s="551"/>
      <c r="R163" s="551"/>
      <c r="S163" s="551"/>
      <c r="T163" s="551"/>
      <c r="U163" s="551"/>
      <c r="V163" s="551"/>
      <c r="W163" s="551"/>
      <c r="X163" s="566"/>
    </row>
    <row r="164" spans="1:25" ht="22.5">
      <c r="A164" s="270">
        <v>8</v>
      </c>
      <c r="B164" s="271" t="s">
        <v>1065</v>
      </c>
      <c r="C164" s="272" t="s">
        <v>2033</v>
      </c>
      <c r="D164" s="297">
        <f t="shared" ref="D164:F165" si="145">D19+G19+J19+M19+P19+S19+V19+D48+G48+J48+M48+P48+S48+V48+D77+G77+J77+M77+P77+S77+V77+D106+G106+J106+M106+P106+S106+V106+D135+G135+J135+M135+P135+S135+V135</f>
        <v>287924549</v>
      </c>
      <c r="E164" s="274">
        <f t="shared" si="145"/>
        <v>0</v>
      </c>
      <c r="F164" s="298">
        <f t="shared" si="145"/>
        <v>0</v>
      </c>
      <c r="G164" s="299"/>
      <c r="H164" s="274"/>
      <c r="I164" s="274"/>
      <c r="J164" s="274">
        <v>224993</v>
      </c>
      <c r="K164" s="274"/>
      <c r="L164" s="300"/>
      <c r="M164" s="301">
        <f t="shared" ref="M164:O165" si="146">J164+G164</f>
        <v>224993</v>
      </c>
      <c r="N164" s="302">
        <f t="shared" si="146"/>
        <v>0</v>
      </c>
      <c r="O164" s="303">
        <f t="shared" si="146"/>
        <v>0</v>
      </c>
      <c r="P164" s="299">
        <v>637023</v>
      </c>
      <c r="Q164" s="274"/>
      <c r="R164" s="274"/>
      <c r="S164" s="274"/>
      <c r="T164" s="274"/>
      <c r="U164" s="274"/>
      <c r="V164" s="274"/>
      <c r="W164" s="274"/>
      <c r="X164" s="275"/>
    </row>
    <row r="165" spans="1:25" ht="22.5">
      <c r="A165" s="270">
        <v>9</v>
      </c>
      <c r="B165" s="271" t="s">
        <v>1066</v>
      </c>
      <c r="C165" s="272" t="s">
        <v>2033</v>
      </c>
      <c r="D165" s="297">
        <f t="shared" si="145"/>
        <v>0</v>
      </c>
      <c r="E165" s="274">
        <f t="shared" si="145"/>
        <v>0</v>
      </c>
      <c r="F165" s="298">
        <f t="shared" si="145"/>
        <v>0</v>
      </c>
      <c r="G165" s="299"/>
      <c r="H165" s="274"/>
      <c r="I165" s="274"/>
      <c r="J165" s="274"/>
      <c r="K165" s="274"/>
      <c r="L165" s="300"/>
      <c r="M165" s="301">
        <f t="shared" si="146"/>
        <v>0</v>
      </c>
      <c r="N165" s="302">
        <f t="shared" si="146"/>
        <v>0</v>
      </c>
      <c r="O165" s="303">
        <f t="shared" si="146"/>
        <v>0</v>
      </c>
      <c r="P165" s="299"/>
      <c r="Q165" s="274"/>
      <c r="R165" s="274"/>
      <c r="S165" s="274"/>
      <c r="T165" s="274"/>
      <c r="U165" s="274"/>
      <c r="V165" s="274"/>
      <c r="W165" s="274"/>
      <c r="X165" s="275"/>
    </row>
    <row r="166" spans="1:25" ht="22.5">
      <c r="A166" s="270"/>
      <c r="B166" s="271" t="s">
        <v>1068</v>
      </c>
      <c r="C166" s="272"/>
      <c r="D166" s="552"/>
      <c r="E166" s="551"/>
      <c r="F166" s="554"/>
      <c r="G166" s="567"/>
      <c r="H166" s="551"/>
      <c r="I166" s="551"/>
      <c r="J166" s="551"/>
      <c r="K166" s="551"/>
      <c r="L166" s="553"/>
      <c r="M166" s="552"/>
      <c r="N166" s="551"/>
      <c r="O166" s="554"/>
      <c r="P166" s="567"/>
      <c r="Q166" s="551"/>
      <c r="R166" s="551"/>
      <c r="S166" s="551"/>
      <c r="T166" s="551"/>
      <c r="U166" s="551"/>
      <c r="V166" s="551"/>
      <c r="W166" s="551"/>
      <c r="X166" s="566"/>
    </row>
    <row r="167" spans="1:25" ht="22.5">
      <c r="A167" s="270">
        <v>10</v>
      </c>
      <c r="B167" s="271" t="s">
        <v>1065</v>
      </c>
      <c r="C167" s="272" t="s">
        <v>2033</v>
      </c>
      <c r="D167" s="297">
        <f t="shared" ref="D167:F168" si="147">D22+G22+J22+M22+P22+S22+V22+D51+G51+J51+M51+P51+S51+V51+D80+G80+J80+M80+P80+S80+V80+D109+G109+J109+M109+P109+S109+V109+D138+G138+J138+M138+P138+S138+V138</f>
        <v>0</v>
      </c>
      <c r="E167" s="274">
        <f t="shared" si="147"/>
        <v>0</v>
      </c>
      <c r="F167" s="298">
        <f t="shared" si="147"/>
        <v>0</v>
      </c>
      <c r="G167" s="299"/>
      <c r="H167" s="274"/>
      <c r="I167" s="274"/>
      <c r="J167" s="274"/>
      <c r="K167" s="274"/>
      <c r="L167" s="300"/>
      <c r="M167" s="301">
        <f t="shared" ref="M167:O168" si="148">J167+G167</f>
        <v>0</v>
      </c>
      <c r="N167" s="302">
        <f t="shared" si="148"/>
        <v>0</v>
      </c>
      <c r="O167" s="303">
        <f t="shared" si="148"/>
        <v>0</v>
      </c>
      <c r="P167" s="299"/>
      <c r="Q167" s="274"/>
      <c r="R167" s="274"/>
      <c r="S167" s="274"/>
      <c r="T167" s="274"/>
      <c r="U167" s="274"/>
      <c r="V167" s="274"/>
      <c r="W167" s="274"/>
      <c r="X167" s="275"/>
    </row>
    <row r="168" spans="1:25" ht="22.5">
      <c r="A168" s="270">
        <v>11</v>
      </c>
      <c r="B168" s="271" t="s">
        <v>1066</v>
      </c>
      <c r="C168" s="272" t="s">
        <v>2033</v>
      </c>
      <c r="D168" s="297">
        <f t="shared" si="147"/>
        <v>0</v>
      </c>
      <c r="E168" s="274">
        <f t="shared" si="147"/>
        <v>0</v>
      </c>
      <c r="F168" s="298">
        <f t="shared" si="147"/>
        <v>0</v>
      </c>
      <c r="G168" s="299"/>
      <c r="H168" s="274"/>
      <c r="I168" s="274"/>
      <c r="J168" s="274"/>
      <c r="K168" s="274"/>
      <c r="L168" s="300"/>
      <c r="M168" s="301">
        <f t="shared" si="148"/>
        <v>0</v>
      </c>
      <c r="N168" s="302">
        <f t="shared" si="148"/>
        <v>0</v>
      </c>
      <c r="O168" s="303">
        <f t="shared" si="148"/>
        <v>0</v>
      </c>
      <c r="P168" s="299"/>
      <c r="Q168" s="274"/>
      <c r="R168" s="274"/>
      <c r="S168" s="274"/>
      <c r="T168" s="274"/>
      <c r="U168" s="274"/>
      <c r="V168" s="274"/>
      <c r="W168" s="274"/>
      <c r="X168" s="275"/>
    </row>
    <row r="169" spans="1:25" ht="22.5">
      <c r="A169" s="270"/>
      <c r="B169" s="271" t="s">
        <v>1069</v>
      </c>
      <c r="C169" s="272"/>
      <c r="D169" s="552"/>
      <c r="E169" s="551"/>
      <c r="F169" s="554"/>
      <c r="G169" s="567"/>
      <c r="H169" s="551"/>
      <c r="I169" s="551"/>
      <c r="J169" s="551"/>
      <c r="K169" s="551"/>
      <c r="L169" s="553"/>
      <c r="M169" s="552"/>
      <c r="N169" s="551"/>
      <c r="O169" s="554"/>
      <c r="P169" s="567"/>
      <c r="Q169" s="551"/>
      <c r="R169" s="551"/>
      <c r="S169" s="551"/>
      <c r="T169" s="551"/>
      <c r="U169" s="551"/>
      <c r="V169" s="551"/>
      <c r="W169" s="551"/>
      <c r="X169" s="566"/>
    </row>
    <row r="170" spans="1:25">
      <c r="A170" s="270">
        <v>12</v>
      </c>
      <c r="B170" s="271" t="s">
        <v>2034</v>
      </c>
      <c r="C170" s="272" t="s">
        <v>2035</v>
      </c>
      <c r="D170" s="297">
        <f t="shared" ref="D170:F174" si="149">D25+G25+J25+M25+P25+S25+V25+D54+G54+J54+M54+P54+S54+V54+D83+G83+J83+M83+P83+S83+V83+D112+G112+J112+M112+P112+S112+V112+D141+G141+J141+M141+P141+S141+V141</f>
        <v>200000000</v>
      </c>
      <c r="E170" s="274">
        <f t="shared" si="149"/>
        <v>0</v>
      </c>
      <c r="F170" s="298">
        <f t="shared" si="149"/>
        <v>0</v>
      </c>
      <c r="G170" s="299"/>
      <c r="H170" s="274"/>
      <c r="I170" s="274"/>
      <c r="J170" s="274"/>
      <c r="K170" s="274"/>
      <c r="L170" s="300"/>
      <c r="M170" s="301">
        <f t="shared" ref="M170:O174" si="150">J170+G170</f>
        <v>0</v>
      </c>
      <c r="N170" s="302">
        <f t="shared" si="150"/>
        <v>0</v>
      </c>
      <c r="O170" s="303">
        <f t="shared" si="150"/>
        <v>0</v>
      </c>
      <c r="P170" s="299"/>
      <c r="Q170" s="274"/>
      <c r="R170" s="274"/>
      <c r="S170" s="274"/>
      <c r="T170" s="274"/>
      <c r="U170" s="274"/>
      <c r="V170" s="274"/>
      <c r="W170" s="274"/>
      <c r="X170" s="275"/>
    </row>
    <row r="171" spans="1:25">
      <c r="A171" s="270">
        <v>13</v>
      </c>
      <c r="B171" s="271" t="s">
        <v>1071</v>
      </c>
      <c r="C171" s="272" t="s">
        <v>2036</v>
      </c>
      <c r="D171" s="297">
        <f t="shared" si="149"/>
        <v>0</v>
      </c>
      <c r="E171" s="274">
        <f t="shared" si="149"/>
        <v>0</v>
      </c>
      <c r="F171" s="298">
        <f t="shared" si="149"/>
        <v>0</v>
      </c>
      <c r="G171" s="299"/>
      <c r="H171" s="274"/>
      <c r="I171" s="274"/>
      <c r="J171" s="274"/>
      <c r="K171" s="274"/>
      <c r="L171" s="300"/>
      <c r="M171" s="301">
        <f t="shared" si="150"/>
        <v>0</v>
      </c>
      <c r="N171" s="302">
        <f t="shared" si="150"/>
        <v>0</v>
      </c>
      <c r="O171" s="303">
        <f t="shared" si="150"/>
        <v>0</v>
      </c>
      <c r="P171" s="299"/>
      <c r="Q171" s="274"/>
      <c r="R171" s="274"/>
      <c r="S171" s="274"/>
      <c r="T171" s="274"/>
      <c r="U171" s="274"/>
      <c r="V171" s="274"/>
      <c r="W171" s="274"/>
      <c r="X171" s="275"/>
    </row>
    <row r="172" spans="1:25" ht="22.5">
      <c r="A172" s="270">
        <v>14</v>
      </c>
      <c r="B172" s="271" t="s">
        <v>2037</v>
      </c>
      <c r="C172" s="284" t="s">
        <v>2038</v>
      </c>
      <c r="D172" s="297">
        <f t="shared" si="149"/>
        <v>20693758</v>
      </c>
      <c r="E172" s="274">
        <f t="shared" si="149"/>
        <v>0</v>
      </c>
      <c r="F172" s="298">
        <f t="shared" si="149"/>
        <v>0</v>
      </c>
      <c r="G172" s="299"/>
      <c r="H172" s="274"/>
      <c r="I172" s="274"/>
      <c r="J172" s="274"/>
      <c r="K172" s="274"/>
      <c r="L172" s="300"/>
      <c r="M172" s="301">
        <f t="shared" si="150"/>
        <v>0</v>
      </c>
      <c r="N172" s="302">
        <f t="shared" si="150"/>
        <v>0</v>
      </c>
      <c r="O172" s="303">
        <f t="shared" si="150"/>
        <v>0</v>
      </c>
      <c r="P172" s="299"/>
      <c r="Q172" s="274"/>
      <c r="R172" s="274"/>
      <c r="S172" s="274"/>
      <c r="T172" s="274"/>
      <c r="U172" s="274"/>
      <c r="V172" s="274"/>
      <c r="W172" s="274"/>
      <c r="X172" s="275"/>
    </row>
    <row r="173" spans="1:25" ht="21.75">
      <c r="A173" s="270"/>
      <c r="B173" s="278" t="s">
        <v>1235</v>
      </c>
      <c r="C173" s="278"/>
      <c r="D173" s="297">
        <f t="shared" si="149"/>
        <v>508618307</v>
      </c>
      <c r="E173" s="274">
        <f t="shared" si="149"/>
        <v>0</v>
      </c>
      <c r="F173" s="298">
        <f t="shared" si="149"/>
        <v>0</v>
      </c>
      <c r="G173" s="304">
        <f>SUM(G164:G165,G167:G168,G170:G172)</f>
        <v>0</v>
      </c>
      <c r="H173" s="276">
        <f t="shared" ref="H173:I173" si="151">SUM(H164:H165,H167:H168,H170:H172)</f>
        <v>0</v>
      </c>
      <c r="I173" s="276">
        <f t="shared" si="151"/>
        <v>0</v>
      </c>
      <c r="J173" s="276">
        <f>SUM(J164:J165,J167:J168,J170:J172)</f>
        <v>224993</v>
      </c>
      <c r="K173" s="276">
        <f t="shared" ref="K173:L173" si="152">SUM(K164:K165,K167:K168,K170:K172)</f>
        <v>0</v>
      </c>
      <c r="L173" s="305">
        <f t="shared" si="152"/>
        <v>0</v>
      </c>
      <c r="M173" s="301">
        <f t="shared" si="150"/>
        <v>224993</v>
      </c>
      <c r="N173" s="302">
        <f t="shared" si="150"/>
        <v>0</v>
      </c>
      <c r="O173" s="303">
        <f t="shared" si="150"/>
        <v>0</v>
      </c>
      <c r="P173" s="306">
        <f>SUM(P170:P172,P164,P165,P167,P168)</f>
        <v>637023</v>
      </c>
      <c r="Q173" s="307">
        <f>SUM(Q170:Q172,Q168,Q167,Q165,Q164)</f>
        <v>0</v>
      </c>
      <c r="R173" s="308">
        <f>SUM(R170:R172,R168,R167,R165,R164)</f>
        <v>0</v>
      </c>
      <c r="S173" s="307">
        <f>SUM(S170:S172,S164,S165,S167,S168)</f>
        <v>0</v>
      </c>
      <c r="T173" s="307">
        <f>SUM(T170:T172,T168,T167,T165,T164)</f>
        <v>0</v>
      </c>
      <c r="U173" s="308">
        <f>SUM(U170:U172,U168,U167,U165,U164)</f>
        <v>0</v>
      </c>
      <c r="V173" s="307">
        <f>SUM(V170:V172,V164,V165,V167,V168)</f>
        <v>0</v>
      </c>
      <c r="W173" s="307">
        <f>SUM(W170:W172,W168,W167,W165,W164)</f>
        <v>0</v>
      </c>
      <c r="X173" s="309">
        <f>SUM(X170:X172,X168,X167,X165,X164)</f>
        <v>0</v>
      </c>
    </row>
    <row r="174" spans="1:25" ht="22.5" thickBot="1">
      <c r="A174" s="270"/>
      <c r="B174" s="278" t="s">
        <v>1072</v>
      </c>
      <c r="C174" s="278"/>
      <c r="D174" s="310">
        <f t="shared" si="149"/>
        <v>3303676204</v>
      </c>
      <c r="E174" s="311">
        <f t="shared" si="149"/>
        <v>0</v>
      </c>
      <c r="F174" s="312">
        <f t="shared" si="149"/>
        <v>20287811</v>
      </c>
      <c r="G174" s="313">
        <f>G156+G161+G173</f>
        <v>7</v>
      </c>
      <c r="H174" s="286">
        <f t="shared" ref="H174:I174" si="153">H156+H161+H173</f>
        <v>0</v>
      </c>
      <c r="I174" s="286">
        <f t="shared" si="153"/>
        <v>0</v>
      </c>
      <c r="J174" s="286">
        <f>J156+J161+J173</f>
        <v>224993</v>
      </c>
      <c r="K174" s="286">
        <f t="shared" ref="K174:L174" si="154">K156+K161+K173</f>
        <v>0</v>
      </c>
      <c r="L174" s="314">
        <f t="shared" si="154"/>
        <v>0</v>
      </c>
      <c r="M174" s="315">
        <f t="shared" si="150"/>
        <v>225000</v>
      </c>
      <c r="N174" s="316">
        <f t="shared" si="150"/>
        <v>0</v>
      </c>
      <c r="O174" s="317">
        <f t="shared" si="150"/>
        <v>0</v>
      </c>
      <c r="P174" s="313">
        <f>SUM(P173,P161,P156)</f>
        <v>637023</v>
      </c>
      <c r="Q174" s="286">
        <f t="shared" ref="Q174:R174" si="155">SUM(Q173,Q161,Q156)</f>
        <v>0</v>
      </c>
      <c r="R174" s="286">
        <f t="shared" si="155"/>
        <v>0</v>
      </c>
      <c r="S174" s="286">
        <f>SUM(S173,S161,S156)</f>
        <v>58368</v>
      </c>
      <c r="T174" s="286">
        <f t="shared" ref="T174:U174" si="156">SUM(T173,T161,T156)</f>
        <v>0</v>
      </c>
      <c r="U174" s="286">
        <f t="shared" si="156"/>
        <v>0</v>
      </c>
      <c r="V174" s="286">
        <f>SUM(V173,V161,V156)</f>
        <v>3747610</v>
      </c>
      <c r="W174" s="286">
        <f t="shared" ref="W174:X174" si="157">SUM(W173,W161,W156)</f>
        <v>0</v>
      </c>
      <c r="X174" s="287">
        <f t="shared" si="157"/>
        <v>0</v>
      </c>
    </row>
    <row r="175" spans="1:25" ht="11.25" customHeight="1" thickBot="1">
      <c r="A175" s="259"/>
      <c r="B175" s="318"/>
      <c r="C175" s="261"/>
      <c r="D175" s="600" t="s">
        <v>2170</v>
      </c>
      <c r="E175" s="601"/>
      <c r="F175" s="601"/>
      <c r="G175" s="602"/>
      <c r="H175" s="602"/>
      <c r="I175" s="603"/>
      <c r="J175" s="604" t="s">
        <v>1763</v>
      </c>
      <c r="K175" s="605"/>
      <c r="L175" s="605"/>
      <c r="M175" s="605"/>
      <c r="N175" s="605"/>
      <c r="O175" s="605"/>
      <c r="P175" s="605"/>
      <c r="Q175" s="605"/>
      <c r="R175" s="605"/>
      <c r="S175" s="606"/>
      <c r="T175" s="606"/>
      <c r="U175" s="607"/>
      <c r="V175" s="608" t="s">
        <v>1021</v>
      </c>
      <c r="W175" s="609"/>
      <c r="X175" s="610"/>
    </row>
    <row r="176" spans="1:25" ht="47.25" customHeight="1" thickTop="1">
      <c r="A176" s="259"/>
      <c r="B176" s="260"/>
      <c r="C176" s="262" t="s">
        <v>2039</v>
      </c>
      <c r="D176" s="561" t="s">
        <v>2080</v>
      </c>
      <c r="E176" s="562"/>
      <c r="F176" s="563"/>
      <c r="G176" s="586" t="s">
        <v>2078</v>
      </c>
      <c r="H176" s="587"/>
      <c r="I176" s="588"/>
      <c r="J176" s="611" t="s">
        <v>2008</v>
      </c>
      <c r="K176" s="562"/>
      <c r="L176" s="562"/>
      <c r="M176" s="562" t="s">
        <v>2083</v>
      </c>
      <c r="N176" s="562"/>
      <c r="O176" s="562"/>
      <c r="P176" s="562" t="s">
        <v>2071</v>
      </c>
      <c r="Q176" s="562"/>
      <c r="R176" s="563"/>
      <c r="S176" s="586" t="s">
        <v>2078</v>
      </c>
      <c r="T176" s="587"/>
      <c r="U176" s="588"/>
      <c r="V176" s="611" t="s">
        <v>2092</v>
      </c>
      <c r="W176" s="562"/>
      <c r="X176" s="594"/>
      <c r="Y176" s="319"/>
    </row>
    <row r="177" spans="1:25" ht="47.25" customHeight="1">
      <c r="A177" s="259"/>
      <c r="B177" s="260"/>
      <c r="C177" s="288" t="s">
        <v>990</v>
      </c>
      <c r="D177" s="576" t="s">
        <v>2082</v>
      </c>
      <c r="E177" s="577"/>
      <c r="F177" s="578"/>
      <c r="G177" s="598"/>
      <c r="H177" s="577"/>
      <c r="I177" s="599"/>
      <c r="J177" s="579" t="s">
        <v>2014</v>
      </c>
      <c r="K177" s="577"/>
      <c r="L177" s="577"/>
      <c r="M177" s="577" t="s">
        <v>2084</v>
      </c>
      <c r="N177" s="577"/>
      <c r="O177" s="577"/>
      <c r="P177" s="577" t="s">
        <v>2085</v>
      </c>
      <c r="Q177" s="577"/>
      <c r="R177" s="578"/>
      <c r="S177" s="598"/>
      <c r="T177" s="577"/>
      <c r="U177" s="599"/>
      <c r="V177" s="579" t="s">
        <v>2094</v>
      </c>
      <c r="W177" s="577"/>
      <c r="X177" s="589"/>
      <c r="Y177" s="319"/>
    </row>
    <row r="178" spans="1:25" ht="64.5" customHeight="1">
      <c r="A178" s="289" t="s">
        <v>2016</v>
      </c>
      <c r="B178" s="264" t="s">
        <v>990</v>
      </c>
      <c r="C178" s="265" t="s">
        <v>2017</v>
      </c>
      <c r="D178" s="266" t="s">
        <v>2018</v>
      </c>
      <c r="E178" s="268" t="s">
        <v>2019</v>
      </c>
      <c r="F178" s="295" t="s">
        <v>2020</v>
      </c>
      <c r="G178" s="292" t="s">
        <v>2018</v>
      </c>
      <c r="H178" s="267" t="s">
        <v>2019</v>
      </c>
      <c r="I178" s="296" t="s">
        <v>2020</v>
      </c>
      <c r="J178" s="294" t="s">
        <v>2018</v>
      </c>
      <c r="K178" s="267" t="s">
        <v>2019</v>
      </c>
      <c r="L178" s="267" t="s">
        <v>2020</v>
      </c>
      <c r="M178" s="268" t="s">
        <v>2018</v>
      </c>
      <c r="N178" s="267" t="s">
        <v>2019</v>
      </c>
      <c r="O178" s="267" t="s">
        <v>2020</v>
      </c>
      <c r="P178" s="267" t="s">
        <v>2018</v>
      </c>
      <c r="Q178" s="268" t="s">
        <v>2019</v>
      </c>
      <c r="R178" s="295" t="s">
        <v>2020</v>
      </c>
      <c r="S178" s="292" t="s">
        <v>2018</v>
      </c>
      <c r="T178" s="267" t="s">
        <v>2019</v>
      </c>
      <c r="U178" s="296" t="s">
        <v>2020</v>
      </c>
      <c r="V178" s="320" t="s">
        <v>2018</v>
      </c>
      <c r="W178" s="267" t="s">
        <v>2019</v>
      </c>
      <c r="X178" s="269" t="s">
        <v>2020</v>
      </c>
      <c r="Y178" s="319"/>
    </row>
    <row r="179" spans="1:25" ht="22.5">
      <c r="A179" s="270" t="s">
        <v>1129</v>
      </c>
      <c r="B179" s="271" t="s">
        <v>1052</v>
      </c>
      <c r="C179" s="271"/>
      <c r="D179" s="550"/>
      <c r="E179" s="551"/>
      <c r="F179" s="553"/>
      <c r="G179" s="552"/>
      <c r="H179" s="551"/>
      <c r="I179" s="554"/>
      <c r="J179" s="567"/>
      <c r="K179" s="551"/>
      <c r="L179" s="551"/>
      <c r="M179" s="551"/>
      <c r="N179" s="551"/>
      <c r="O179" s="551"/>
      <c r="P179" s="551"/>
      <c r="Q179" s="551"/>
      <c r="R179" s="553"/>
      <c r="S179" s="552"/>
      <c r="T179" s="551"/>
      <c r="U179" s="554"/>
      <c r="V179" s="567"/>
      <c r="W179" s="551"/>
      <c r="X179" s="566"/>
      <c r="Y179" s="319"/>
    </row>
    <row r="180" spans="1:25" ht="22.5">
      <c r="A180" s="270">
        <v>1</v>
      </c>
      <c r="B180" s="271" t="s">
        <v>2021</v>
      </c>
      <c r="C180" s="272" t="s">
        <v>2022</v>
      </c>
      <c r="D180" s="273">
        <v>1000000</v>
      </c>
      <c r="E180" s="274"/>
      <c r="F180" s="300"/>
      <c r="G180" s="301">
        <f t="shared" ref="G180:I185" si="158">SUM(P151,S151,V151,D180)</f>
        <v>1000000</v>
      </c>
      <c r="H180" s="302">
        <f t="shared" si="158"/>
        <v>0</v>
      </c>
      <c r="I180" s="303">
        <f t="shared" si="158"/>
        <v>0</v>
      </c>
      <c r="J180" s="299"/>
      <c r="K180" s="274"/>
      <c r="L180" s="274"/>
      <c r="M180" s="274"/>
      <c r="N180" s="274"/>
      <c r="O180" s="274"/>
      <c r="P180" s="274"/>
      <c r="Q180" s="274">
        <v>36554000</v>
      </c>
      <c r="R180" s="300"/>
      <c r="S180" s="301">
        <f>P180+M180+J180</f>
        <v>0</v>
      </c>
      <c r="T180" s="302">
        <f t="shared" ref="T180:U185" si="159">Q180+N180+K180</f>
        <v>36554000</v>
      </c>
      <c r="U180" s="303">
        <f t="shared" si="159"/>
        <v>0</v>
      </c>
      <c r="V180" s="299"/>
      <c r="W180" s="274"/>
      <c r="X180" s="275"/>
      <c r="Y180" s="319"/>
    </row>
    <row r="181" spans="1:25" ht="22.5">
      <c r="A181" s="270"/>
      <c r="B181" s="271" t="s">
        <v>2023</v>
      </c>
      <c r="C181" s="272"/>
      <c r="D181" s="273"/>
      <c r="E181" s="274"/>
      <c r="F181" s="300"/>
      <c r="G181" s="301">
        <f t="shared" si="158"/>
        <v>0</v>
      </c>
      <c r="H181" s="302">
        <f t="shared" si="158"/>
        <v>0</v>
      </c>
      <c r="I181" s="303">
        <f t="shared" si="158"/>
        <v>0</v>
      </c>
      <c r="J181" s="299"/>
      <c r="K181" s="274"/>
      <c r="L181" s="274"/>
      <c r="M181" s="274"/>
      <c r="N181" s="274"/>
      <c r="O181" s="274"/>
      <c r="P181" s="274"/>
      <c r="Q181" s="274"/>
      <c r="R181" s="300"/>
      <c r="S181" s="301">
        <f t="shared" ref="S181:S185" si="160">P181+M181+J181</f>
        <v>0</v>
      </c>
      <c r="T181" s="302">
        <f t="shared" si="159"/>
        <v>0</v>
      </c>
      <c r="U181" s="303">
        <f t="shared" si="159"/>
        <v>0</v>
      </c>
      <c r="V181" s="299"/>
      <c r="W181" s="274"/>
      <c r="X181" s="275"/>
      <c r="Y181" s="319"/>
    </row>
    <row r="182" spans="1:25">
      <c r="A182" s="270">
        <v>2</v>
      </c>
      <c r="B182" s="271" t="s">
        <v>1049</v>
      </c>
      <c r="C182" s="272" t="s">
        <v>2024</v>
      </c>
      <c r="D182" s="273"/>
      <c r="E182" s="274"/>
      <c r="F182" s="300"/>
      <c r="G182" s="301">
        <f t="shared" si="158"/>
        <v>0</v>
      </c>
      <c r="H182" s="302">
        <f t="shared" si="158"/>
        <v>0</v>
      </c>
      <c r="I182" s="303">
        <f t="shared" si="158"/>
        <v>0</v>
      </c>
      <c r="J182" s="299"/>
      <c r="K182" s="274"/>
      <c r="L182" s="274"/>
      <c r="M182" s="274"/>
      <c r="N182" s="274"/>
      <c r="O182" s="274"/>
      <c r="P182" s="274"/>
      <c r="Q182" s="274"/>
      <c r="R182" s="300"/>
      <c r="S182" s="301">
        <f t="shared" si="160"/>
        <v>0</v>
      </c>
      <c r="T182" s="302">
        <f t="shared" si="159"/>
        <v>0</v>
      </c>
      <c r="U182" s="303">
        <f t="shared" si="159"/>
        <v>0</v>
      </c>
      <c r="V182" s="299"/>
      <c r="W182" s="274"/>
      <c r="X182" s="275"/>
      <c r="Y182" s="319"/>
    </row>
    <row r="183" spans="1:25">
      <c r="A183" s="270">
        <v>3</v>
      </c>
      <c r="B183" s="271" t="s">
        <v>2025</v>
      </c>
      <c r="C183" s="272" t="s">
        <v>2026</v>
      </c>
      <c r="D183" s="273">
        <v>35000</v>
      </c>
      <c r="E183" s="274"/>
      <c r="F183" s="300"/>
      <c r="G183" s="301">
        <f t="shared" si="158"/>
        <v>3840978</v>
      </c>
      <c r="H183" s="302">
        <f t="shared" si="158"/>
        <v>0</v>
      </c>
      <c r="I183" s="303">
        <f t="shared" si="158"/>
        <v>0</v>
      </c>
      <c r="J183" s="299"/>
      <c r="K183" s="274"/>
      <c r="L183" s="274"/>
      <c r="M183" s="274"/>
      <c r="N183" s="274"/>
      <c r="O183" s="274"/>
      <c r="P183" s="274"/>
      <c r="Q183" s="274">
        <v>2103943</v>
      </c>
      <c r="R183" s="300"/>
      <c r="S183" s="301">
        <f t="shared" si="160"/>
        <v>0</v>
      </c>
      <c r="T183" s="302">
        <f t="shared" si="159"/>
        <v>2103943</v>
      </c>
      <c r="U183" s="303">
        <f t="shared" si="159"/>
        <v>0</v>
      </c>
      <c r="V183" s="299">
        <v>13240143</v>
      </c>
      <c r="W183" s="274"/>
      <c r="X183" s="275"/>
      <c r="Y183" s="319"/>
    </row>
    <row r="184" spans="1:25" ht="22.5">
      <c r="A184" s="270">
        <v>4</v>
      </c>
      <c r="B184" s="271" t="s">
        <v>2027</v>
      </c>
      <c r="C184" s="272" t="s">
        <v>2028</v>
      </c>
      <c r="D184" s="273"/>
      <c r="E184" s="274"/>
      <c r="F184" s="300"/>
      <c r="G184" s="301">
        <f t="shared" si="158"/>
        <v>0</v>
      </c>
      <c r="H184" s="302">
        <f t="shared" si="158"/>
        <v>0</v>
      </c>
      <c r="I184" s="303">
        <f t="shared" si="158"/>
        <v>0</v>
      </c>
      <c r="J184" s="299"/>
      <c r="K184" s="274"/>
      <c r="L184" s="274"/>
      <c r="M184" s="274"/>
      <c r="N184" s="274"/>
      <c r="O184" s="274"/>
      <c r="P184" s="274"/>
      <c r="Q184" s="274"/>
      <c r="R184" s="300"/>
      <c r="S184" s="301">
        <f t="shared" si="160"/>
        <v>0</v>
      </c>
      <c r="T184" s="302">
        <f t="shared" si="159"/>
        <v>0</v>
      </c>
      <c r="U184" s="303">
        <f t="shared" si="159"/>
        <v>0</v>
      </c>
      <c r="V184" s="299"/>
      <c r="W184" s="274"/>
      <c r="X184" s="275"/>
      <c r="Y184" s="319"/>
    </row>
    <row r="185" spans="1:25" ht="21.75">
      <c r="A185" s="270"/>
      <c r="B185" s="278" t="s">
        <v>1057</v>
      </c>
      <c r="C185" s="279"/>
      <c r="D185" s="280">
        <f>SUM(D180,D182:D184)</f>
        <v>1035000</v>
      </c>
      <c r="E185" s="276">
        <f t="shared" ref="E185:F185" si="161">SUM(E180,E182:E184)</f>
        <v>0</v>
      </c>
      <c r="F185" s="305">
        <f t="shared" si="161"/>
        <v>0</v>
      </c>
      <c r="G185" s="301">
        <f t="shared" si="158"/>
        <v>4840978</v>
      </c>
      <c r="H185" s="302">
        <f t="shared" si="158"/>
        <v>0</v>
      </c>
      <c r="I185" s="303">
        <f t="shared" si="158"/>
        <v>0</v>
      </c>
      <c r="J185" s="304"/>
      <c r="K185" s="276"/>
      <c r="L185" s="276"/>
      <c r="M185" s="276"/>
      <c r="N185" s="276"/>
      <c r="O185" s="276"/>
      <c r="P185" s="276">
        <f>SUM(P180,P182:P184)</f>
        <v>0</v>
      </c>
      <c r="Q185" s="276">
        <f t="shared" ref="Q185:R185" si="162">SUM(Q180,Q182:Q184)</f>
        <v>38657943</v>
      </c>
      <c r="R185" s="305">
        <f t="shared" si="162"/>
        <v>0</v>
      </c>
      <c r="S185" s="301">
        <f t="shared" si="160"/>
        <v>0</v>
      </c>
      <c r="T185" s="302">
        <f t="shared" si="159"/>
        <v>38657943</v>
      </c>
      <c r="U185" s="303">
        <f t="shared" si="159"/>
        <v>0</v>
      </c>
      <c r="V185" s="304">
        <f>SUM(V180,V182:V184)</f>
        <v>13240143</v>
      </c>
      <c r="W185" s="276">
        <f t="shared" ref="W185:X185" si="163">SUM(W180,W182:W184)</f>
        <v>0</v>
      </c>
      <c r="X185" s="277">
        <f t="shared" si="163"/>
        <v>0</v>
      </c>
      <c r="Y185" s="319"/>
    </row>
    <row r="186" spans="1:25" ht="22.5" customHeight="1">
      <c r="A186" s="270" t="s">
        <v>976</v>
      </c>
      <c r="B186" s="271" t="s">
        <v>1058</v>
      </c>
      <c r="C186" s="272"/>
      <c r="D186" s="550"/>
      <c r="E186" s="551"/>
      <c r="F186" s="553"/>
      <c r="G186" s="552"/>
      <c r="H186" s="551"/>
      <c r="I186" s="554"/>
      <c r="J186" s="567"/>
      <c r="K186" s="551"/>
      <c r="L186" s="551"/>
      <c r="M186" s="551"/>
      <c r="N186" s="551"/>
      <c r="O186" s="551"/>
      <c r="P186" s="551"/>
      <c r="Q186" s="551"/>
      <c r="R186" s="553"/>
      <c r="S186" s="552"/>
      <c r="T186" s="551"/>
      <c r="U186" s="554"/>
      <c r="V186" s="567"/>
      <c r="W186" s="551"/>
      <c r="X186" s="566"/>
      <c r="Y186" s="319"/>
    </row>
    <row r="187" spans="1:25" ht="22.5">
      <c r="A187" s="270">
        <v>5</v>
      </c>
      <c r="B187" s="271" t="s">
        <v>1060</v>
      </c>
      <c r="C187" s="272" t="s">
        <v>2029</v>
      </c>
      <c r="D187" s="273"/>
      <c r="E187" s="274"/>
      <c r="F187" s="300"/>
      <c r="G187" s="301">
        <f t="shared" ref="G187:I190" si="164">SUM(P158,S158,V158,D187)</f>
        <v>0</v>
      </c>
      <c r="H187" s="302">
        <f t="shared" si="164"/>
        <v>0</v>
      </c>
      <c r="I187" s="303">
        <f t="shared" si="164"/>
        <v>0</v>
      </c>
      <c r="J187" s="299"/>
      <c r="K187" s="274"/>
      <c r="L187" s="274"/>
      <c r="M187" s="274"/>
      <c r="N187" s="274"/>
      <c r="O187" s="274"/>
      <c r="P187" s="274"/>
      <c r="Q187" s="274">
        <v>540000</v>
      </c>
      <c r="R187" s="300"/>
      <c r="S187" s="301">
        <f t="shared" ref="S187:U190" si="165">P187+M187+J187</f>
        <v>0</v>
      </c>
      <c r="T187" s="302">
        <f t="shared" si="165"/>
        <v>540000</v>
      </c>
      <c r="U187" s="303">
        <f t="shared" si="165"/>
        <v>0</v>
      </c>
      <c r="V187" s="299"/>
      <c r="W187" s="274"/>
      <c r="X187" s="275"/>
      <c r="Y187" s="319"/>
    </row>
    <row r="188" spans="1:25">
      <c r="A188" s="270">
        <v>6</v>
      </c>
      <c r="B188" s="271" t="s">
        <v>2030</v>
      </c>
      <c r="C188" s="272" t="s">
        <v>2031</v>
      </c>
      <c r="D188" s="273"/>
      <c r="E188" s="274"/>
      <c r="F188" s="300"/>
      <c r="G188" s="301">
        <f t="shared" si="164"/>
        <v>0</v>
      </c>
      <c r="H188" s="302">
        <f t="shared" si="164"/>
        <v>0</v>
      </c>
      <c r="I188" s="303">
        <f t="shared" si="164"/>
        <v>0</v>
      </c>
      <c r="J188" s="299"/>
      <c r="K188" s="274"/>
      <c r="L188" s="274"/>
      <c r="M188" s="274"/>
      <c r="N188" s="274"/>
      <c r="O188" s="274"/>
      <c r="P188" s="274"/>
      <c r="Q188" s="274"/>
      <c r="R188" s="300"/>
      <c r="S188" s="301">
        <f t="shared" si="165"/>
        <v>0</v>
      </c>
      <c r="T188" s="302">
        <f t="shared" si="165"/>
        <v>0</v>
      </c>
      <c r="U188" s="303">
        <f t="shared" si="165"/>
        <v>0</v>
      </c>
      <c r="V188" s="299"/>
      <c r="W188" s="274"/>
      <c r="X188" s="275"/>
      <c r="Y188" s="319"/>
    </row>
    <row r="189" spans="1:25" ht="33.75">
      <c r="A189" s="270">
        <v>7</v>
      </c>
      <c r="B189" s="271" t="s">
        <v>1059</v>
      </c>
      <c r="C189" s="272" t="s">
        <v>2032</v>
      </c>
      <c r="D189" s="273"/>
      <c r="E189" s="274"/>
      <c r="F189" s="300"/>
      <c r="G189" s="301">
        <f t="shared" si="164"/>
        <v>0</v>
      </c>
      <c r="H189" s="302">
        <f t="shared" si="164"/>
        <v>0</v>
      </c>
      <c r="I189" s="303">
        <f t="shared" si="164"/>
        <v>0</v>
      </c>
      <c r="J189" s="299"/>
      <c r="K189" s="274"/>
      <c r="L189" s="274"/>
      <c r="M189" s="274"/>
      <c r="N189" s="274"/>
      <c r="O189" s="274"/>
      <c r="P189" s="274"/>
      <c r="Q189" s="274"/>
      <c r="R189" s="300"/>
      <c r="S189" s="301">
        <f t="shared" si="165"/>
        <v>0</v>
      </c>
      <c r="T189" s="302">
        <f t="shared" si="165"/>
        <v>0</v>
      </c>
      <c r="U189" s="303">
        <f t="shared" si="165"/>
        <v>0</v>
      </c>
      <c r="V189" s="299"/>
      <c r="W189" s="274"/>
      <c r="X189" s="275"/>
      <c r="Y189" s="319"/>
    </row>
    <row r="190" spans="1:25" ht="21.75">
      <c r="A190" s="270"/>
      <c r="B190" s="278" t="s">
        <v>1061</v>
      </c>
      <c r="C190" s="279"/>
      <c r="D190" s="280">
        <f>SUM(D187:D189)</f>
        <v>0</v>
      </c>
      <c r="E190" s="276">
        <f t="shared" ref="E190:F190" si="166">SUM(E187:E189)</f>
        <v>0</v>
      </c>
      <c r="F190" s="305">
        <f t="shared" si="166"/>
        <v>0</v>
      </c>
      <c r="G190" s="301">
        <f t="shared" si="164"/>
        <v>0</v>
      </c>
      <c r="H190" s="302">
        <f t="shared" si="164"/>
        <v>0</v>
      </c>
      <c r="I190" s="303">
        <f t="shared" si="164"/>
        <v>0</v>
      </c>
      <c r="J190" s="304"/>
      <c r="K190" s="276"/>
      <c r="L190" s="276"/>
      <c r="M190" s="276"/>
      <c r="N190" s="276"/>
      <c r="O190" s="276"/>
      <c r="P190" s="276">
        <f>SUM(P187:P189)</f>
        <v>0</v>
      </c>
      <c r="Q190" s="276">
        <f t="shared" ref="Q190:R190" si="167">SUM(Q187:Q189)</f>
        <v>540000</v>
      </c>
      <c r="R190" s="305">
        <f t="shared" si="167"/>
        <v>0</v>
      </c>
      <c r="S190" s="301">
        <f t="shared" si="165"/>
        <v>0</v>
      </c>
      <c r="T190" s="302">
        <f t="shared" si="165"/>
        <v>540000</v>
      </c>
      <c r="U190" s="303">
        <f t="shared" si="165"/>
        <v>0</v>
      </c>
      <c r="V190" s="304"/>
      <c r="W190" s="276"/>
      <c r="X190" s="277"/>
      <c r="Y190" s="319"/>
    </row>
    <row r="191" spans="1:25" ht="22.5">
      <c r="A191" s="270" t="s">
        <v>1062</v>
      </c>
      <c r="B191" s="271" t="s">
        <v>1063</v>
      </c>
      <c r="C191" s="272"/>
      <c r="D191" s="550"/>
      <c r="E191" s="551"/>
      <c r="F191" s="553"/>
      <c r="G191" s="552"/>
      <c r="H191" s="551"/>
      <c r="I191" s="554"/>
      <c r="J191" s="567"/>
      <c r="K191" s="551"/>
      <c r="L191" s="551"/>
      <c r="M191" s="551"/>
      <c r="N191" s="551"/>
      <c r="O191" s="551"/>
      <c r="P191" s="551"/>
      <c r="Q191" s="551"/>
      <c r="R191" s="553"/>
      <c r="S191" s="552"/>
      <c r="T191" s="551"/>
      <c r="U191" s="554"/>
      <c r="V191" s="567"/>
      <c r="W191" s="551"/>
      <c r="X191" s="566"/>
      <c r="Y191" s="319"/>
    </row>
    <row r="192" spans="1:25" ht="22.5">
      <c r="A192" s="270"/>
      <c r="B192" s="271" t="s">
        <v>1064</v>
      </c>
      <c r="C192" s="272"/>
      <c r="D192" s="550"/>
      <c r="E192" s="551"/>
      <c r="F192" s="553"/>
      <c r="G192" s="552"/>
      <c r="H192" s="551"/>
      <c r="I192" s="554"/>
      <c r="J192" s="567"/>
      <c r="K192" s="551"/>
      <c r="L192" s="551"/>
      <c r="M192" s="551"/>
      <c r="N192" s="551"/>
      <c r="O192" s="551"/>
      <c r="P192" s="551"/>
      <c r="Q192" s="551"/>
      <c r="R192" s="553"/>
      <c r="S192" s="552"/>
      <c r="T192" s="551"/>
      <c r="U192" s="554"/>
      <c r="V192" s="567"/>
      <c r="W192" s="551"/>
      <c r="X192" s="566"/>
      <c r="Y192" s="319"/>
    </row>
    <row r="193" spans="1:25" ht="22.5">
      <c r="A193" s="270">
        <v>8</v>
      </c>
      <c r="B193" s="271" t="s">
        <v>1065</v>
      </c>
      <c r="C193" s="272" t="s">
        <v>2033</v>
      </c>
      <c r="D193" s="273"/>
      <c r="E193" s="274"/>
      <c r="F193" s="300"/>
      <c r="G193" s="301">
        <f t="shared" ref="G193:I194" si="168">SUM(P164,S164,V164,D193)</f>
        <v>637023</v>
      </c>
      <c r="H193" s="302">
        <f t="shared" si="168"/>
        <v>0</v>
      </c>
      <c r="I193" s="303">
        <f t="shared" si="168"/>
        <v>0</v>
      </c>
      <c r="J193" s="299"/>
      <c r="K193" s="274">
        <v>1412954</v>
      </c>
      <c r="L193" s="274"/>
      <c r="M193" s="274"/>
      <c r="N193" s="274"/>
      <c r="O193" s="274"/>
      <c r="P193" s="274"/>
      <c r="Q193" s="274"/>
      <c r="R193" s="300"/>
      <c r="S193" s="301">
        <f t="shared" ref="S193:U194" si="169">P193+M193+J193</f>
        <v>0</v>
      </c>
      <c r="T193" s="302">
        <f t="shared" si="169"/>
        <v>1412954</v>
      </c>
      <c r="U193" s="303">
        <f t="shared" si="169"/>
        <v>0</v>
      </c>
      <c r="V193" s="299"/>
      <c r="W193" s="274"/>
      <c r="X193" s="275"/>
      <c r="Y193" s="319"/>
    </row>
    <row r="194" spans="1:25" ht="22.5">
      <c r="A194" s="270">
        <v>9</v>
      </c>
      <c r="B194" s="271" t="s">
        <v>1066</v>
      </c>
      <c r="C194" s="272" t="s">
        <v>2033</v>
      </c>
      <c r="D194" s="273"/>
      <c r="E194" s="274"/>
      <c r="F194" s="300"/>
      <c r="G194" s="301">
        <f t="shared" si="168"/>
        <v>0</v>
      </c>
      <c r="H194" s="302">
        <f t="shared" si="168"/>
        <v>0</v>
      </c>
      <c r="I194" s="303">
        <f t="shared" si="168"/>
        <v>0</v>
      </c>
      <c r="J194" s="299"/>
      <c r="K194" s="274"/>
      <c r="L194" s="274"/>
      <c r="M194" s="274"/>
      <c r="N194" s="274"/>
      <c r="O194" s="274"/>
      <c r="P194" s="274"/>
      <c r="Q194" s="274"/>
      <c r="R194" s="300"/>
      <c r="S194" s="301">
        <f t="shared" si="169"/>
        <v>0</v>
      </c>
      <c r="T194" s="302">
        <f t="shared" si="169"/>
        <v>0</v>
      </c>
      <c r="U194" s="303">
        <f t="shared" si="169"/>
        <v>0</v>
      </c>
      <c r="V194" s="299"/>
      <c r="W194" s="274"/>
      <c r="X194" s="275"/>
      <c r="Y194" s="319"/>
    </row>
    <row r="195" spans="1:25" ht="22.5">
      <c r="A195" s="270"/>
      <c r="B195" s="271" t="s">
        <v>1068</v>
      </c>
      <c r="C195" s="272"/>
      <c r="D195" s="550"/>
      <c r="E195" s="551"/>
      <c r="F195" s="553"/>
      <c r="G195" s="552"/>
      <c r="H195" s="551"/>
      <c r="I195" s="554"/>
      <c r="J195" s="567"/>
      <c r="K195" s="551"/>
      <c r="L195" s="551"/>
      <c r="M195" s="551"/>
      <c r="N195" s="551"/>
      <c r="O195" s="551"/>
      <c r="P195" s="551"/>
      <c r="Q195" s="551"/>
      <c r="R195" s="553"/>
      <c r="S195" s="552"/>
      <c r="T195" s="551"/>
      <c r="U195" s="554"/>
      <c r="V195" s="567"/>
      <c r="W195" s="551"/>
      <c r="X195" s="566"/>
      <c r="Y195" s="319"/>
    </row>
    <row r="196" spans="1:25" ht="22.5">
      <c r="A196" s="270">
        <v>10</v>
      </c>
      <c r="B196" s="271" t="s">
        <v>1065</v>
      </c>
      <c r="C196" s="272" t="s">
        <v>2033</v>
      </c>
      <c r="D196" s="273"/>
      <c r="E196" s="274"/>
      <c r="F196" s="300"/>
      <c r="G196" s="301">
        <f t="shared" ref="G196:I197" si="170">SUM(P167,S167,V167,D196)</f>
        <v>0</v>
      </c>
      <c r="H196" s="302">
        <f t="shared" si="170"/>
        <v>0</v>
      </c>
      <c r="I196" s="303">
        <f t="shared" si="170"/>
        <v>0</v>
      </c>
      <c r="J196" s="299"/>
      <c r="K196" s="274"/>
      <c r="L196" s="274"/>
      <c r="M196" s="274"/>
      <c r="N196" s="274"/>
      <c r="O196" s="274"/>
      <c r="P196" s="274"/>
      <c r="Q196" s="274"/>
      <c r="R196" s="300"/>
      <c r="S196" s="301">
        <f t="shared" ref="S196:U197" si="171">P196+M196+J196</f>
        <v>0</v>
      </c>
      <c r="T196" s="302">
        <f t="shared" si="171"/>
        <v>0</v>
      </c>
      <c r="U196" s="303">
        <f t="shared" si="171"/>
        <v>0</v>
      </c>
      <c r="V196" s="299"/>
      <c r="W196" s="274"/>
      <c r="X196" s="275"/>
      <c r="Y196" s="319"/>
    </row>
    <row r="197" spans="1:25" ht="22.5">
      <c r="A197" s="270">
        <v>11</v>
      </c>
      <c r="B197" s="271" t="s">
        <v>1066</v>
      </c>
      <c r="C197" s="272" t="s">
        <v>2033</v>
      </c>
      <c r="D197" s="273"/>
      <c r="E197" s="274"/>
      <c r="F197" s="300"/>
      <c r="G197" s="301">
        <f t="shared" si="170"/>
        <v>0</v>
      </c>
      <c r="H197" s="302">
        <f t="shared" si="170"/>
        <v>0</v>
      </c>
      <c r="I197" s="303">
        <f t="shared" si="170"/>
        <v>0</v>
      </c>
      <c r="J197" s="299"/>
      <c r="K197" s="274"/>
      <c r="L197" s="274"/>
      <c r="M197" s="274"/>
      <c r="N197" s="274"/>
      <c r="O197" s="274"/>
      <c r="P197" s="274"/>
      <c r="Q197" s="274"/>
      <c r="R197" s="300"/>
      <c r="S197" s="301">
        <f t="shared" si="171"/>
        <v>0</v>
      </c>
      <c r="T197" s="302">
        <f t="shared" si="171"/>
        <v>0</v>
      </c>
      <c r="U197" s="303">
        <f t="shared" si="171"/>
        <v>0</v>
      </c>
      <c r="V197" s="299"/>
      <c r="W197" s="274"/>
      <c r="X197" s="275"/>
      <c r="Y197" s="319"/>
    </row>
    <row r="198" spans="1:25" ht="22.5">
      <c r="A198" s="270"/>
      <c r="B198" s="271" t="s">
        <v>1069</v>
      </c>
      <c r="C198" s="272"/>
      <c r="D198" s="550"/>
      <c r="E198" s="551"/>
      <c r="F198" s="553"/>
      <c r="G198" s="552"/>
      <c r="H198" s="551"/>
      <c r="I198" s="554"/>
      <c r="J198" s="567"/>
      <c r="K198" s="551"/>
      <c r="L198" s="551"/>
      <c r="M198" s="551"/>
      <c r="N198" s="551"/>
      <c r="O198" s="551"/>
      <c r="P198" s="551"/>
      <c r="Q198" s="551"/>
      <c r="R198" s="553"/>
      <c r="S198" s="552"/>
      <c r="T198" s="551"/>
      <c r="U198" s="554"/>
      <c r="V198" s="567"/>
      <c r="W198" s="551"/>
      <c r="X198" s="566"/>
      <c r="Y198" s="319"/>
    </row>
    <row r="199" spans="1:25">
      <c r="A199" s="270">
        <v>12</v>
      </c>
      <c r="B199" s="271" t="s">
        <v>2034</v>
      </c>
      <c r="C199" s="272" t="s">
        <v>2035</v>
      </c>
      <c r="D199" s="273"/>
      <c r="E199" s="274"/>
      <c r="F199" s="300"/>
      <c r="G199" s="301">
        <f t="shared" ref="G199:I203" si="172">SUM(P170,S170,V170,D199)</f>
        <v>0</v>
      </c>
      <c r="H199" s="302">
        <f t="shared" si="172"/>
        <v>0</v>
      </c>
      <c r="I199" s="303">
        <f t="shared" si="172"/>
        <v>0</v>
      </c>
      <c r="J199" s="299"/>
      <c r="K199" s="274"/>
      <c r="L199" s="274"/>
      <c r="M199" s="274"/>
      <c r="N199" s="274"/>
      <c r="O199" s="274"/>
      <c r="P199" s="274"/>
      <c r="Q199" s="274"/>
      <c r="R199" s="300"/>
      <c r="S199" s="301">
        <f t="shared" ref="S199:U203" si="173">P199+M199+J199</f>
        <v>0</v>
      </c>
      <c r="T199" s="302">
        <f t="shared" si="173"/>
        <v>0</v>
      </c>
      <c r="U199" s="303">
        <f t="shared" si="173"/>
        <v>0</v>
      </c>
      <c r="V199" s="299"/>
      <c r="W199" s="274"/>
      <c r="X199" s="275"/>
      <c r="Y199" s="319"/>
    </row>
    <row r="200" spans="1:25">
      <c r="A200" s="270">
        <v>13</v>
      </c>
      <c r="B200" s="271" t="s">
        <v>1071</v>
      </c>
      <c r="C200" s="272" t="s">
        <v>2036</v>
      </c>
      <c r="D200" s="273"/>
      <c r="E200" s="274"/>
      <c r="F200" s="300"/>
      <c r="G200" s="301">
        <f t="shared" si="172"/>
        <v>0</v>
      </c>
      <c r="H200" s="302">
        <f t="shared" si="172"/>
        <v>0</v>
      </c>
      <c r="I200" s="303">
        <f t="shared" si="172"/>
        <v>0</v>
      </c>
      <c r="J200" s="299"/>
      <c r="K200" s="274"/>
      <c r="L200" s="274"/>
      <c r="M200" s="274"/>
      <c r="N200" s="274"/>
      <c r="O200" s="274"/>
      <c r="P200" s="274"/>
      <c r="Q200" s="274"/>
      <c r="R200" s="300"/>
      <c r="S200" s="301">
        <f t="shared" si="173"/>
        <v>0</v>
      </c>
      <c r="T200" s="302">
        <f t="shared" si="173"/>
        <v>0</v>
      </c>
      <c r="U200" s="303">
        <f t="shared" si="173"/>
        <v>0</v>
      </c>
      <c r="V200" s="299"/>
      <c r="W200" s="274"/>
      <c r="X200" s="275"/>
      <c r="Y200" s="319"/>
    </row>
    <row r="201" spans="1:25" ht="22.5">
      <c r="A201" s="270">
        <v>14</v>
      </c>
      <c r="B201" s="271" t="s">
        <v>2037</v>
      </c>
      <c r="C201" s="284" t="s">
        <v>2038</v>
      </c>
      <c r="D201" s="273"/>
      <c r="E201" s="274"/>
      <c r="F201" s="300"/>
      <c r="G201" s="301">
        <f t="shared" si="172"/>
        <v>0</v>
      </c>
      <c r="H201" s="302">
        <f t="shared" si="172"/>
        <v>0</v>
      </c>
      <c r="I201" s="303">
        <f t="shared" si="172"/>
        <v>0</v>
      </c>
      <c r="J201" s="299"/>
      <c r="K201" s="274"/>
      <c r="L201" s="274"/>
      <c r="M201" s="274"/>
      <c r="N201" s="274"/>
      <c r="O201" s="274"/>
      <c r="P201" s="274"/>
      <c r="Q201" s="274"/>
      <c r="R201" s="300"/>
      <c r="S201" s="301">
        <f t="shared" si="173"/>
        <v>0</v>
      </c>
      <c r="T201" s="302">
        <f t="shared" si="173"/>
        <v>0</v>
      </c>
      <c r="U201" s="303">
        <f t="shared" si="173"/>
        <v>0</v>
      </c>
      <c r="V201" s="299"/>
      <c r="W201" s="274"/>
      <c r="X201" s="275"/>
      <c r="Y201" s="319"/>
    </row>
    <row r="202" spans="1:25" ht="21.75">
      <c r="A202" s="270"/>
      <c r="B202" s="278" t="s">
        <v>1235</v>
      </c>
      <c r="C202" s="278"/>
      <c r="D202" s="321">
        <f>SUM(D199:D201,D193,D194,D196,D197)</f>
        <v>0</v>
      </c>
      <c r="E202" s="307">
        <f>SUM(E199:E201,E197,E196,E194,E193)</f>
        <v>0</v>
      </c>
      <c r="F202" s="322">
        <f>SUM(F199:F201,F197,F196,F194,F193)</f>
        <v>0</v>
      </c>
      <c r="G202" s="301">
        <f t="shared" si="172"/>
        <v>637023</v>
      </c>
      <c r="H202" s="302">
        <f t="shared" si="172"/>
        <v>0</v>
      </c>
      <c r="I202" s="303">
        <f t="shared" si="172"/>
        <v>0</v>
      </c>
      <c r="J202" s="304">
        <f>SUM(J193:J194,J196:J197,J199:J201)</f>
        <v>0</v>
      </c>
      <c r="K202" s="276">
        <f t="shared" ref="K202:L202" si="174">SUM(K193:K194,K196:K197,K199:K201)</f>
        <v>1412954</v>
      </c>
      <c r="L202" s="276">
        <f t="shared" si="174"/>
        <v>0</v>
      </c>
      <c r="M202" s="276">
        <f>SUM(M193:M194,M196:M197,M199:M201)</f>
        <v>0</v>
      </c>
      <c r="N202" s="276">
        <f t="shared" ref="N202:O202" si="175">SUM(N193:N194,N196:N197,N199:N201)</f>
        <v>0</v>
      </c>
      <c r="O202" s="276">
        <f t="shared" si="175"/>
        <v>0</v>
      </c>
      <c r="P202" s="276">
        <f>SUM(P193:P194,P196:P197,P199:P201)</f>
        <v>0</v>
      </c>
      <c r="Q202" s="276">
        <f t="shared" ref="Q202:R202" si="176">SUM(Q193:Q194,Q196:Q197,Q199:Q201)</f>
        <v>0</v>
      </c>
      <c r="R202" s="305">
        <f t="shared" si="176"/>
        <v>0</v>
      </c>
      <c r="S202" s="301">
        <f t="shared" si="173"/>
        <v>0</v>
      </c>
      <c r="T202" s="302">
        <f t="shared" si="173"/>
        <v>1412954</v>
      </c>
      <c r="U202" s="303">
        <f t="shared" si="173"/>
        <v>0</v>
      </c>
      <c r="V202" s="304">
        <f>SUM(V193:V194,V196:V197,V199:V201)</f>
        <v>0</v>
      </c>
      <c r="W202" s="276">
        <f t="shared" ref="W202:X202" si="177">SUM(W193:W194,W196:W197,W199:W201)</f>
        <v>0</v>
      </c>
      <c r="X202" s="277">
        <f t="shared" si="177"/>
        <v>0</v>
      </c>
      <c r="Y202" s="319"/>
    </row>
    <row r="203" spans="1:25" ht="22.5" thickBot="1">
      <c r="A203" s="270"/>
      <c r="B203" s="278" t="s">
        <v>1072</v>
      </c>
      <c r="C203" s="278"/>
      <c r="D203" s="285">
        <f>SUM(D202,D190,D185)</f>
        <v>1035000</v>
      </c>
      <c r="E203" s="286">
        <f t="shared" ref="E203:F203" si="178">SUM(E202,E190,E185)</f>
        <v>0</v>
      </c>
      <c r="F203" s="314">
        <f t="shared" si="178"/>
        <v>0</v>
      </c>
      <c r="G203" s="315">
        <f t="shared" si="172"/>
        <v>5478001</v>
      </c>
      <c r="H203" s="316">
        <f t="shared" si="172"/>
        <v>0</v>
      </c>
      <c r="I203" s="317">
        <f t="shared" si="172"/>
        <v>0</v>
      </c>
      <c r="J203" s="313">
        <f>J185+J190+J202</f>
        <v>0</v>
      </c>
      <c r="K203" s="286">
        <f t="shared" ref="K203:L203" si="179">K185+K190+K202</f>
        <v>1412954</v>
      </c>
      <c r="L203" s="286">
        <f t="shared" si="179"/>
        <v>0</v>
      </c>
      <c r="M203" s="286">
        <f>M185+M190+M202</f>
        <v>0</v>
      </c>
      <c r="N203" s="286">
        <f t="shared" ref="N203:O203" si="180">N185+N190+N202</f>
        <v>0</v>
      </c>
      <c r="O203" s="286">
        <f t="shared" si="180"/>
        <v>0</v>
      </c>
      <c r="P203" s="286">
        <f>P185+P190+P202</f>
        <v>0</v>
      </c>
      <c r="Q203" s="286">
        <f t="shared" ref="Q203:R203" si="181">Q185+Q190+Q202</f>
        <v>39197943</v>
      </c>
      <c r="R203" s="314">
        <f t="shared" si="181"/>
        <v>0</v>
      </c>
      <c r="S203" s="315">
        <f t="shared" si="173"/>
        <v>0</v>
      </c>
      <c r="T203" s="316">
        <f t="shared" si="173"/>
        <v>40610897</v>
      </c>
      <c r="U203" s="317">
        <f t="shared" si="173"/>
        <v>0</v>
      </c>
      <c r="V203" s="313">
        <f>V185+V190+V202</f>
        <v>13240143</v>
      </c>
      <c r="W203" s="286">
        <f t="shared" ref="W203:X203" si="182">W185+W190+W202</f>
        <v>0</v>
      </c>
      <c r="X203" s="287">
        <f t="shared" si="182"/>
        <v>0</v>
      </c>
      <c r="Y203" s="319"/>
    </row>
    <row r="204" spans="1:25" ht="12" thickBot="1">
      <c r="A204" s="259"/>
      <c r="B204" s="318"/>
      <c r="C204" s="318"/>
      <c r="D204" s="595" t="s">
        <v>1021</v>
      </c>
      <c r="E204" s="596"/>
      <c r="F204" s="596"/>
      <c r="G204" s="596"/>
      <c r="H204" s="596"/>
      <c r="I204" s="596"/>
      <c r="J204" s="596"/>
      <c r="K204" s="596"/>
      <c r="L204" s="596"/>
      <c r="M204" s="596"/>
      <c r="N204" s="596"/>
      <c r="O204" s="596"/>
      <c r="P204" s="596"/>
      <c r="Q204" s="596"/>
      <c r="R204" s="596"/>
      <c r="S204" s="596"/>
      <c r="T204" s="596"/>
      <c r="U204" s="596"/>
      <c r="V204" s="596"/>
      <c r="W204" s="596"/>
      <c r="X204" s="597"/>
    </row>
    <row r="205" spans="1:25" ht="48" customHeight="1">
      <c r="A205" s="259"/>
      <c r="B205" s="260"/>
      <c r="C205" s="263" t="s">
        <v>2039</v>
      </c>
      <c r="D205" s="561" t="s">
        <v>2004</v>
      </c>
      <c r="E205" s="562"/>
      <c r="F205" s="562"/>
      <c r="G205" s="562" t="s">
        <v>2006</v>
      </c>
      <c r="H205" s="562"/>
      <c r="I205" s="562"/>
      <c r="J205" s="562" t="s">
        <v>2008</v>
      </c>
      <c r="K205" s="562"/>
      <c r="L205" s="562"/>
      <c r="M205" s="562" t="s">
        <v>2009</v>
      </c>
      <c r="N205" s="562"/>
      <c r="O205" s="562"/>
      <c r="P205" s="562" t="s">
        <v>2040</v>
      </c>
      <c r="Q205" s="562"/>
      <c r="R205" s="562"/>
      <c r="S205" s="562" t="s">
        <v>2086</v>
      </c>
      <c r="T205" s="562"/>
      <c r="U205" s="562"/>
      <c r="V205" s="562" t="s">
        <v>2140</v>
      </c>
      <c r="W205" s="562"/>
      <c r="X205" s="594"/>
    </row>
    <row r="206" spans="1:25" ht="48" customHeight="1">
      <c r="A206" s="259"/>
      <c r="B206" s="260"/>
      <c r="C206" s="288" t="s">
        <v>990</v>
      </c>
      <c r="D206" s="576" t="s">
        <v>2010</v>
      </c>
      <c r="E206" s="577"/>
      <c r="F206" s="577"/>
      <c r="G206" s="577" t="s">
        <v>2284</v>
      </c>
      <c r="H206" s="577"/>
      <c r="I206" s="577"/>
      <c r="J206" s="577" t="s">
        <v>2014</v>
      </c>
      <c r="K206" s="577"/>
      <c r="L206" s="577"/>
      <c r="M206" s="577" t="s">
        <v>2015</v>
      </c>
      <c r="N206" s="577"/>
      <c r="O206" s="577"/>
      <c r="P206" s="577" t="s">
        <v>2047</v>
      </c>
      <c r="Q206" s="577"/>
      <c r="R206" s="577"/>
      <c r="S206" s="577" t="s">
        <v>2089</v>
      </c>
      <c r="T206" s="577"/>
      <c r="U206" s="577"/>
      <c r="V206" s="577" t="s">
        <v>2285</v>
      </c>
      <c r="W206" s="577"/>
      <c r="X206" s="589"/>
    </row>
    <row r="207" spans="1:25" ht="63.75" customHeight="1">
      <c r="A207" s="289" t="s">
        <v>2016</v>
      </c>
      <c r="B207" s="264" t="s">
        <v>990</v>
      </c>
      <c r="C207" s="265" t="s">
        <v>2017</v>
      </c>
      <c r="D207" s="266" t="s">
        <v>2018</v>
      </c>
      <c r="E207" s="267" t="s">
        <v>2019</v>
      </c>
      <c r="F207" s="267" t="s">
        <v>2020</v>
      </c>
      <c r="G207" s="267" t="s">
        <v>2018</v>
      </c>
      <c r="H207" s="267" t="s">
        <v>2019</v>
      </c>
      <c r="I207" s="267" t="s">
        <v>2020</v>
      </c>
      <c r="J207" s="267" t="s">
        <v>2018</v>
      </c>
      <c r="K207" s="267" t="s">
        <v>2019</v>
      </c>
      <c r="L207" s="267" t="s">
        <v>2020</v>
      </c>
      <c r="M207" s="267" t="s">
        <v>2018</v>
      </c>
      <c r="N207" s="267" t="s">
        <v>2019</v>
      </c>
      <c r="O207" s="267" t="s">
        <v>2020</v>
      </c>
      <c r="P207" s="268" t="s">
        <v>2018</v>
      </c>
      <c r="Q207" s="267" t="s">
        <v>2019</v>
      </c>
      <c r="R207" s="267" t="s">
        <v>2020</v>
      </c>
      <c r="S207" s="268" t="s">
        <v>2018</v>
      </c>
      <c r="T207" s="267" t="s">
        <v>2019</v>
      </c>
      <c r="U207" s="267" t="s">
        <v>2020</v>
      </c>
      <c r="V207" s="267" t="s">
        <v>2018</v>
      </c>
      <c r="W207" s="268" t="s">
        <v>2019</v>
      </c>
      <c r="X207" s="269" t="s">
        <v>2020</v>
      </c>
    </row>
    <row r="208" spans="1:25" ht="22.5">
      <c r="A208" s="270" t="s">
        <v>1129</v>
      </c>
      <c r="B208" s="271" t="s">
        <v>1052</v>
      </c>
      <c r="C208" s="271"/>
      <c r="D208" s="550"/>
      <c r="E208" s="551"/>
      <c r="F208" s="551"/>
      <c r="G208" s="551"/>
      <c r="H208" s="551"/>
      <c r="I208" s="551"/>
      <c r="J208" s="551"/>
      <c r="K208" s="551"/>
      <c r="L208" s="551"/>
      <c r="M208" s="551"/>
      <c r="N208" s="551"/>
      <c r="O208" s="551"/>
      <c r="P208" s="551"/>
      <c r="Q208" s="551"/>
      <c r="R208" s="551"/>
      <c r="S208" s="551"/>
      <c r="T208" s="551"/>
      <c r="U208" s="551"/>
      <c r="V208" s="551"/>
      <c r="W208" s="551"/>
      <c r="X208" s="566"/>
    </row>
    <row r="209" spans="1:24" ht="22.5">
      <c r="A209" s="270">
        <v>1</v>
      </c>
      <c r="B209" s="271" t="s">
        <v>2021</v>
      </c>
      <c r="C209" s="272" t="s">
        <v>2022</v>
      </c>
      <c r="D209" s="273"/>
      <c r="E209" s="274"/>
      <c r="F209" s="274"/>
      <c r="G209" s="274"/>
      <c r="H209" s="274"/>
      <c r="I209" s="274"/>
      <c r="J209" s="274"/>
      <c r="K209" s="274"/>
      <c r="L209" s="274"/>
      <c r="M209" s="274">
        <v>5516597</v>
      </c>
      <c r="N209" s="274"/>
      <c r="O209" s="274"/>
      <c r="P209" s="274"/>
      <c r="Q209" s="274"/>
      <c r="R209" s="274"/>
      <c r="S209" s="274"/>
      <c r="T209" s="274"/>
      <c r="U209" s="274"/>
      <c r="V209" s="274"/>
      <c r="W209" s="274"/>
      <c r="X209" s="275"/>
    </row>
    <row r="210" spans="1:24" ht="22.5">
      <c r="A210" s="270"/>
      <c r="B210" s="271" t="s">
        <v>2023</v>
      </c>
      <c r="C210" s="272"/>
      <c r="D210" s="273"/>
      <c r="E210" s="274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  <c r="X210" s="275"/>
    </row>
    <row r="211" spans="1:24">
      <c r="A211" s="270">
        <v>2</v>
      </c>
      <c r="B211" s="271" t="s">
        <v>1049</v>
      </c>
      <c r="C211" s="272" t="s">
        <v>2024</v>
      </c>
      <c r="D211" s="273"/>
      <c r="E211" s="274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4"/>
      <c r="T211" s="274"/>
      <c r="U211" s="274"/>
      <c r="V211" s="274"/>
      <c r="W211" s="274"/>
      <c r="X211" s="275"/>
    </row>
    <row r="212" spans="1:24">
      <c r="A212" s="270">
        <v>3</v>
      </c>
      <c r="B212" s="271" t="s">
        <v>2025</v>
      </c>
      <c r="C212" s="272" t="s">
        <v>2026</v>
      </c>
      <c r="D212" s="273"/>
      <c r="E212" s="274"/>
      <c r="F212" s="274">
        <v>1099375</v>
      </c>
      <c r="G212" s="274">
        <v>939007</v>
      </c>
      <c r="H212" s="274"/>
      <c r="I212" s="274"/>
      <c r="J212" s="274"/>
      <c r="K212" s="274"/>
      <c r="L212" s="274"/>
      <c r="M212" s="274"/>
      <c r="N212" s="274"/>
      <c r="O212" s="274"/>
      <c r="P212" s="274">
        <v>299608</v>
      </c>
      <c r="Q212" s="274"/>
      <c r="R212" s="274"/>
      <c r="S212" s="274">
        <v>7879114</v>
      </c>
      <c r="T212" s="274"/>
      <c r="U212" s="274"/>
      <c r="V212" s="274">
        <v>1628873</v>
      </c>
      <c r="W212" s="274"/>
      <c r="X212" s="275"/>
    </row>
    <row r="213" spans="1:24" ht="22.5">
      <c r="A213" s="270">
        <v>4</v>
      </c>
      <c r="B213" s="271" t="s">
        <v>2027</v>
      </c>
      <c r="C213" s="272" t="s">
        <v>2028</v>
      </c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4"/>
      <c r="T213" s="274"/>
      <c r="U213" s="274"/>
      <c r="V213" s="274"/>
      <c r="W213" s="274"/>
      <c r="X213" s="275"/>
    </row>
    <row r="214" spans="1:24" ht="21.75">
      <c r="A214" s="270"/>
      <c r="B214" s="278" t="s">
        <v>1057</v>
      </c>
      <c r="C214" s="279"/>
      <c r="D214" s="280">
        <f>SUM(D209,D211:D213)</f>
        <v>0</v>
      </c>
      <c r="E214" s="276">
        <f t="shared" ref="E214:X214" si="183">SUM(E209,E211:E213)</f>
        <v>0</v>
      </c>
      <c r="F214" s="276">
        <f t="shared" si="183"/>
        <v>1099375</v>
      </c>
      <c r="G214" s="276">
        <f t="shared" si="183"/>
        <v>939007</v>
      </c>
      <c r="H214" s="276">
        <f t="shared" si="183"/>
        <v>0</v>
      </c>
      <c r="I214" s="276">
        <f t="shared" si="183"/>
        <v>0</v>
      </c>
      <c r="J214" s="276">
        <f t="shared" si="183"/>
        <v>0</v>
      </c>
      <c r="K214" s="276">
        <f t="shared" si="183"/>
        <v>0</v>
      </c>
      <c r="L214" s="276">
        <f t="shared" si="183"/>
        <v>0</v>
      </c>
      <c r="M214" s="276">
        <f t="shared" si="183"/>
        <v>5516597</v>
      </c>
      <c r="N214" s="276">
        <f t="shared" si="183"/>
        <v>0</v>
      </c>
      <c r="O214" s="276">
        <f t="shared" si="183"/>
        <v>0</v>
      </c>
      <c r="P214" s="276">
        <f t="shared" si="183"/>
        <v>299608</v>
      </c>
      <c r="Q214" s="276">
        <f t="shared" si="183"/>
        <v>0</v>
      </c>
      <c r="R214" s="276">
        <f t="shared" si="183"/>
        <v>0</v>
      </c>
      <c r="S214" s="276">
        <f t="shared" si="183"/>
        <v>7879114</v>
      </c>
      <c r="T214" s="276">
        <f t="shared" si="183"/>
        <v>0</v>
      </c>
      <c r="U214" s="276">
        <f t="shared" si="183"/>
        <v>0</v>
      </c>
      <c r="V214" s="276">
        <f t="shared" si="183"/>
        <v>1628873</v>
      </c>
      <c r="W214" s="276">
        <f t="shared" si="183"/>
        <v>0</v>
      </c>
      <c r="X214" s="277">
        <f t="shared" si="183"/>
        <v>0</v>
      </c>
    </row>
    <row r="215" spans="1:24" ht="22.5">
      <c r="A215" s="270" t="s">
        <v>976</v>
      </c>
      <c r="B215" s="271" t="s">
        <v>1058</v>
      </c>
      <c r="C215" s="272"/>
      <c r="D215" s="550"/>
      <c r="E215" s="551"/>
      <c r="F215" s="551"/>
      <c r="G215" s="551"/>
      <c r="H215" s="551"/>
      <c r="I215" s="551"/>
      <c r="J215" s="551"/>
      <c r="K215" s="551"/>
      <c r="L215" s="551"/>
      <c r="M215" s="551"/>
      <c r="N215" s="551"/>
      <c r="O215" s="551"/>
      <c r="P215" s="551"/>
      <c r="Q215" s="551"/>
      <c r="R215" s="551"/>
      <c r="S215" s="551"/>
      <c r="T215" s="551"/>
      <c r="U215" s="551"/>
      <c r="V215" s="551"/>
      <c r="W215" s="551"/>
      <c r="X215" s="566"/>
    </row>
    <row r="216" spans="1:24" ht="22.5">
      <c r="A216" s="270">
        <v>5</v>
      </c>
      <c r="B216" s="271" t="s">
        <v>1060</v>
      </c>
      <c r="C216" s="272" t="s">
        <v>2029</v>
      </c>
      <c r="D216" s="273"/>
      <c r="E216" s="274"/>
      <c r="F216" s="274"/>
      <c r="G216" s="274"/>
      <c r="H216" s="274"/>
      <c r="I216" s="274"/>
      <c r="J216" s="274"/>
      <c r="K216" s="274"/>
      <c r="L216" s="274"/>
      <c r="M216" s="274"/>
      <c r="N216" s="274"/>
      <c r="O216" s="274"/>
      <c r="P216" s="274"/>
      <c r="Q216" s="274"/>
      <c r="R216" s="274"/>
      <c r="S216" s="274"/>
      <c r="T216" s="274"/>
      <c r="U216" s="274"/>
      <c r="V216" s="274"/>
      <c r="W216" s="274"/>
      <c r="X216" s="275"/>
    </row>
    <row r="217" spans="1:24">
      <c r="A217" s="270">
        <v>6</v>
      </c>
      <c r="B217" s="271" t="s">
        <v>2030</v>
      </c>
      <c r="C217" s="272" t="s">
        <v>2031</v>
      </c>
      <c r="D217" s="273"/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4"/>
      <c r="T217" s="274"/>
      <c r="U217" s="274"/>
      <c r="V217" s="274"/>
      <c r="W217" s="274"/>
      <c r="X217" s="275"/>
    </row>
    <row r="218" spans="1:24" ht="33.75">
      <c r="A218" s="270">
        <v>7</v>
      </c>
      <c r="B218" s="271" t="s">
        <v>1059</v>
      </c>
      <c r="C218" s="272" t="s">
        <v>2032</v>
      </c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4"/>
      <c r="V218" s="274"/>
      <c r="W218" s="274"/>
      <c r="X218" s="275"/>
    </row>
    <row r="219" spans="1:24" ht="21.75">
      <c r="A219" s="270"/>
      <c r="B219" s="278" t="s">
        <v>1061</v>
      </c>
      <c r="C219" s="279"/>
      <c r="D219" s="280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7"/>
    </row>
    <row r="220" spans="1:24" ht="22.5">
      <c r="A220" s="270" t="s">
        <v>1062</v>
      </c>
      <c r="B220" s="271" t="s">
        <v>1063</v>
      </c>
      <c r="C220" s="272"/>
      <c r="D220" s="550"/>
      <c r="E220" s="551"/>
      <c r="F220" s="551"/>
      <c r="G220" s="551"/>
      <c r="H220" s="551"/>
      <c r="I220" s="551"/>
      <c r="J220" s="551"/>
      <c r="K220" s="551"/>
      <c r="L220" s="551"/>
      <c r="M220" s="551"/>
      <c r="N220" s="551"/>
      <c r="O220" s="551"/>
      <c r="P220" s="551"/>
      <c r="Q220" s="551"/>
      <c r="R220" s="551"/>
      <c r="S220" s="551"/>
      <c r="T220" s="551"/>
      <c r="U220" s="551"/>
      <c r="V220" s="551"/>
      <c r="W220" s="551"/>
      <c r="X220" s="566"/>
    </row>
    <row r="221" spans="1:24" ht="22.5">
      <c r="A221" s="270"/>
      <c r="B221" s="271" t="s">
        <v>1064</v>
      </c>
      <c r="C221" s="272"/>
      <c r="D221" s="550"/>
      <c r="E221" s="551"/>
      <c r="F221" s="551"/>
      <c r="G221" s="551"/>
      <c r="H221" s="551"/>
      <c r="I221" s="551"/>
      <c r="J221" s="551"/>
      <c r="K221" s="551"/>
      <c r="L221" s="551"/>
      <c r="M221" s="551"/>
      <c r="N221" s="551"/>
      <c r="O221" s="551"/>
      <c r="P221" s="551"/>
      <c r="Q221" s="551"/>
      <c r="R221" s="551"/>
      <c r="S221" s="551"/>
      <c r="T221" s="551"/>
      <c r="U221" s="551"/>
      <c r="V221" s="551"/>
      <c r="W221" s="551"/>
      <c r="X221" s="566"/>
    </row>
    <row r="222" spans="1:24" ht="22.5">
      <c r="A222" s="270">
        <v>8</v>
      </c>
      <c r="B222" s="271" t="s">
        <v>1065</v>
      </c>
      <c r="C222" s="272" t="s">
        <v>2033</v>
      </c>
      <c r="D222" s="273"/>
      <c r="E222" s="274"/>
      <c r="F222" s="274"/>
      <c r="G222" s="274"/>
      <c r="H222" s="274"/>
      <c r="I222" s="274"/>
      <c r="J222" s="274">
        <v>5661298</v>
      </c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5"/>
    </row>
    <row r="223" spans="1:24" ht="22.5">
      <c r="A223" s="270">
        <v>9</v>
      </c>
      <c r="B223" s="271" t="s">
        <v>1066</v>
      </c>
      <c r="C223" s="272" t="s">
        <v>2033</v>
      </c>
      <c r="D223" s="273"/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4"/>
      <c r="T223" s="274"/>
      <c r="U223" s="274"/>
      <c r="V223" s="274"/>
      <c r="W223" s="274"/>
      <c r="X223" s="275"/>
    </row>
    <row r="224" spans="1:24" ht="22.5">
      <c r="A224" s="270"/>
      <c r="B224" s="271" t="s">
        <v>1068</v>
      </c>
      <c r="C224" s="272"/>
      <c r="D224" s="550"/>
      <c r="E224" s="551"/>
      <c r="F224" s="551"/>
      <c r="G224" s="551"/>
      <c r="H224" s="551"/>
      <c r="I224" s="551"/>
      <c r="J224" s="551"/>
      <c r="K224" s="551"/>
      <c r="L224" s="551"/>
      <c r="M224" s="551"/>
      <c r="N224" s="551"/>
      <c r="O224" s="551"/>
      <c r="P224" s="551"/>
      <c r="Q224" s="551"/>
      <c r="R224" s="551"/>
      <c r="S224" s="551"/>
      <c r="T224" s="551"/>
      <c r="U224" s="551"/>
      <c r="V224" s="551"/>
      <c r="W224" s="551"/>
      <c r="X224" s="566"/>
    </row>
    <row r="225" spans="1:27" ht="22.5">
      <c r="A225" s="270">
        <v>10</v>
      </c>
      <c r="B225" s="271" t="s">
        <v>1065</v>
      </c>
      <c r="C225" s="272" t="s">
        <v>2033</v>
      </c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4"/>
      <c r="T225" s="274"/>
      <c r="U225" s="274"/>
      <c r="V225" s="274"/>
      <c r="W225" s="274"/>
      <c r="X225" s="275"/>
    </row>
    <row r="226" spans="1:27" ht="22.5">
      <c r="A226" s="270">
        <v>11</v>
      </c>
      <c r="B226" s="271" t="s">
        <v>1066</v>
      </c>
      <c r="C226" s="272" t="s">
        <v>2033</v>
      </c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4"/>
      <c r="T226" s="274"/>
      <c r="U226" s="274"/>
      <c r="V226" s="274"/>
      <c r="W226" s="274"/>
      <c r="X226" s="275"/>
    </row>
    <row r="227" spans="1:27" ht="22.5">
      <c r="A227" s="270"/>
      <c r="B227" s="271" t="s">
        <v>1069</v>
      </c>
      <c r="C227" s="272"/>
      <c r="D227" s="550"/>
      <c r="E227" s="551"/>
      <c r="F227" s="551"/>
      <c r="G227" s="551"/>
      <c r="H227" s="551"/>
      <c r="I227" s="551"/>
      <c r="J227" s="551"/>
      <c r="K227" s="551"/>
      <c r="L227" s="551"/>
      <c r="M227" s="551"/>
      <c r="N227" s="551"/>
      <c r="O227" s="551"/>
      <c r="P227" s="551"/>
      <c r="Q227" s="551"/>
      <c r="R227" s="551"/>
      <c r="S227" s="551"/>
      <c r="T227" s="551"/>
      <c r="U227" s="551"/>
      <c r="V227" s="551"/>
      <c r="W227" s="551"/>
      <c r="X227" s="566"/>
    </row>
    <row r="228" spans="1:27">
      <c r="A228" s="270">
        <v>12</v>
      </c>
      <c r="B228" s="271" t="s">
        <v>2034</v>
      </c>
      <c r="C228" s="272" t="s">
        <v>2035</v>
      </c>
      <c r="D228" s="273"/>
      <c r="E228" s="274"/>
      <c r="F228" s="274"/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  <c r="S228" s="274"/>
      <c r="T228" s="274"/>
      <c r="U228" s="274"/>
      <c r="V228" s="274"/>
      <c r="W228" s="274"/>
      <c r="X228" s="275"/>
    </row>
    <row r="229" spans="1:27">
      <c r="A229" s="270">
        <v>13</v>
      </c>
      <c r="B229" s="271" t="s">
        <v>1071</v>
      </c>
      <c r="C229" s="272" t="s">
        <v>2036</v>
      </c>
      <c r="D229" s="273"/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4"/>
      <c r="T229" s="274"/>
      <c r="U229" s="274"/>
      <c r="V229" s="274"/>
      <c r="W229" s="274"/>
      <c r="X229" s="275"/>
    </row>
    <row r="230" spans="1:27" ht="22.5">
      <c r="A230" s="270">
        <v>14</v>
      </c>
      <c r="B230" s="271" t="s">
        <v>2037</v>
      </c>
      <c r="C230" s="284" t="s">
        <v>2038</v>
      </c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4"/>
      <c r="T230" s="274"/>
      <c r="U230" s="274"/>
      <c r="V230" s="274"/>
      <c r="W230" s="274"/>
      <c r="X230" s="275"/>
    </row>
    <row r="231" spans="1:27" ht="21.75">
      <c r="A231" s="270"/>
      <c r="B231" s="278" t="s">
        <v>1235</v>
      </c>
      <c r="C231" s="278"/>
      <c r="D231" s="280">
        <f>SUM(D222:D223,D225:D226,D228:D230)</f>
        <v>0</v>
      </c>
      <c r="E231" s="276">
        <f t="shared" ref="E231:F231" si="184">SUM(E222:E223,E225:E226,E228:E230)</f>
        <v>0</v>
      </c>
      <c r="F231" s="276">
        <f t="shared" si="184"/>
        <v>0</v>
      </c>
      <c r="G231" s="276">
        <f>SUM(G222:G223,G225:G226,G228:G230)</f>
        <v>0</v>
      </c>
      <c r="H231" s="276">
        <f t="shared" ref="H231:I231" si="185">SUM(H222:H223,H225:H226,H228:H230)</f>
        <v>0</v>
      </c>
      <c r="I231" s="276">
        <f t="shared" si="185"/>
        <v>0</v>
      </c>
      <c r="J231" s="276">
        <f>SUM(J222:J223,J225:J226,J228:J230)</f>
        <v>5661298</v>
      </c>
      <c r="K231" s="276">
        <f t="shared" ref="K231:L231" si="186">SUM(K222:K223,K225:K226,K228:K230)</f>
        <v>0</v>
      </c>
      <c r="L231" s="276">
        <f t="shared" si="186"/>
        <v>0</v>
      </c>
      <c r="M231" s="276">
        <f>SUM(M222:M223,M225:M226,M228:M230)</f>
        <v>0</v>
      </c>
      <c r="N231" s="276">
        <f t="shared" ref="N231:O231" si="187">SUM(N222:N223,N225:N226,N228:N230)</f>
        <v>0</v>
      </c>
      <c r="O231" s="276">
        <f t="shared" si="187"/>
        <v>0</v>
      </c>
      <c r="P231" s="276">
        <f>SUM(P222:P223,P225:P226,P228:P230)</f>
        <v>0</v>
      </c>
      <c r="Q231" s="276">
        <f t="shared" ref="Q231:R231" si="188">SUM(Q222:Q223,Q225:Q226,Q228:Q230)</f>
        <v>0</v>
      </c>
      <c r="R231" s="276">
        <f t="shared" si="188"/>
        <v>0</v>
      </c>
      <c r="S231" s="276">
        <f>SUM(S222:S223,S225:S226,S228:S230)</f>
        <v>0</v>
      </c>
      <c r="T231" s="276">
        <f t="shared" ref="T231:U231" si="189">SUM(T222:T223,T225:T226,T228:T230)</f>
        <v>0</v>
      </c>
      <c r="U231" s="276">
        <f t="shared" si="189"/>
        <v>0</v>
      </c>
      <c r="V231" s="276">
        <f>SUM(V222:V223,V225:V226,V228:V230)</f>
        <v>0</v>
      </c>
      <c r="W231" s="276">
        <f t="shared" ref="W231:X231" si="190">SUM(W222:W223,W225:W226,W228:W230)</f>
        <v>0</v>
      </c>
      <c r="X231" s="277">
        <f t="shared" si="190"/>
        <v>0</v>
      </c>
    </row>
    <row r="232" spans="1:27" ht="22.5" thickBot="1">
      <c r="A232" s="270"/>
      <c r="B232" s="278" t="s">
        <v>1072</v>
      </c>
      <c r="C232" s="278"/>
      <c r="D232" s="285">
        <f>D214+D219+D231</f>
        <v>0</v>
      </c>
      <c r="E232" s="286">
        <f t="shared" ref="E232:F232" si="191">E214+E219+E231</f>
        <v>0</v>
      </c>
      <c r="F232" s="286">
        <f t="shared" si="191"/>
        <v>1099375</v>
      </c>
      <c r="G232" s="286">
        <f>G214+G219+G231</f>
        <v>939007</v>
      </c>
      <c r="H232" s="286">
        <f t="shared" ref="H232:I232" si="192">H214+H219+H231</f>
        <v>0</v>
      </c>
      <c r="I232" s="286">
        <f t="shared" si="192"/>
        <v>0</v>
      </c>
      <c r="J232" s="286">
        <f>J214+J219+J231</f>
        <v>5661298</v>
      </c>
      <c r="K232" s="286">
        <f t="shared" ref="K232:L232" si="193">K214+K219+K231</f>
        <v>0</v>
      </c>
      <c r="L232" s="286">
        <f t="shared" si="193"/>
        <v>0</v>
      </c>
      <c r="M232" s="286">
        <f>M214+M219+M231</f>
        <v>5516597</v>
      </c>
      <c r="N232" s="286">
        <f t="shared" ref="N232:O232" si="194">N214+N219+N231</f>
        <v>0</v>
      </c>
      <c r="O232" s="286">
        <f t="shared" si="194"/>
        <v>0</v>
      </c>
      <c r="P232" s="286">
        <f>P214+P219+P231</f>
        <v>299608</v>
      </c>
      <c r="Q232" s="286">
        <f t="shared" ref="Q232:R232" si="195">Q214+Q219+Q231</f>
        <v>0</v>
      </c>
      <c r="R232" s="286">
        <f t="shared" si="195"/>
        <v>0</v>
      </c>
      <c r="S232" s="286">
        <f>S214+S219+S231</f>
        <v>7879114</v>
      </c>
      <c r="T232" s="286">
        <f t="shared" ref="T232:U232" si="196">T214+T219+T231</f>
        <v>0</v>
      </c>
      <c r="U232" s="286">
        <f t="shared" si="196"/>
        <v>0</v>
      </c>
      <c r="V232" s="286">
        <f>V214+V219+V231</f>
        <v>1628873</v>
      </c>
      <c r="W232" s="286">
        <f t="shared" ref="W232:X232" si="197">W214+W219+W231</f>
        <v>0</v>
      </c>
      <c r="X232" s="287">
        <f t="shared" si="197"/>
        <v>0</v>
      </c>
    </row>
    <row r="233" spans="1:27" ht="11.25" customHeight="1" thickBot="1">
      <c r="A233" s="270"/>
      <c r="B233" s="278"/>
      <c r="C233" s="278"/>
      <c r="D233" s="590" t="s">
        <v>1021</v>
      </c>
      <c r="E233" s="591"/>
      <c r="F233" s="591"/>
      <c r="G233" s="591"/>
      <c r="H233" s="591"/>
      <c r="I233" s="591"/>
      <c r="J233" s="591"/>
      <c r="K233" s="591"/>
      <c r="L233" s="591"/>
      <c r="M233" s="591"/>
      <c r="N233" s="591"/>
      <c r="O233" s="591"/>
      <c r="P233" s="591"/>
      <c r="Q233" s="591"/>
      <c r="R233" s="591"/>
      <c r="S233" s="591"/>
      <c r="T233" s="591"/>
      <c r="U233" s="591"/>
      <c r="V233" s="591"/>
      <c r="W233" s="591"/>
      <c r="X233" s="592"/>
    </row>
    <row r="234" spans="1:27" ht="42.75">
      <c r="A234" s="259"/>
      <c r="B234" s="260"/>
      <c r="C234" s="263" t="s">
        <v>2039</v>
      </c>
      <c r="D234" s="561" t="s">
        <v>2043</v>
      </c>
      <c r="E234" s="562"/>
      <c r="F234" s="562"/>
      <c r="G234" s="562" t="s">
        <v>2145</v>
      </c>
      <c r="H234" s="562"/>
      <c r="I234" s="562"/>
      <c r="J234" s="562" t="s">
        <v>2054</v>
      </c>
      <c r="K234" s="562"/>
      <c r="L234" s="562"/>
      <c r="M234" s="562" t="s">
        <v>2071</v>
      </c>
      <c r="N234" s="562"/>
      <c r="O234" s="562"/>
      <c r="P234" s="562" t="s">
        <v>2149</v>
      </c>
      <c r="Q234" s="562"/>
      <c r="R234" s="562"/>
      <c r="S234" s="593" t="s">
        <v>2087</v>
      </c>
      <c r="T234" s="593"/>
      <c r="U234" s="593"/>
      <c r="V234" s="562" t="s">
        <v>2153</v>
      </c>
      <c r="W234" s="562"/>
      <c r="X234" s="594"/>
      <c r="Y234" s="323"/>
      <c r="Z234" s="324"/>
      <c r="AA234" s="323"/>
    </row>
    <row r="235" spans="1:27" ht="49.5" customHeight="1">
      <c r="A235" s="259"/>
      <c r="B235" s="260"/>
      <c r="C235" s="288" t="s">
        <v>990</v>
      </c>
      <c r="D235" s="576" t="s">
        <v>2286</v>
      </c>
      <c r="E235" s="577"/>
      <c r="F235" s="577"/>
      <c r="G235" s="577" t="s">
        <v>2148</v>
      </c>
      <c r="H235" s="577"/>
      <c r="I235" s="577"/>
      <c r="J235" s="577" t="s">
        <v>2287</v>
      </c>
      <c r="K235" s="577"/>
      <c r="L235" s="577"/>
      <c r="M235" s="577" t="s">
        <v>2085</v>
      </c>
      <c r="N235" s="577"/>
      <c r="O235" s="577"/>
      <c r="P235" s="577" t="s">
        <v>2288</v>
      </c>
      <c r="Q235" s="577"/>
      <c r="R235" s="577"/>
      <c r="S235" s="577" t="s">
        <v>2090</v>
      </c>
      <c r="T235" s="577"/>
      <c r="U235" s="577"/>
      <c r="V235" s="577" t="s">
        <v>2289</v>
      </c>
      <c r="W235" s="577"/>
      <c r="X235" s="589"/>
      <c r="Y235" s="323"/>
      <c r="Z235" s="324"/>
      <c r="AA235" s="323"/>
    </row>
    <row r="236" spans="1:27" ht="68.25" customHeight="1">
      <c r="A236" s="289" t="s">
        <v>2016</v>
      </c>
      <c r="B236" s="264" t="s">
        <v>990</v>
      </c>
      <c r="C236" s="265" t="s">
        <v>2017</v>
      </c>
      <c r="D236" s="266" t="s">
        <v>2018</v>
      </c>
      <c r="E236" s="267" t="s">
        <v>2019</v>
      </c>
      <c r="F236" s="267" t="s">
        <v>2020</v>
      </c>
      <c r="G236" s="267" t="s">
        <v>2018</v>
      </c>
      <c r="H236" s="267" t="s">
        <v>2019</v>
      </c>
      <c r="I236" s="267" t="s">
        <v>2020</v>
      </c>
      <c r="J236" s="267" t="s">
        <v>2018</v>
      </c>
      <c r="K236" s="267" t="s">
        <v>2019</v>
      </c>
      <c r="L236" s="267" t="s">
        <v>2020</v>
      </c>
      <c r="M236" s="267" t="s">
        <v>2018</v>
      </c>
      <c r="N236" s="267" t="s">
        <v>2019</v>
      </c>
      <c r="O236" s="268" t="s">
        <v>2020</v>
      </c>
      <c r="P236" s="267" t="s">
        <v>2018</v>
      </c>
      <c r="Q236" s="267" t="s">
        <v>2019</v>
      </c>
      <c r="R236" s="267" t="s">
        <v>2020</v>
      </c>
      <c r="S236" s="268" t="s">
        <v>2018</v>
      </c>
      <c r="T236" s="268" t="s">
        <v>2019</v>
      </c>
      <c r="U236" s="268" t="s">
        <v>2020</v>
      </c>
      <c r="V236" s="268" t="s">
        <v>2018</v>
      </c>
      <c r="W236" s="267" t="s">
        <v>2019</v>
      </c>
      <c r="X236" s="269" t="s">
        <v>2020</v>
      </c>
      <c r="Y236" s="325"/>
      <c r="Z236" s="326"/>
      <c r="AA236" s="325"/>
    </row>
    <row r="237" spans="1:27" ht="22.5">
      <c r="A237" s="270" t="s">
        <v>1129</v>
      </c>
      <c r="B237" s="271" t="s">
        <v>1052</v>
      </c>
      <c r="C237" s="271"/>
      <c r="D237" s="550"/>
      <c r="E237" s="551"/>
      <c r="F237" s="551"/>
      <c r="G237" s="551"/>
      <c r="H237" s="551"/>
      <c r="I237" s="551"/>
      <c r="J237" s="551"/>
      <c r="K237" s="551"/>
      <c r="L237" s="551"/>
      <c r="M237" s="551"/>
      <c r="N237" s="551"/>
      <c r="O237" s="551"/>
      <c r="P237" s="551"/>
      <c r="Q237" s="551"/>
      <c r="R237" s="551"/>
      <c r="S237" s="551"/>
      <c r="T237" s="551"/>
      <c r="U237" s="551"/>
      <c r="V237" s="551"/>
      <c r="W237" s="551"/>
      <c r="X237" s="566"/>
      <c r="Y237" s="323"/>
      <c r="Z237" s="324"/>
      <c r="AA237" s="323"/>
    </row>
    <row r="238" spans="1:27" ht="22.5">
      <c r="A238" s="270">
        <v>1</v>
      </c>
      <c r="B238" s="271" t="s">
        <v>2021</v>
      </c>
      <c r="C238" s="272" t="s">
        <v>2022</v>
      </c>
      <c r="D238" s="273"/>
      <c r="E238" s="274"/>
      <c r="F238" s="274"/>
      <c r="G238" s="274"/>
      <c r="H238" s="274"/>
      <c r="I238" s="274"/>
      <c r="J238" s="274">
        <v>1121935</v>
      </c>
      <c r="K238" s="274"/>
      <c r="L238" s="274"/>
      <c r="M238" s="274"/>
      <c r="N238" s="274"/>
      <c r="O238" s="274"/>
      <c r="P238" s="274"/>
      <c r="Q238" s="274"/>
      <c r="R238" s="274"/>
      <c r="S238" s="274"/>
      <c r="T238" s="274"/>
      <c r="U238" s="274"/>
      <c r="V238" s="274"/>
      <c r="W238" s="274"/>
      <c r="X238" s="275"/>
      <c r="Y238" s="323"/>
      <c r="Z238" s="324"/>
      <c r="AA238" s="323"/>
    </row>
    <row r="239" spans="1:27" ht="22.5">
      <c r="A239" s="270"/>
      <c r="B239" s="271" t="s">
        <v>2023</v>
      </c>
      <c r="C239" s="272"/>
      <c r="D239" s="273"/>
      <c r="E239" s="274"/>
      <c r="F239" s="274"/>
      <c r="G239" s="274"/>
      <c r="H239" s="274"/>
      <c r="I239" s="274"/>
      <c r="J239" s="274"/>
      <c r="K239" s="274"/>
      <c r="L239" s="274"/>
      <c r="M239" s="274"/>
      <c r="N239" s="274"/>
      <c r="O239" s="274"/>
      <c r="P239" s="274"/>
      <c r="Q239" s="274"/>
      <c r="R239" s="274"/>
      <c r="S239" s="274"/>
      <c r="T239" s="274"/>
      <c r="U239" s="274"/>
      <c r="V239" s="274"/>
      <c r="W239" s="274"/>
      <c r="X239" s="275"/>
      <c r="Y239" s="323"/>
      <c r="Z239" s="324"/>
      <c r="AA239" s="323"/>
    </row>
    <row r="240" spans="1:27">
      <c r="A240" s="270">
        <v>2</v>
      </c>
      <c r="B240" s="271" t="s">
        <v>1049</v>
      </c>
      <c r="C240" s="272" t="s">
        <v>2024</v>
      </c>
      <c r="D240" s="273"/>
      <c r="E240" s="274"/>
      <c r="F240" s="274"/>
      <c r="G240" s="274"/>
      <c r="H240" s="274"/>
      <c r="I240" s="274"/>
      <c r="J240" s="274"/>
      <c r="K240" s="274"/>
      <c r="L240" s="274"/>
      <c r="M240" s="274"/>
      <c r="N240" s="274"/>
      <c r="O240" s="274"/>
      <c r="P240" s="274"/>
      <c r="Q240" s="274"/>
      <c r="R240" s="274"/>
      <c r="S240" s="274"/>
      <c r="T240" s="274"/>
      <c r="U240" s="274"/>
      <c r="V240" s="274"/>
      <c r="W240" s="274"/>
      <c r="X240" s="275"/>
      <c r="Y240" s="323"/>
      <c r="Z240" s="324"/>
      <c r="AA240" s="323"/>
    </row>
    <row r="241" spans="1:27">
      <c r="A241" s="270">
        <v>3</v>
      </c>
      <c r="B241" s="271" t="s">
        <v>2025</v>
      </c>
      <c r="C241" s="272" t="s">
        <v>2026</v>
      </c>
      <c r="D241" s="273">
        <v>808307</v>
      </c>
      <c r="E241" s="274"/>
      <c r="F241" s="274"/>
      <c r="G241" s="274">
        <v>354356</v>
      </c>
      <c r="H241" s="274"/>
      <c r="I241" s="274"/>
      <c r="J241" s="274">
        <v>17994473</v>
      </c>
      <c r="K241" s="274"/>
      <c r="L241" s="274"/>
      <c r="M241" s="274">
        <v>2013497</v>
      </c>
      <c r="N241" s="274"/>
      <c r="O241" s="274"/>
      <c r="P241" s="274">
        <v>1307298</v>
      </c>
      <c r="Q241" s="274"/>
      <c r="R241" s="274"/>
      <c r="S241" s="274">
        <v>8108622</v>
      </c>
      <c r="T241" s="274"/>
      <c r="U241" s="274"/>
      <c r="V241" s="274">
        <v>1339899</v>
      </c>
      <c r="W241" s="274"/>
      <c r="X241" s="275"/>
      <c r="Y241" s="323"/>
      <c r="Z241" s="324"/>
      <c r="AA241" s="323"/>
    </row>
    <row r="242" spans="1:27" ht="22.5">
      <c r="A242" s="270">
        <v>4</v>
      </c>
      <c r="B242" s="271" t="s">
        <v>2027</v>
      </c>
      <c r="C242" s="272" t="s">
        <v>2028</v>
      </c>
      <c r="D242" s="273"/>
      <c r="E242" s="274"/>
      <c r="F242" s="274"/>
      <c r="G242" s="274"/>
      <c r="H242" s="274"/>
      <c r="I242" s="274"/>
      <c r="J242" s="274"/>
      <c r="K242" s="274"/>
      <c r="L242" s="274"/>
      <c r="M242" s="274"/>
      <c r="N242" s="274"/>
      <c r="O242" s="274"/>
      <c r="P242" s="274"/>
      <c r="Q242" s="274"/>
      <c r="R242" s="274"/>
      <c r="S242" s="274"/>
      <c r="T242" s="274"/>
      <c r="U242" s="274"/>
      <c r="V242" s="274"/>
      <c r="W242" s="274"/>
      <c r="X242" s="275"/>
      <c r="Y242" s="323"/>
      <c r="Z242" s="324"/>
      <c r="AA242" s="323"/>
    </row>
    <row r="243" spans="1:27" ht="21.75">
      <c r="A243" s="270"/>
      <c r="B243" s="278" t="s">
        <v>1057</v>
      </c>
      <c r="C243" s="279"/>
      <c r="D243" s="280">
        <f>SUM(D238,D240:D242)</f>
        <v>808307</v>
      </c>
      <c r="E243" s="276">
        <f t="shared" ref="E243:X243" si="198">SUM(E238,E240:E242)</f>
        <v>0</v>
      </c>
      <c r="F243" s="276">
        <f t="shared" si="198"/>
        <v>0</v>
      </c>
      <c r="G243" s="276">
        <f t="shared" si="198"/>
        <v>354356</v>
      </c>
      <c r="H243" s="276">
        <f t="shared" si="198"/>
        <v>0</v>
      </c>
      <c r="I243" s="276">
        <f t="shared" si="198"/>
        <v>0</v>
      </c>
      <c r="J243" s="276">
        <f t="shared" si="198"/>
        <v>19116408</v>
      </c>
      <c r="K243" s="276">
        <f t="shared" si="198"/>
        <v>0</v>
      </c>
      <c r="L243" s="276">
        <f t="shared" si="198"/>
        <v>0</v>
      </c>
      <c r="M243" s="276">
        <f t="shared" si="198"/>
        <v>2013497</v>
      </c>
      <c r="N243" s="276">
        <f t="shared" si="198"/>
        <v>0</v>
      </c>
      <c r="O243" s="276">
        <f t="shared" si="198"/>
        <v>0</v>
      </c>
      <c r="P243" s="276">
        <f t="shared" si="198"/>
        <v>1307298</v>
      </c>
      <c r="Q243" s="276">
        <f t="shared" si="198"/>
        <v>0</v>
      </c>
      <c r="R243" s="276">
        <f t="shared" si="198"/>
        <v>0</v>
      </c>
      <c r="S243" s="276">
        <f t="shared" si="198"/>
        <v>8108622</v>
      </c>
      <c r="T243" s="276">
        <f t="shared" si="198"/>
        <v>0</v>
      </c>
      <c r="U243" s="276">
        <f t="shared" si="198"/>
        <v>0</v>
      </c>
      <c r="V243" s="276">
        <f t="shared" si="198"/>
        <v>1339899</v>
      </c>
      <c r="W243" s="276">
        <f t="shared" si="198"/>
        <v>0</v>
      </c>
      <c r="X243" s="277">
        <f t="shared" si="198"/>
        <v>0</v>
      </c>
      <c r="Y243" s="323"/>
      <c r="Z243" s="324"/>
      <c r="AA243" s="323"/>
    </row>
    <row r="244" spans="1:27" ht="22.5">
      <c r="A244" s="270" t="s">
        <v>976</v>
      </c>
      <c r="B244" s="271" t="s">
        <v>1058</v>
      </c>
      <c r="C244" s="272"/>
      <c r="D244" s="550"/>
      <c r="E244" s="551"/>
      <c r="F244" s="551"/>
      <c r="G244" s="551"/>
      <c r="H244" s="551"/>
      <c r="I244" s="551"/>
      <c r="J244" s="551"/>
      <c r="K244" s="551"/>
      <c r="L244" s="551"/>
      <c r="M244" s="551"/>
      <c r="N244" s="551"/>
      <c r="O244" s="551"/>
      <c r="P244" s="551"/>
      <c r="Q244" s="551"/>
      <c r="R244" s="551"/>
      <c r="S244" s="551"/>
      <c r="T244" s="551"/>
      <c r="U244" s="551"/>
      <c r="V244" s="551"/>
      <c r="W244" s="551"/>
      <c r="X244" s="566"/>
      <c r="Y244" s="323"/>
      <c r="Z244" s="324"/>
      <c r="AA244" s="323"/>
    </row>
    <row r="245" spans="1:27" ht="22.5">
      <c r="A245" s="270">
        <v>5</v>
      </c>
      <c r="B245" s="271" t="s">
        <v>1060</v>
      </c>
      <c r="C245" s="272" t="s">
        <v>2029</v>
      </c>
      <c r="D245" s="273"/>
      <c r="E245" s="274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  <c r="S245" s="274"/>
      <c r="T245" s="274"/>
      <c r="U245" s="274"/>
      <c r="V245" s="274"/>
      <c r="W245" s="274"/>
      <c r="X245" s="275"/>
      <c r="Y245" s="323"/>
      <c r="Z245" s="324"/>
      <c r="AA245" s="323"/>
    </row>
    <row r="246" spans="1:27">
      <c r="A246" s="270">
        <v>6</v>
      </c>
      <c r="B246" s="271" t="s">
        <v>2030</v>
      </c>
      <c r="C246" s="272" t="s">
        <v>2031</v>
      </c>
      <c r="D246" s="273"/>
      <c r="E246" s="274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  <c r="S246" s="274"/>
      <c r="T246" s="274"/>
      <c r="U246" s="274"/>
      <c r="V246" s="274"/>
      <c r="W246" s="274"/>
      <c r="X246" s="275"/>
      <c r="Y246" s="323"/>
      <c r="Z246" s="324"/>
      <c r="AA246" s="323"/>
    </row>
    <row r="247" spans="1:27" ht="33.75">
      <c r="A247" s="270">
        <v>7</v>
      </c>
      <c r="B247" s="271" t="s">
        <v>1059</v>
      </c>
      <c r="C247" s="272" t="s">
        <v>2032</v>
      </c>
      <c r="D247" s="273"/>
      <c r="E247" s="274"/>
      <c r="F247" s="274"/>
      <c r="G247" s="274"/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/>
      <c r="S247" s="274"/>
      <c r="T247" s="274"/>
      <c r="U247" s="274"/>
      <c r="V247" s="274"/>
      <c r="W247" s="274"/>
      <c r="X247" s="275"/>
      <c r="Y247" s="323"/>
      <c r="Z247" s="324"/>
      <c r="AA247" s="323"/>
    </row>
    <row r="248" spans="1:27" ht="21.75">
      <c r="A248" s="270"/>
      <c r="B248" s="278" t="s">
        <v>1061</v>
      </c>
      <c r="C248" s="279"/>
      <c r="D248" s="280"/>
      <c r="E248" s="276"/>
      <c r="F248" s="276"/>
      <c r="G248" s="276"/>
      <c r="H248" s="276"/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7"/>
      <c r="Y248" s="323"/>
      <c r="Z248" s="324"/>
      <c r="AA248" s="323"/>
    </row>
    <row r="249" spans="1:27" ht="22.5">
      <c r="A249" s="270" t="s">
        <v>1062</v>
      </c>
      <c r="B249" s="271" t="s">
        <v>1063</v>
      </c>
      <c r="C249" s="272"/>
      <c r="D249" s="550"/>
      <c r="E249" s="551"/>
      <c r="F249" s="551"/>
      <c r="G249" s="551"/>
      <c r="H249" s="551"/>
      <c r="I249" s="551"/>
      <c r="J249" s="551"/>
      <c r="K249" s="551"/>
      <c r="L249" s="551"/>
      <c r="M249" s="551"/>
      <c r="N249" s="551"/>
      <c r="O249" s="551"/>
      <c r="P249" s="551"/>
      <c r="Q249" s="551"/>
      <c r="R249" s="551"/>
      <c r="S249" s="551"/>
      <c r="T249" s="551"/>
      <c r="U249" s="551"/>
      <c r="V249" s="551"/>
      <c r="W249" s="551"/>
      <c r="X249" s="566"/>
      <c r="Y249" s="323"/>
      <c r="Z249" s="324"/>
      <c r="AA249" s="323"/>
    </row>
    <row r="250" spans="1:27" ht="22.5">
      <c r="A250" s="270"/>
      <c r="B250" s="271" t="s">
        <v>1064</v>
      </c>
      <c r="C250" s="272"/>
      <c r="D250" s="550"/>
      <c r="E250" s="551"/>
      <c r="F250" s="551"/>
      <c r="G250" s="551"/>
      <c r="H250" s="551"/>
      <c r="I250" s="551"/>
      <c r="J250" s="551"/>
      <c r="K250" s="551"/>
      <c r="L250" s="551"/>
      <c r="M250" s="551"/>
      <c r="N250" s="551"/>
      <c r="O250" s="551"/>
      <c r="P250" s="551"/>
      <c r="Q250" s="551"/>
      <c r="R250" s="551"/>
      <c r="S250" s="551"/>
      <c r="T250" s="551"/>
      <c r="U250" s="551"/>
      <c r="V250" s="551"/>
      <c r="W250" s="551"/>
      <c r="X250" s="566"/>
      <c r="Y250" s="323"/>
      <c r="Z250" s="324"/>
      <c r="AA250" s="323"/>
    </row>
    <row r="251" spans="1:27" ht="22.5">
      <c r="A251" s="270">
        <v>8</v>
      </c>
      <c r="B251" s="271" t="s">
        <v>1065</v>
      </c>
      <c r="C251" s="272" t="s">
        <v>2033</v>
      </c>
      <c r="D251" s="273"/>
      <c r="E251" s="274"/>
      <c r="F251" s="274"/>
      <c r="G251" s="274"/>
      <c r="H251" s="274"/>
      <c r="I251" s="274"/>
      <c r="J251" s="274"/>
      <c r="K251" s="274"/>
      <c r="L251" s="274"/>
      <c r="M251" s="274"/>
      <c r="N251" s="274"/>
      <c r="O251" s="274"/>
      <c r="P251" s="274"/>
      <c r="Q251" s="274"/>
      <c r="R251" s="274"/>
      <c r="S251" s="274"/>
      <c r="T251" s="274"/>
      <c r="U251" s="274"/>
      <c r="V251" s="274"/>
      <c r="W251" s="274"/>
      <c r="X251" s="275"/>
      <c r="Y251" s="323"/>
      <c r="Z251" s="324"/>
      <c r="AA251" s="323"/>
    </row>
    <row r="252" spans="1:27" ht="22.5">
      <c r="A252" s="270">
        <v>9</v>
      </c>
      <c r="B252" s="271" t="s">
        <v>1066</v>
      </c>
      <c r="C252" s="272" t="s">
        <v>2033</v>
      </c>
      <c r="D252" s="273"/>
      <c r="E252" s="274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  <c r="S252" s="274"/>
      <c r="T252" s="274"/>
      <c r="U252" s="274"/>
      <c r="V252" s="274"/>
      <c r="W252" s="274"/>
      <c r="X252" s="275"/>
      <c r="Y252" s="323"/>
      <c r="Z252" s="324"/>
      <c r="AA252" s="323"/>
    </row>
    <row r="253" spans="1:27" ht="22.5">
      <c r="A253" s="270"/>
      <c r="B253" s="271" t="s">
        <v>1068</v>
      </c>
      <c r="C253" s="272"/>
      <c r="D253" s="550"/>
      <c r="E253" s="551"/>
      <c r="F253" s="551"/>
      <c r="G253" s="551"/>
      <c r="H253" s="551"/>
      <c r="I253" s="551"/>
      <c r="J253" s="551"/>
      <c r="K253" s="551"/>
      <c r="L253" s="551"/>
      <c r="M253" s="551"/>
      <c r="N253" s="551"/>
      <c r="O253" s="551"/>
      <c r="P253" s="551"/>
      <c r="Q253" s="551"/>
      <c r="R253" s="551"/>
      <c r="S253" s="551"/>
      <c r="T253" s="551"/>
      <c r="U253" s="551"/>
      <c r="V253" s="551"/>
      <c r="W253" s="551"/>
      <c r="X253" s="566"/>
      <c r="Y253" s="323"/>
      <c r="Z253" s="324"/>
      <c r="AA253" s="323"/>
    </row>
    <row r="254" spans="1:27" ht="22.5">
      <c r="A254" s="270">
        <v>10</v>
      </c>
      <c r="B254" s="271" t="s">
        <v>1065</v>
      </c>
      <c r="C254" s="272" t="s">
        <v>2033</v>
      </c>
      <c r="D254" s="273"/>
      <c r="E254" s="274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  <c r="S254" s="274"/>
      <c r="T254" s="274"/>
      <c r="U254" s="274"/>
      <c r="V254" s="274"/>
      <c r="W254" s="274"/>
      <c r="X254" s="275"/>
      <c r="Y254" s="323"/>
      <c r="Z254" s="324"/>
      <c r="AA254" s="323"/>
    </row>
    <row r="255" spans="1:27" ht="22.5">
      <c r="A255" s="270">
        <v>11</v>
      </c>
      <c r="B255" s="271" t="s">
        <v>1066</v>
      </c>
      <c r="C255" s="272" t="s">
        <v>2033</v>
      </c>
      <c r="D255" s="273"/>
      <c r="E255" s="274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  <c r="S255" s="274"/>
      <c r="T255" s="274"/>
      <c r="U255" s="274"/>
      <c r="V255" s="274"/>
      <c r="W255" s="274"/>
      <c r="X255" s="275"/>
      <c r="Y255" s="323"/>
      <c r="Z255" s="324"/>
      <c r="AA255" s="323"/>
    </row>
    <row r="256" spans="1:27" ht="22.5">
      <c r="A256" s="270"/>
      <c r="B256" s="271" t="s">
        <v>1069</v>
      </c>
      <c r="C256" s="272"/>
      <c r="D256" s="550"/>
      <c r="E256" s="551"/>
      <c r="F256" s="551"/>
      <c r="G256" s="551"/>
      <c r="H256" s="551"/>
      <c r="I256" s="551"/>
      <c r="J256" s="551"/>
      <c r="K256" s="551"/>
      <c r="L256" s="551"/>
      <c r="M256" s="551"/>
      <c r="N256" s="551"/>
      <c r="O256" s="551"/>
      <c r="P256" s="551"/>
      <c r="Q256" s="551"/>
      <c r="R256" s="551"/>
      <c r="S256" s="551"/>
      <c r="T256" s="551"/>
      <c r="U256" s="551"/>
      <c r="V256" s="551"/>
      <c r="W256" s="551"/>
      <c r="X256" s="566"/>
      <c r="Y256" s="323"/>
      <c r="Z256" s="324"/>
      <c r="AA256" s="323"/>
    </row>
    <row r="257" spans="1:27">
      <c r="A257" s="270">
        <v>12</v>
      </c>
      <c r="B257" s="271" t="s">
        <v>2034</v>
      </c>
      <c r="C257" s="272" t="s">
        <v>2035</v>
      </c>
      <c r="D257" s="273"/>
      <c r="E257" s="274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  <c r="S257" s="274"/>
      <c r="T257" s="274"/>
      <c r="U257" s="274"/>
      <c r="V257" s="274"/>
      <c r="W257" s="274"/>
      <c r="X257" s="275"/>
      <c r="Y257" s="323"/>
      <c r="Z257" s="324"/>
      <c r="AA257" s="323"/>
    </row>
    <row r="258" spans="1:27">
      <c r="A258" s="270">
        <v>13</v>
      </c>
      <c r="B258" s="271" t="s">
        <v>1071</v>
      </c>
      <c r="C258" s="272" t="s">
        <v>2036</v>
      </c>
      <c r="D258" s="273"/>
      <c r="E258" s="274"/>
      <c r="F258" s="274"/>
      <c r="G258" s="274"/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/>
      <c r="S258" s="274"/>
      <c r="T258" s="274"/>
      <c r="U258" s="274"/>
      <c r="V258" s="274"/>
      <c r="W258" s="274"/>
      <c r="X258" s="275"/>
      <c r="Y258" s="323"/>
      <c r="Z258" s="324"/>
      <c r="AA258" s="323"/>
    </row>
    <row r="259" spans="1:27" ht="22.5">
      <c r="A259" s="270">
        <v>14</v>
      </c>
      <c r="B259" s="271" t="s">
        <v>2037</v>
      </c>
      <c r="C259" s="284" t="s">
        <v>2038</v>
      </c>
      <c r="D259" s="273"/>
      <c r="E259" s="274"/>
      <c r="F259" s="274"/>
      <c r="G259" s="274"/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/>
      <c r="S259" s="274"/>
      <c r="T259" s="274"/>
      <c r="U259" s="274"/>
      <c r="V259" s="274"/>
      <c r="W259" s="274"/>
      <c r="X259" s="275"/>
      <c r="Y259" s="323"/>
      <c r="Z259" s="324"/>
      <c r="AA259" s="323"/>
    </row>
    <row r="260" spans="1:27" ht="21.75">
      <c r="A260" s="270"/>
      <c r="B260" s="278" t="s">
        <v>1235</v>
      </c>
      <c r="C260" s="278"/>
      <c r="D260" s="280">
        <f>SUM(D251:D252,D254:D255,D257:D259)</f>
        <v>0</v>
      </c>
      <c r="E260" s="276">
        <f t="shared" ref="E260:F260" si="199">SUM(E251:E252,E254:E255,E257:E259)</f>
        <v>0</v>
      </c>
      <c r="F260" s="276">
        <f t="shared" si="199"/>
        <v>0</v>
      </c>
      <c r="G260" s="276">
        <f>SUM(G251:G252,G254:G255,G257:G259)</f>
        <v>0</v>
      </c>
      <c r="H260" s="276">
        <f t="shared" ref="H260:I260" si="200">SUM(H251:H252,H254:H255,H257:H259)</f>
        <v>0</v>
      </c>
      <c r="I260" s="276">
        <f t="shared" si="200"/>
        <v>0</v>
      </c>
      <c r="J260" s="276">
        <f>SUM(J251:J252,J254:J255,J257:J259)</f>
        <v>0</v>
      </c>
      <c r="K260" s="276">
        <f t="shared" ref="K260:L260" si="201">SUM(K251:K252,K254:K255,K257:K259)</f>
        <v>0</v>
      </c>
      <c r="L260" s="276">
        <f t="shared" si="201"/>
        <v>0</v>
      </c>
      <c r="M260" s="276">
        <f>SUM(M251:M252,M254:M255,M257:M259)</f>
        <v>0</v>
      </c>
      <c r="N260" s="276">
        <f t="shared" ref="N260:O260" si="202">SUM(N251:N252,N254:N255,N257:N259)</f>
        <v>0</v>
      </c>
      <c r="O260" s="276">
        <f t="shared" si="202"/>
        <v>0</v>
      </c>
      <c r="P260" s="276">
        <f>SUM(P251:P252,P254:P255,P257:P259)</f>
        <v>0</v>
      </c>
      <c r="Q260" s="276">
        <f t="shared" ref="Q260:R260" si="203">SUM(Q251:Q252,Q254:Q255,Q257:Q259)</f>
        <v>0</v>
      </c>
      <c r="R260" s="276">
        <f t="shared" si="203"/>
        <v>0</v>
      </c>
      <c r="S260" s="276">
        <f>SUM(S251:S252,S254:S255,S257:S259)</f>
        <v>0</v>
      </c>
      <c r="T260" s="276">
        <f t="shared" ref="T260:U260" si="204">SUM(T251:T252,T254:T255,T257:T259)</f>
        <v>0</v>
      </c>
      <c r="U260" s="276">
        <f t="shared" si="204"/>
        <v>0</v>
      </c>
      <c r="V260" s="276">
        <f>SUM(V251:V252,V254:V255,V257:V259)</f>
        <v>0</v>
      </c>
      <c r="W260" s="276">
        <f t="shared" ref="W260:X260" si="205">SUM(W251:W252,W254:W255,W257:W259)</f>
        <v>0</v>
      </c>
      <c r="X260" s="277">
        <f t="shared" si="205"/>
        <v>0</v>
      </c>
      <c r="Y260" s="323"/>
      <c r="Z260" s="324"/>
      <c r="AA260" s="323"/>
    </row>
    <row r="261" spans="1:27" ht="22.5" thickBot="1">
      <c r="A261" s="270"/>
      <c r="B261" s="278" t="s">
        <v>1072</v>
      </c>
      <c r="C261" s="278"/>
      <c r="D261" s="327">
        <f>D243+D248+D260</f>
        <v>808307</v>
      </c>
      <c r="E261" s="328">
        <f t="shared" ref="E261:F261" si="206">E243+E248+E260</f>
        <v>0</v>
      </c>
      <c r="F261" s="328">
        <f t="shared" si="206"/>
        <v>0</v>
      </c>
      <c r="G261" s="328">
        <f>G243+G248+G260</f>
        <v>354356</v>
      </c>
      <c r="H261" s="328">
        <f t="shared" ref="H261:I261" si="207">H243+H248+H260</f>
        <v>0</v>
      </c>
      <c r="I261" s="328">
        <f t="shared" si="207"/>
        <v>0</v>
      </c>
      <c r="J261" s="328">
        <f>J243+J248+J260</f>
        <v>19116408</v>
      </c>
      <c r="K261" s="328">
        <f t="shared" ref="K261:L261" si="208">K243+K248+K260</f>
        <v>0</v>
      </c>
      <c r="L261" s="328">
        <f t="shared" si="208"/>
        <v>0</v>
      </c>
      <c r="M261" s="328">
        <f>M243+M248+M260</f>
        <v>2013497</v>
      </c>
      <c r="N261" s="328">
        <f t="shared" ref="N261:O261" si="209">N243+N248+N260</f>
        <v>0</v>
      </c>
      <c r="O261" s="328">
        <f t="shared" si="209"/>
        <v>0</v>
      </c>
      <c r="P261" s="328">
        <f>P243+P248+P260</f>
        <v>1307298</v>
      </c>
      <c r="Q261" s="328">
        <f t="shared" ref="Q261:R261" si="210">Q243+Q248+Q260</f>
        <v>0</v>
      </c>
      <c r="R261" s="328">
        <f t="shared" si="210"/>
        <v>0</v>
      </c>
      <c r="S261" s="328">
        <f>S243+S248+S260</f>
        <v>8108622</v>
      </c>
      <c r="T261" s="328">
        <f t="shared" ref="T261:U261" si="211">T243+T248+T260</f>
        <v>0</v>
      </c>
      <c r="U261" s="328">
        <f t="shared" si="211"/>
        <v>0</v>
      </c>
      <c r="V261" s="328">
        <f>V243+V248+V260</f>
        <v>1339899</v>
      </c>
      <c r="W261" s="328">
        <f t="shared" ref="W261:X261" si="212">W243+W248+W260</f>
        <v>0</v>
      </c>
      <c r="X261" s="329">
        <f t="shared" si="212"/>
        <v>0</v>
      </c>
      <c r="Y261" s="323"/>
      <c r="Z261" s="324"/>
      <c r="AA261" s="323"/>
    </row>
    <row r="262" spans="1:27" ht="12" thickBot="1">
      <c r="A262" s="330"/>
      <c r="B262" s="318"/>
      <c r="C262" s="318"/>
      <c r="D262" s="318"/>
      <c r="E262" s="318"/>
      <c r="F262" s="323"/>
      <c r="G262" s="324"/>
      <c r="H262" s="323"/>
      <c r="I262" s="323"/>
      <c r="J262" s="323"/>
      <c r="K262" s="324"/>
      <c r="L262" s="323"/>
      <c r="M262" s="323"/>
      <c r="N262" s="323"/>
      <c r="O262" s="324"/>
      <c r="P262" s="324"/>
      <c r="Q262" s="324"/>
      <c r="R262" s="324"/>
      <c r="S262" s="324"/>
      <c r="T262" s="323"/>
      <c r="U262" s="323"/>
      <c r="W262" s="331"/>
      <c r="X262" s="332"/>
    </row>
    <row r="263" spans="1:27" ht="11.25" customHeight="1" thickBot="1">
      <c r="A263" s="270"/>
      <c r="B263" s="278"/>
      <c r="C263" s="278"/>
      <c r="D263" s="580" t="s">
        <v>1021</v>
      </c>
      <c r="E263" s="581"/>
      <c r="F263" s="581"/>
      <c r="G263" s="581"/>
      <c r="H263" s="581"/>
      <c r="I263" s="581"/>
      <c r="J263" s="581"/>
      <c r="K263" s="581"/>
      <c r="L263" s="582"/>
      <c r="M263" s="583" t="s">
        <v>1047</v>
      </c>
      <c r="N263" s="584"/>
      <c r="O263" s="584"/>
      <c r="P263" s="584"/>
      <c r="Q263" s="584"/>
      <c r="R263" s="584"/>
      <c r="S263" s="584"/>
      <c r="T263" s="584"/>
      <c r="U263" s="584"/>
      <c r="V263" s="584"/>
      <c r="W263" s="584"/>
      <c r="X263" s="585"/>
    </row>
    <row r="264" spans="1:27" ht="43.5" thickTop="1">
      <c r="A264" s="259"/>
      <c r="B264" s="260"/>
      <c r="C264" s="263" t="s">
        <v>2039</v>
      </c>
      <c r="D264" s="568" t="s">
        <v>2154</v>
      </c>
      <c r="E264" s="569"/>
      <c r="F264" s="569"/>
      <c r="G264" s="569" t="s">
        <v>2088</v>
      </c>
      <c r="H264" s="569"/>
      <c r="I264" s="570"/>
      <c r="J264" s="586" t="s">
        <v>2078</v>
      </c>
      <c r="K264" s="587"/>
      <c r="L264" s="588"/>
      <c r="M264" s="572" t="s">
        <v>2004</v>
      </c>
      <c r="N264" s="569"/>
      <c r="O264" s="569"/>
      <c r="P264" s="569" t="s">
        <v>2093</v>
      </c>
      <c r="Q264" s="569"/>
      <c r="R264" s="569"/>
      <c r="S264" s="569" t="s">
        <v>2008</v>
      </c>
      <c r="T264" s="569"/>
      <c r="U264" s="570"/>
      <c r="V264" s="586" t="s">
        <v>2078</v>
      </c>
      <c r="W264" s="587"/>
      <c r="X264" s="588"/>
      <c r="Y264" s="323"/>
    </row>
    <row r="265" spans="1:27" ht="49.5" customHeight="1">
      <c r="A265" s="259"/>
      <c r="B265" s="260"/>
      <c r="C265" s="288" t="s">
        <v>990</v>
      </c>
      <c r="D265" s="576" t="s">
        <v>2290</v>
      </c>
      <c r="E265" s="577"/>
      <c r="F265" s="577"/>
      <c r="G265" s="577" t="s">
        <v>2091</v>
      </c>
      <c r="H265" s="577"/>
      <c r="I265" s="578"/>
      <c r="J265" s="573"/>
      <c r="K265" s="574"/>
      <c r="L265" s="575"/>
      <c r="M265" s="579" t="s">
        <v>2010</v>
      </c>
      <c r="N265" s="577"/>
      <c r="O265" s="577"/>
      <c r="P265" s="577" t="s">
        <v>2095</v>
      </c>
      <c r="Q265" s="577"/>
      <c r="R265" s="577"/>
      <c r="S265" s="577" t="s">
        <v>2014</v>
      </c>
      <c r="T265" s="577"/>
      <c r="U265" s="578"/>
      <c r="V265" s="573"/>
      <c r="W265" s="574"/>
      <c r="X265" s="575"/>
      <c r="Y265" s="323"/>
      <c r="Z265" s="324"/>
      <c r="AA265" s="323"/>
    </row>
    <row r="266" spans="1:27" ht="68.25" customHeight="1">
      <c r="A266" s="289" t="s">
        <v>2016</v>
      </c>
      <c r="B266" s="264" t="s">
        <v>990</v>
      </c>
      <c r="C266" s="265" t="s">
        <v>2017</v>
      </c>
      <c r="D266" s="266" t="s">
        <v>2018</v>
      </c>
      <c r="E266" s="267" t="s">
        <v>2019</v>
      </c>
      <c r="F266" s="267" t="s">
        <v>2020</v>
      </c>
      <c r="G266" s="267" t="s">
        <v>2018</v>
      </c>
      <c r="H266" s="267" t="s">
        <v>2019</v>
      </c>
      <c r="I266" s="295" t="s">
        <v>2020</v>
      </c>
      <c r="J266" s="292" t="s">
        <v>2018</v>
      </c>
      <c r="K266" s="268" t="s">
        <v>2019</v>
      </c>
      <c r="L266" s="293" t="s">
        <v>2020</v>
      </c>
      <c r="M266" s="294" t="s">
        <v>2018</v>
      </c>
      <c r="N266" s="267" t="s">
        <v>2019</v>
      </c>
      <c r="O266" s="267" t="s">
        <v>2020</v>
      </c>
      <c r="P266" s="268" t="s">
        <v>2018</v>
      </c>
      <c r="Q266" s="267" t="s">
        <v>2019</v>
      </c>
      <c r="R266" s="267" t="s">
        <v>2020</v>
      </c>
      <c r="S266" s="267" t="s">
        <v>2018</v>
      </c>
      <c r="T266" s="268" t="s">
        <v>2019</v>
      </c>
      <c r="U266" s="295" t="s">
        <v>2020</v>
      </c>
      <c r="V266" s="292" t="s">
        <v>2018</v>
      </c>
      <c r="W266" s="267" t="s">
        <v>2019</v>
      </c>
      <c r="X266" s="296" t="s">
        <v>2020</v>
      </c>
      <c r="Y266" s="325"/>
      <c r="Z266" s="326"/>
      <c r="AA266" s="325"/>
    </row>
    <row r="267" spans="1:27" ht="22.5">
      <c r="A267" s="270" t="s">
        <v>1129</v>
      </c>
      <c r="B267" s="271" t="s">
        <v>1052</v>
      </c>
      <c r="C267" s="271"/>
      <c r="D267" s="550"/>
      <c r="E267" s="551"/>
      <c r="F267" s="551"/>
      <c r="G267" s="551"/>
      <c r="H267" s="551"/>
      <c r="I267" s="553"/>
      <c r="J267" s="552"/>
      <c r="K267" s="551"/>
      <c r="L267" s="554"/>
      <c r="M267" s="567"/>
      <c r="N267" s="551"/>
      <c r="O267" s="551"/>
      <c r="P267" s="551"/>
      <c r="Q267" s="551"/>
      <c r="R267" s="551"/>
      <c r="S267" s="551"/>
      <c r="T267" s="551"/>
      <c r="U267" s="553"/>
      <c r="V267" s="552"/>
      <c r="W267" s="551"/>
      <c r="X267" s="554"/>
      <c r="Y267" s="323"/>
      <c r="Z267" s="324"/>
      <c r="AA267" s="323"/>
    </row>
    <row r="268" spans="1:27" ht="22.5">
      <c r="A268" s="270">
        <v>1</v>
      </c>
      <c r="B268" s="271" t="s">
        <v>2021</v>
      </c>
      <c r="C268" s="272" t="s">
        <v>2022</v>
      </c>
      <c r="D268" s="273"/>
      <c r="E268" s="274"/>
      <c r="F268" s="274"/>
      <c r="G268" s="274"/>
      <c r="H268" s="274"/>
      <c r="I268" s="300"/>
      <c r="J268" s="301">
        <f>V180+D209+G209+J209+M209+P209+S209+V209+D238+G238+J238+M238+P238+S238+V238+D268+G268-1000</f>
        <v>6637532</v>
      </c>
      <c r="K268" s="302">
        <f t="shared" ref="K268:L272" si="213">W180+E209+H209+K209+N209+Q209+T209+W209+E238+H238+K238+N238+Q238+T238+W238+E268+H268</f>
        <v>0</v>
      </c>
      <c r="L268" s="303">
        <f t="shared" si="213"/>
        <v>0</v>
      </c>
      <c r="M268" s="299"/>
      <c r="N268" s="274"/>
      <c r="O268" s="274"/>
      <c r="P268" s="274"/>
      <c r="Q268" s="274"/>
      <c r="R268" s="274"/>
      <c r="S268" s="274"/>
      <c r="T268" s="274"/>
      <c r="U268" s="300"/>
      <c r="V268" s="301">
        <f>SUM(M268,P268,S268)</f>
        <v>0</v>
      </c>
      <c r="W268" s="302">
        <f t="shared" ref="W268:X272" si="214">SUM(N268,Q268,T268)</f>
        <v>0</v>
      </c>
      <c r="X268" s="303">
        <f t="shared" si="214"/>
        <v>0</v>
      </c>
      <c r="Y268" s="323"/>
      <c r="Z268" s="324"/>
      <c r="AA268" s="323"/>
    </row>
    <row r="269" spans="1:27" ht="22.5">
      <c r="A269" s="270"/>
      <c r="B269" s="271" t="s">
        <v>2023</v>
      </c>
      <c r="C269" s="272"/>
      <c r="D269" s="273"/>
      <c r="E269" s="274"/>
      <c r="F269" s="274"/>
      <c r="G269" s="274"/>
      <c r="H269" s="274"/>
      <c r="I269" s="300"/>
      <c r="J269" s="301">
        <f t="shared" ref="J269:J272" si="215">V181+D210+G210+J210+M210+P210+S210+V210+D239+G239+J239+M239+P239+S239+V239+D269+G269</f>
        <v>0</v>
      </c>
      <c r="K269" s="302">
        <f t="shared" si="213"/>
        <v>0</v>
      </c>
      <c r="L269" s="303">
        <f t="shared" si="213"/>
        <v>0</v>
      </c>
      <c r="M269" s="299"/>
      <c r="N269" s="274"/>
      <c r="O269" s="274"/>
      <c r="P269" s="274"/>
      <c r="Q269" s="274"/>
      <c r="R269" s="274"/>
      <c r="S269" s="274"/>
      <c r="T269" s="274"/>
      <c r="U269" s="300"/>
      <c r="V269" s="301">
        <f>SUM(M269,P269,S269)</f>
        <v>0</v>
      </c>
      <c r="W269" s="302">
        <f t="shared" si="214"/>
        <v>0</v>
      </c>
      <c r="X269" s="303">
        <f t="shared" si="214"/>
        <v>0</v>
      </c>
      <c r="Y269" s="323"/>
      <c r="Z269" s="324"/>
      <c r="AA269" s="323"/>
    </row>
    <row r="270" spans="1:27">
      <c r="A270" s="270">
        <v>2</v>
      </c>
      <c r="B270" s="271" t="s">
        <v>1049</v>
      </c>
      <c r="C270" s="272" t="s">
        <v>2024</v>
      </c>
      <c r="D270" s="273"/>
      <c r="E270" s="274"/>
      <c r="F270" s="274"/>
      <c r="G270" s="274"/>
      <c r="H270" s="274"/>
      <c r="I270" s="300"/>
      <c r="J270" s="301">
        <f t="shared" si="215"/>
        <v>0</v>
      </c>
      <c r="K270" s="302">
        <f t="shared" si="213"/>
        <v>0</v>
      </c>
      <c r="L270" s="303">
        <f t="shared" si="213"/>
        <v>0</v>
      </c>
      <c r="M270" s="299"/>
      <c r="N270" s="274"/>
      <c r="O270" s="274"/>
      <c r="P270" s="274"/>
      <c r="Q270" s="274"/>
      <c r="R270" s="274"/>
      <c r="S270" s="274"/>
      <c r="T270" s="274"/>
      <c r="U270" s="300"/>
      <c r="V270" s="301">
        <f t="shared" ref="V270" si="216">SUM(M270,P270,S270)</f>
        <v>0</v>
      </c>
      <c r="W270" s="302">
        <f t="shared" si="214"/>
        <v>0</v>
      </c>
      <c r="X270" s="303">
        <f t="shared" si="214"/>
        <v>0</v>
      </c>
      <c r="Y270" s="323"/>
      <c r="Z270" s="324"/>
      <c r="AA270" s="323"/>
    </row>
    <row r="271" spans="1:27">
      <c r="A271" s="270">
        <v>3</v>
      </c>
      <c r="B271" s="271" t="s">
        <v>2025</v>
      </c>
      <c r="C271" s="272" t="s">
        <v>2026</v>
      </c>
      <c r="D271" s="273">
        <v>107120</v>
      </c>
      <c r="E271" s="274"/>
      <c r="F271" s="274"/>
      <c r="G271" s="274">
        <v>96066</v>
      </c>
      <c r="H271" s="274"/>
      <c r="I271" s="300"/>
      <c r="J271" s="301">
        <f t="shared" si="215"/>
        <v>56116383</v>
      </c>
      <c r="K271" s="302">
        <f t="shared" si="213"/>
        <v>0</v>
      </c>
      <c r="L271" s="303">
        <f t="shared" si="213"/>
        <v>1099375</v>
      </c>
      <c r="M271" s="299"/>
      <c r="N271" s="274"/>
      <c r="O271" s="274">
        <v>1028982</v>
      </c>
      <c r="P271" s="274"/>
      <c r="Q271" s="274"/>
      <c r="R271" s="274">
        <v>279455</v>
      </c>
      <c r="S271" s="274"/>
      <c r="T271" s="274"/>
      <c r="U271" s="300"/>
      <c r="V271" s="301">
        <f>SUM(M271,P271,S271)</f>
        <v>0</v>
      </c>
      <c r="W271" s="302">
        <f t="shared" si="214"/>
        <v>0</v>
      </c>
      <c r="X271" s="303">
        <f t="shared" si="214"/>
        <v>1308437</v>
      </c>
      <c r="Y271" s="323"/>
      <c r="Z271" s="324"/>
      <c r="AA271" s="323"/>
    </row>
    <row r="272" spans="1:27" ht="22.5">
      <c r="A272" s="270">
        <v>4</v>
      </c>
      <c r="B272" s="271" t="s">
        <v>2027</v>
      </c>
      <c r="C272" s="272" t="s">
        <v>2028</v>
      </c>
      <c r="D272" s="273"/>
      <c r="E272" s="274"/>
      <c r="F272" s="274"/>
      <c r="G272" s="274"/>
      <c r="H272" s="274"/>
      <c r="I272" s="300"/>
      <c r="J272" s="301">
        <f t="shared" si="215"/>
        <v>0</v>
      </c>
      <c r="K272" s="302">
        <f t="shared" si="213"/>
        <v>0</v>
      </c>
      <c r="L272" s="303">
        <f t="shared" si="213"/>
        <v>0</v>
      </c>
      <c r="M272" s="299"/>
      <c r="N272" s="276"/>
      <c r="O272" s="276">
        <v>220659</v>
      </c>
      <c r="P272" s="274"/>
      <c r="Q272" s="276"/>
      <c r="R272" s="276"/>
      <c r="S272" s="274"/>
      <c r="T272" s="276"/>
      <c r="U272" s="305"/>
      <c r="V272" s="301">
        <f>SUM(M272,P272,S272)</f>
        <v>0</v>
      </c>
      <c r="W272" s="302">
        <f t="shared" si="214"/>
        <v>0</v>
      </c>
      <c r="X272" s="303">
        <f t="shared" si="214"/>
        <v>220659</v>
      </c>
      <c r="Y272" s="323"/>
      <c r="Z272" s="324"/>
      <c r="AA272" s="323"/>
    </row>
    <row r="273" spans="1:27" ht="21.75">
      <c r="A273" s="270"/>
      <c r="B273" s="278" t="s">
        <v>1057</v>
      </c>
      <c r="C273" s="279"/>
      <c r="D273" s="280">
        <f>SUM(D268,D270:D272)</f>
        <v>107120</v>
      </c>
      <c r="E273" s="276">
        <f t="shared" ref="E273:X273" si="217">SUM(E268,E270:E272)</f>
        <v>0</v>
      </c>
      <c r="F273" s="276">
        <f t="shared" si="217"/>
        <v>0</v>
      </c>
      <c r="G273" s="276">
        <f t="shared" si="217"/>
        <v>96066</v>
      </c>
      <c r="H273" s="276">
        <f t="shared" si="217"/>
        <v>0</v>
      </c>
      <c r="I273" s="305">
        <f t="shared" si="217"/>
        <v>0</v>
      </c>
      <c r="J273" s="333">
        <f t="shared" si="217"/>
        <v>62753915</v>
      </c>
      <c r="K273" s="276">
        <f t="shared" si="217"/>
        <v>0</v>
      </c>
      <c r="L273" s="334">
        <f t="shared" si="217"/>
        <v>1099375</v>
      </c>
      <c r="M273" s="299">
        <f t="shared" si="217"/>
        <v>0</v>
      </c>
      <c r="N273" s="274">
        <f t="shared" si="217"/>
        <v>0</v>
      </c>
      <c r="O273" s="274">
        <f t="shared" si="217"/>
        <v>1249641</v>
      </c>
      <c r="P273" s="274">
        <f t="shared" si="217"/>
        <v>0</v>
      </c>
      <c r="Q273" s="274">
        <f t="shared" si="217"/>
        <v>0</v>
      </c>
      <c r="R273" s="274">
        <f t="shared" si="217"/>
        <v>279455</v>
      </c>
      <c r="S273" s="276">
        <f t="shared" si="217"/>
        <v>0</v>
      </c>
      <c r="T273" s="276">
        <f t="shared" si="217"/>
        <v>0</v>
      </c>
      <c r="U273" s="305">
        <f t="shared" si="217"/>
        <v>0</v>
      </c>
      <c r="V273" s="333">
        <f t="shared" si="217"/>
        <v>0</v>
      </c>
      <c r="W273" s="276">
        <f t="shared" si="217"/>
        <v>0</v>
      </c>
      <c r="X273" s="334">
        <f t="shared" si="217"/>
        <v>1529096</v>
      </c>
      <c r="Y273" s="323"/>
      <c r="Z273" s="324"/>
      <c r="AA273" s="323"/>
    </row>
    <row r="274" spans="1:27" ht="22.5">
      <c r="A274" s="270" t="s">
        <v>976</v>
      </c>
      <c r="B274" s="271" t="s">
        <v>1058</v>
      </c>
      <c r="C274" s="272"/>
      <c r="D274" s="550"/>
      <c r="E274" s="551"/>
      <c r="F274" s="551"/>
      <c r="G274" s="551"/>
      <c r="H274" s="551"/>
      <c r="I274" s="553"/>
      <c r="J274" s="552"/>
      <c r="K274" s="551"/>
      <c r="L274" s="554"/>
      <c r="M274" s="567"/>
      <c r="N274" s="551"/>
      <c r="O274" s="551"/>
      <c r="P274" s="551"/>
      <c r="Q274" s="551"/>
      <c r="R274" s="551"/>
      <c r="S274" s="551"/>
      <c r="T274" s="551"/>
      <c r="U274" s="553"/>
      <c r="V274" s="552"/>
      <c r="W274" s="551"/>
      <c r="X274" s="554"/>
      <c r="Y274" s="323"/>
      <c r="Z274" s="324"/>
      <c r="AA274" s="323"/>
    </row>
    <row r="275" spans="1:27" ht="22.5">
      <c r="A275" s="270">
        <v>5</v>
      </c>
      <c r="B275" s="271" t="s">
        <v>1060</v>
      </c>
      <c r="C275" s="272" t="s">
        <v>2029</v>
      </c>
      <c r="D275" s="273"/>
      <c r="E275" s="274"/>
      <c r="F275" s="274"/>
      <c r="G275" s="274"/>
      <c r="H275" s="274"/>
      <c r="I275" s="300"/>
      <c r="J275" s="301">
        <f t="shared" ref="J275:L278" si="218">V187+D216+G216+J216+M216+P216+S216+V216+D245+G245+J245+M245+P245+S245+V245+D275+G275</f>
        <v>0</v>
      </c>
      <c r="K275" s="302">
        <f t="shared" si="218"/>
        <v>0</v>
      </c>
      <c r="L275" s="303">
        <f t="shared" si="218"/>
        <v>0</v>
      </c>
      <c r="M275" s="299"/>
      <c r="N275" s="274"/>
      <c r="O275" s="274"/>
      <c r="P275" s="274"/>
      <c r="Q275" s="274"/>
      <c r="R275" s="274"/>
      <c r="S275" s="274"/>
      <c r="T275" s="274"/>
      <c r="U275" s="300"/>
      <c r="V275" s="301">
        <f>SUM(M275,P275,S275)</f>
        <v>0</v>
      </c>
      <c r="W275" s="302">
        <f t="shared" ref="W275:X278" si="219">SUM(N275,Q275,T275)</f>
        <v>0</v>
      </c>
      <c r="X275" s="303">
        <f t="shared" si="219"/>
        <v>0</v>
      </c>
      <c r="Y275" s="323"/>
      <c r="Z275" s="324"/>
      <c r="AA275" s="323"/>
    </row>
    <row r="276" spans="1:27">
      <c r="A276" s="270">
        <v>6</v>
      </c>
      <c r="B276" s="271" t="s">
        <v>2030</v>
      </c>
      <c r="C276" s="272" t="s">
        <v>2031</v>
      </c>
      <c r="D276" s="273"/>
      <c r="E276" s="274"/>
      <c r="F276" s="274"/>
      <c r="G276" s="274"/>
      <c r="H276" s="274"/>
      <c r="I276" s="300"/>
      <c r="J276" s="301">
        <f t="shared" si="218"/>
        <v>0</v>
      </c>
      <c r="K276" s="302">
        <f t="shared" si="218"/>
        <v>0</v>
      </c>
      <c r="L276" s="303">
        <f t="shared" si="218"/>
        <v>0</v>
      </c>
      <c r="M276" s="299"/>
      <c r="N276" s="281"/>
      <c r="O276" s="274"/>
      <c r="P276" s="274"/>
      <c r="Q276" s="281"/>
      <c r="R276" s="274"/>
      <c r="S276" s="274"/>
      <c r="T276" s="281"/>
      <c r="U276" s="300"/>
      <c r="V276" s="301">
        <f>SUM(M276,P276,S276)</f>
        <v>0</v>
      </c>
      <c r="W276" s="302">
        <f t="shared" si="219"/>
        <v>0</v>
      </c>
      <c r="X276" s="303">
        <f t="shared" si="219"/>
        <v>0</v>
      </c>
      <c r="Y276" s="323"/>
      <c r="Z276" s="324"/>
      <c r="AA276" s="323"/>
    </row>
    <row r="277" spans="1:27" ht="33.75">
      <c r="A277" s="270">
        <v>7</v>
      </c>
      <c r="B277" s="271" t="s">
        <v>1059</v>
      </c>
      <c r="C277" s="272" t="s">
        <v>2032</v>
      </c>
      <c r="D277" s="273"/>
      <c r="E277" s="274"/>
      <c r="F277" s="274"/>
      <c r="G277" s="274"/>
      <c r="H277" s="274"/>
      <c r="I277" s="300"/>
      <c r="J277" s="301">
        <f t="shared" si="218"/>
        <v>0</v>
      </c>
      <c r="K277" s="302">
        <f t="shared" si="218"/>
        <v>0</v>
      </c>
      <c r="L277" s="303">
        <f t="shared" si="218"/>
        <v>0</v>
      </c>
      <c r="M277" s="299"/>
      <c r="N277" s="274"/>
      <c r="O277" s="274"/>
      <c r="P277" s="274"/>
      <c r="Q277" s="274"/>
      <c r="R277" s="274"/>
      <c r="S277" s="274"/>
      <c r="T277" s="274"/>
      <c r="U277" s="300"/>
      <c r="V277" s="301">
        <f>SUM(M277,P277,S277)</f>
        <v>0</v>
      </c>
      <c r="W277" s="302">
        <f t="shared" si="219"/>
        <v>0</v>
      </c>
      <c r="X277" s="303">
        <f t="shared" si="219"/>
        <v>0</v>
      </c>
      <c r="Y277" s="323"/>
      <c r="Z277" s="324"/>
      <c r="AA277" s="323"/>
    </row>
    <row r="278" spans="1:27" ht="21.75">
      <c r="A278" s="270"/>
      <c r="B278" s="278" t="s">
        <v>1061</v>
      </c>
      <c r="C278" s="279"/>
      <c r="D278" s="280"/>
      <c r="E278" s="276"/>
      <c r="F278" s="276"/>
      <c r="G278" s="276"/>
      <c r="H278" s="276"/>
      <c r="I278" s="305"/>
      <c r="J278" s="301">
        <f t="shared" si="218"/>
        <v>0</v>
      </c>
      <c r="K278" s="302">
        <f t="shared" si="218"/>
        <v>0</v>
      </c>
      <c r="L278" s="303">
        <f t="shared" si="218"/>
        <v>0</v>
      </c>
      <c r="M278" s="304">
        <f>SUM(M275:M277)</f>
        <v>0</v>
      </c>
      <c r="N278" s="276">
        <f t="shared" ref="N278:O278" si="220">SUM(N275:N277)</f>
        <v>0</v>
      </c>
      <c r="O278" s="276">
        <f t="shared" si="220"/>
        <v>0</v>
      </c>
      <c r="P278" s="276">
        <f>SUM(P275:P277)</f>
        <v>0</v>
      </c>
      <c r="Q278" s="276">
        <f t="shared" ref="Q278:R278" si="221">SUM(Q275:Q277)</f>
        <v>0</v>
      </c>
      <c r="R278" s="276">
        <f t="shared" si="221"/>
        <v>0</v>
      </c>
      <c r="S278" s="276">
        <f>SUM(S275:S277)</f>
        <v>0</v>
      </c>
      <c r="T278" s="276">
        <f t="shared" ref="T278:U278" si="222">SUM(T275:T277)</f>
        <v>0</v>
      </c>
      <c r="U278" s="305">
        <f t="shared" si="222"/>
        <v>0</v>
      </c>
      <c r="V278" s="301">
        <f>SUM(M278,P278,S278)</f>
        <v>0</v>
      </c>
      <c r="W278" s="302">
        <f t="shared" si="219"/>
        <v>0</v>
      </c>
      <c r="X278" s="303">
        <f t="shared" si="219"/>
        <v>0</v>
      </c>
      <c r="Y278" s="323"/>
      <c r="Z278" s="324"/>
      <c r="AA278" s="323"/>
    </row>
    <row r="279" spans="1:27" ht="22.5">
      <c r="A279" s="270" t="s">
        <v>1062</v>
      </c>
      <c r="B279" s="271" t="s">
        <v>1063</v>
      </c>
      <c r="C279" s="272"/>
      <c r="D279" s="550"/>
      <c r="E279" s="551"/>
      <c r="F279" s="551"/>
      <c r="G279" s="551"/>
      <c r="H279" s="551"/>
      <c r="I279" s="553"/>
      <c r="J279" s="552"/>
      <c r="K279" s="551"/>
      <c r="L279" s="554"/>
      <c r="M279" s="567"/>
      <c r="N279" s="551"/>
      <c r="O279" s="551"/>
      <c r="P279" s="551"/>
      <c r="Q279" s="551"/>
      <c r="R279" s="551"/>
      <c r="S279" s="551"/>
      <c r="T279" s="551"/>
      <c r="U279" s="553"/>
      <c r="V279" s="552"/>
      <c r="W279" s="551"/>
      <c r="X279" s="554"/>
      <c r="Y279" s="323"/>
      <c r="Z279" s="324"/>
      <c r="AA279" s="323"/>
    </row>
    <row r="280" spans="1:27" ht="22.5">
      <c r="A280" s="270"/>
      <c r="B280" s="271" t="s">
        <v>1064</v>
      </c>
      <c r="C280" s="272"/>
      <c r="D280" s="550"/>
      <c r="E280" s="551"/>
      <c r="F280" s="551"/>
      <c r="G280" s="551"/>
      <c r="H280" s="551"/>
      <c r="I280" s="553"/>
      <c r="J280" s="552"/>
      <c r="K280" s="551"/>
      <c r="L280" s="554"/>
      <c r="M280" s="567"/>
      <c r="N280" s="551"/>
      <c r="O280" s="551"/>
      <c r="P280" s="551"/>
      <c r="Q280" s="551"/>
      <c r="R280" s="551"/>
      <c r="S280" s="551"/>
      <c r="T280" s="551"/>
      <c r="U280" s="553"/>
      <c r="V280" s="552"/>
      <c r="W280" s="551"/>
      <c r="X280" s="554"/>
      <c r="Y280" s="323"/>
      <c r="Z280" s="324"/>
      <c r="AA280" s="323"/>
    </row>
    <row r="281" spans="1:27" ht="22.5">
      <c r="A281" s="270">
        <v>8</v>
      </c>
      <c r="B281" s="271" t="s">
        <v>1065</v>
      </c>
      <c r="C281" s="272" t="s">
        <v>2033</v>
      </c>
      <c r="D281" s="273"/>
      <c r="E281" s="274"/>
      <c r="F281" s="274"/>
      <c r="G281" s="274"/>
      <c r="H281" s="274"/>
      <c r="I281" s="300"/>
      <c r="J281" s="301">
        <f t="shared" ref="J281:L282" si="223">V193+D222+G222+J222+M222+P222+S222+V222+D251+G251+J251+M251+P251+S251+V251+D281+G281</f>
        <v>5661298</v>
      </c>
      <c r="K281" s="302">
        <f t="shared" si="223"/>
        <v>0</v>
      </c>
      <c r="L281" s="303">
        <f t="shared" si="223"/>
        <v>0</v>
      </c>
      <c r="M281" s="299"/>
      <c r="N281" s="274"/>
      <c r="O281" s="274"/>
      <c r="P281" s="274"/>
      <c r="Q281" s="274"/>
      <c r="R281" s="274"/>
      <c r="S281" s="274"/>
      <c r="T281" s="274"/>
      <c r="U281" s="300">
        <v>1973708</v>
      </c>
      <c r="V281" s="301">
        <f>SUM(M281,P281,S281)</f>
        <v>0</v>
      </c>
      <c r="W281" s="302">
        <f t="shared" ref="W281:X282" si="224">SUM(N281,Q281,T281)</f>
        <v>0</v>
      </c>
      <c r="X281" s="303">
        <f t="shared" si="224"/>
        <v>1973708</v>
      </c>
      <c r="Y281" s="323"/>
      <c r="Z281" s="324"/>
      <c r="AA281" s="323"/>
    </row>
    <row r="282" spans="1:27" ht="22.5">
      <c r="A282" s="270">
        <v>9</v>
      </c>
      <c r="B282" s="271" t="s">
        <v>1066</v>
      </c>
      <c r="C282" s="272" t="s">
        <v>2033</v>
      </c>
      <c r="D282" s="273"/>
      <c r="E282" s="274"/>
      <c r="F282" s="274"/>
      <c r="G282" s="274"/>
      <c r="H282" s="274"/>
      <c r="I282" s="300"/>
      <c r="J282" s="301">
        <f t="shared" si="223"/>
        <v>0</v>
      </c>
      <c r="K282" s="302">
        <f t="shared" si="223"/>
        <v>0</v>
      </c>
      <c r="L282" s="303">
        <f t="shared" si="223"/>
        <v>0</v>
      </c>
      <c r="M282" s="299"/>
      <c r="N282" s="274"/>
      <c r="O282" s="274"/>
      <c r="P282" s="274"/>
      <c r="Q282" s="274"/>
      <c r="R282" s="274"/>
      <c r="S282" s="274"/>
      <c r="T282" s="274"/>
      <c r="U282" s="300"/>
      <c r="V282" s="301">
        <f>SUM(M282,P282,S282)</f>
        <v>0</v>
      </c>
      <c r="W282" s="302">
        <f t="shared" si="224"/>
        <v>0</v>
      </c>
      <c r="X282" s="303">
        <f t="shared" si="224"/>
        <v>0</v>
      </c>
      <c r="Y282" s="323"/>
      <c r="Z282" s="324"/>
      <c r="AA282" s="323"/>
    </row>
    <row r="283" spans="1:27" ht="22.5">
      <c r="A283" s="270"/>
      <c r="B283" s="271" t="s">
        <v>1068</v>
      </c>
      <c r="C283" s="272"/>
      <c r="D283" s="550"/>
      <c r="E283" s="551"/>
      <c r="F283" s="551"/>
      <c r="G283" s="551"/>
      <c r="H283" s="551"/>
      <c r="I283" s="553"/>
      <c r="J283" s="552"/>
      <c r="K283" s="551"/>
      <c r="L283" s="554"/>
      <c r="M283" s="567"/>
      <c r="N283" s="551"/>
      <c r="O283" s="551"/>
      <c r="P283" s="551"/>
      <c r="Q283" s="551"/>
      <c r="R283" s="551"/>
      <c r="S283" s="551"/>
      <c r="T283" s="551"/>
      <c r="U283" s="553"/>
      <c r="V283" s="552"/>
      <c r="W283" s="551"/>
      <c r="X283" s="554"/>
      <c r="Y283" s="323"/>
      <c r="Z283" s="324"/>
      <c r="AA283" s="323"/>
    </row>
    <row r="284" spans="1:27" ht="22.5">
      <c r="A284" s="270">
        <v>10</v>
      </c>
      <c r="B284" s="271" t="s">
        <v>1065</v>
      </c>
      <c r="C284" s="272" t="s">
        <v>2033</v>
      </c>
      <c r="D284" s="273"/>
      <c r="E284" s="274"/>
      <c r="F284" s="274"/>
      <c r="G284" s="274"/>
      <c r="H284" s="274"/>
      <c r="I284" s="300"/>
      <c r="J284" s="301">
        <f t="shared" ref="J284:L285" si="225">V196+D225+G225+J225+M225+P225+S225+V225+D254+G254+J254+M254+P254+S254+V254+D284+G284</f>
        <v>0</v>
      </c>
      <c r="K284" s="302">
        <f t="shared" si="225"/>
        <v>0</v>
      </c>
      <c r="L284" s="303">
        <f t="shared" si="225"/>
        <v>0</v>
      </c>
      <c r="M284" s="299"/>
      <c r="N284" s="274"/>
      <c r="O284" s="274"/>
      <c r="P284" s="274"/>
      <c r="Q284" s="274"/>
      <c r="R284" s="274"/>
      <c r="S284" s="274"/>
      <c r="T284" s="274"/>
      <c r="U284" s="300"/>
      <c r="V284" s="301">
        <f>SUM(M284,P284,S284)</f>
        <v>0</v>
      </c>
      <c r="W284" s="302">
        <f t="shared" ref="W284:X285" si="226">SUM(N284,Q284,T284)</f>
        <v>0</v>
      </c>
      <c r="X284" s="303">
        <f t="shared" si="226"/>
        <v>0</v>
      </c>
      <c r="Y284" s="323"/>
      <c r="Z284" s="324"/>
      <c r="AA284" s="323"/>
    </row>
    <row r="285" spans="1:27" ht="22.5">
      <c r="A285" s="270">
        <v>11</v>
      </c>
      <c r="B285" s="271" t="s">
        <v>1066</v>
      </c>
      <c r="C285" s="272" t="s">
        <v>2033</v>
      </c>
      <c r="D285" s="273"/>
      <c r="E285" s="274"/>
      <c r="F285" s="274"/>
      <c r="G285" s="274"/>
      <c r="H285" s="274"/>
      <c r="I285" s="300"/>
      <c r="J285" s="301">
        <f t="shared" si="225"/>
        <v>0</v>
      </c>
      <c r="K285" s="302">
        <f t="shared" si="225"/>
        <v>0</v>
      </c>
      <c r="L285" s="303">
        <f t="shared" si="225"/>
        <v>0</v>
      </c>
      <c r="M285" s="299"/>
      <c r="N285" s="274"/>
      <c r="O285" s="274"/>
      <c r="P285" s="274"/>
      <c r="Q285" s="274"/>
      <c r="R285" s="274"/>
      <c r="S285" s="274"/>
      <c r="T285" s="274"/>
      <c r="U285" s="300"/>
      <c r="V285" s="301">
        <f>SUM(M285,P285,S285)</f>
        <v>0</v>
      </c>
      <c r="W285" s="302">
        <f t="shared" si="226"/>
        <v>0</v>
      </c>
      <c r="X285" s="303">
        <f t="shared" si="226"/>
        <v>0</v>
      </c>
      <c r="Y285" s="323"/>
      <c r="Z285" s="324"/>
      <c r="AA285" s="323"/>
    </row>
    <row r="286" spans="1:27" ht="22.5">
      <c r="A286" s="270"/>
      <c r="B286" s="271" t="s">
        <v>1069</v>
      </c>
      <c r="C286" s="272"/>
      <c r="D286" s="550"/>
      <c r="E286" s="551"/>
      <c r="F286" s="551"/>
      <c r="G286" s="551"/>
      <c r="H286" s="551"/>
      <c r="I286" s="553"/>
      <c r="J286" s="552"/>
      <c r="K286" s="551"/>
      <c r="L286" s="554"/>
      <c r="M286" s="567"/>
      <c r="N286" s="551"/>
      <c r="O286" s="551"/>
      <c r="P286" s="551"/>
      <c r="Q286" s="551"/>
      <c r="R286" s="551"/>
      <c r="S286" s="551"/>
      <c r="T286" s="551"/>
      <c r="U286" s="553"/>
      <c r="V286" s="552"/>
      <c r="W286" s="551"/>
      <c r="X286" s="554"/>
      <c r="Y286" s="323"/>
      <c r="Z286" s="324"/>
      <c r="AA286" s="323"/>
    </row>
    <row r="287" spans="1:27">
      <c r="A287" s="270">
        <v>12</v>
      </c>
      <c r="B287" s="271" t="s">
        <v>2034</v>
      </c>
      <c r="C287" s="272" t="s">
        <v>2035</v>
      </c>
      <c r="D287" s="273"/>
      <c r="E287" s="274"/>
      <c r="F287" s="274"/>
      <c r="G287" s="274"/>
      <c r="H287" s="274"/>
      <c r="I287" s="300"/>
      <c r="J287" s="301">
        <f t="shared" ref="J287:L291" si="227">V199+D228+G228+J228+M228+P228+S228+V228+D257+G257+J257+M257+P257+S257+V257+D287+G287</f>
        <v>0</v>
      </c>
      <c r="K287" s="302">
        <f t="shared" si="227"/>
        <v>0</v>
      </c>
      <c r="L287" s="303">
        <f t="shared" si="227"/>
        <v>0</v>
      </c>
      <c r="M287" s="299"/>
      <c r="N287" s="274"/>
      <c r="O287" s="274"/>
      <c r="P287" s="274"/>
      <c r="Q287" s="274"/>
      <c r="R287" s="274"/>
      <c r="S287" s="274"/>
      <c r="T287" s="274"/>
      <c r="U287" s="300"/>
      <c r="V287" s="301">
        <f>SUM(M287,P287,S287)</f>
        <v>0</v>
      </c>
      <c r="W287" s="302">
        <f t="shared" ref="W287:X290" si="228">SUM(N287,Q287,T287)</f>
        <v>0</v>
      </c>
      <c r="X287" s="303">
        <f t="shared" si="228"/>
        <v>0</v>
      </c>
      <c r="Y287" s="323"/>
      <c r="Z287" s="324"/>
      <c r="AA287" s="323"/>
    </row>
    <row r="288" spans="1:27">
      <c r="A288" s="270">
        <v>13</v>
      </c>
      <c r="B288" s="271" t="s">
        <v>1071</v>
      </c>
      <c r="C288" s="272" t="s">
        <v>2036</v>
      </c>
      <c r="D288" s="273"/>
      <c r="E288" s="274"/>
      <c r="F288" s="274"/>
      <c r="G288" s="274"/>
      <c r="H288" s="274"/>
      <c r="I288" s="300"/>
      <c r="J288" s="301">
        <f t="shared" si="227"/>
        <v>0</v>
      </c>
      <c r="K288" s="302">
        <f t="shared" si="227"/>
        <v>0</v>
      </c>
      <c r="L288" s="303">
        <f t="shared" si="227"/>
        <v>0</v>
      </c>
      <c r="M288" s="299"/>
      <c r="N288" s="274"/>
      <c r="O288" s="274"/>
      <c r="P288" s="274"/>
      <c r="Q288" s="274"/>
      <c r="R288" s="274"/>
      <c r="S288" s="274"/>
      <c r="T288" s="274"/>
      <c r="U288" s="300"/>
      <c r="V288" s="301">
        <f t="shared" ref="V288:V290" si="229">SUM(M288,P288,S288)</f>
        <v>0</v>
      </c>
      <c r="W288" s="302">
        <f t="shared" si="228"/>
        <v>0</v>
      </c>
      <c r="X288" s="303">
        <f t="shared" si="228"/>
        <v>0</v>
      </c>
      <c r="Y288" s="323"/>
      <c r="Z288" s="324"/>
      <c r="AA288" s="323"/>
    </row>
    <row r="289" spans="1:27" ht="22.5">
      <c r="A289" s="270">
        <v>14</v>
      </c>
      <c r="B289" s="271" t="s">
        <v>2037</v>
      </c>
      <c r="C289" s="284" t="s">
        <v>2038</v>
      </c>
      <c r="D289" s="273"/>
      <c r="E289" s="274"/>
      <c r="F289" s="274"/>
      <c r="G289" s="274"/>
      <c r="H289" s="274"/>
      <c r="I289" s="300"/>
      <c r="J289" s="301">
        <f t="shared" si="227"/>
        <v>0</v>
      </c>
      <c r="K289" s="302">
        <f t="shared" si="227"/>
        <v>0</v>
      </c>
      <c r="L289" s="303">
        <f t="shared" si="227"/>
        <v>0</v>
      </c>
      <c r="M289" s="299"/>
      <c r="N289" s="274"/>
      <c r="O289" s="274"/>
      <c r="P289" s="274"/>
      <c r="Q289" s="274"/>
      <c r="R289" s="274"/>
      <c r="S289" s="274"/>
      <c r="T289" s="274"/>
      <c r="U289" s="300"/>
      <c r="V289" s="301">
        <f t="shared" si="229"/>
        <v>0</v>
      </c>
      <c r="W289" s="302">
        <f t="shared" si="228"/>
        <v>0</v>
      </c>
      <c r="X289" s="303">
        <f t="shared" si="228"/>
        <v>0</v>
      </c>
      <c r="Y289" s="323"/>
      <c r="Z289" s="324"/>
      <c r="AA289" s="323"/>
    </row>
    <row r="290" spans="1:27" ht="21.75">
      <c r="A290" s="270"/>
      <c r="B290" s="278" t="s">
        <v>1235</v>
      </c>
      <c r="C290" s="278"/>
      <c r="D290" s="280">
        <f>SUM(D281:D282,D284:D285,D287:D289)</f>
        <v>0</v>
      </c>
      <c r="E290" s="276">
        <f t="shared" ref="E290:F290" si="230">SUM(E281:E282,E284:E285,E287:E289)</f>
        <v>0</v>
      </c>
      <c r="F290" s="276">
        <f t="shared" si="230"/>
        <v>0</v>
      </c>
      <c r="G290" s="276">
        <f>SUM(G281:G282,G284:G285,G287:G289)</f>
        <v>0</v>
      </c>
      <c r="H290" s="276">
        <f t="shared" ref="H290:I290" si="231">SUM(H281:H282,H284:H285,H287:H289)</f>
        <v>0</v>
      </c>
      <c r="I290" s="305">
        <f t="shared" si="231"/>
        <v>0</v>
      </c>
      <c r="J290" s="301">
        <f t="shared" si="227"/>
        <v>5661298</v>
      </c>
      <c r="K290" s="302">
        <f t="shared" si="227"/>
        <v>0</v>
      </c>
      <c r="L290" s="303">
        <f t="shared" si="227"/>
        <v>0</v>
      </c>
      <c r="M290" s="304">
        <f>SUM(M281:M282,M284:M285,M287:M289)</f>
        <v>0</v>
      </c>
      <c r="N290" s="276">
        <f t="shared" ref="N290:O290" si="232">SUM(N281:N282,N284:N285,N287:N289)</f>
        <v>0</v>
      </c>
      <c r="O290" s="276">
        <f t="shared" si="232"/>
        <v>0</v>
      </c>
      <c r="P290" s="276">
        <f>SUM(P281:P282,P284:P285,P287:P289)</f>
        <v>0</v>
      </c>
      <c r="Q290" s="276">
        <f t="shared" ref="Q290:R290" si="233">SUM(Q281:Q282,Q284:Q285,Q287:Q289)</f>
        <v>0</v>
      </c>
      <c r="R290" s="276">
        <f t="shared" si="233"/>
        <v>0</v>
      </c>
      <c r="S290" s="276">
        <f>SUM(S281:S282,S284:S285,S287:S289)</f>
        <v>0</v>
      </c>
      <c r="T290" s="276">
        <f t="shared" ref="T290:U290" si="234">SUM(T281:T282,T284:T285,T287:T289)</f>
        <v>0</v>
      </c>
      <c r="U290" s="305">
        <f t="shared" si="234"/>
        <v>1973708</v>
      </c>
      <c r="V290" s="301">
        <f t="shared" si="229"/>
        <v>0</v>
      </c>
      <c r="W290" s="302">
        <f t="shared" si="228"/>
        <v>0</v>
      </c>
      <c r="X290" s="303">
        <f t="shared" si="228"/>
        <v>1973708</v>
      </c>
      <c r="Y290" s="323"/>
      <c r="Z290" s="324"/>
      <c r="AA290" s="323"/>
    </row>
    <row r="291" spans="1:27" ht="22.5" thickBot="1">
      <c r="A291" s="270"/>
      <c r="B291" s="278" t="s">
        <v>1072</v>
      </c>
      <c r="C291" s="278"/>
      <c r="D291" s="327">
        <f>D273+D278+D290</f>
        <v>107120</v>
      </c>
      <c r="E291" s="328">
        <f t="shared" ref="E291:F291" si="235">E273+E278+E290</f>
        <v>0</v>
      </c>
      <c r="F291" s="328">
        <f t="shared" si="235"/>
        <v>0</v>
      </c>
      <c r="G291" s="328">
        <f>G273+G278+G290</f>
        <v>96066</v>
      </c>
      <c r="H291" s="328">
        <f t="shared" ref="H291:I291" si="236">H273+H278+H290</f>
        <v>0</v>
      </c>
      <c r="I291" s="335">
        <f t="shared" si="236"/>
        <v>0</v>
      </c>
      <c r="J291" s="336">
        <f t="shared" si="227"/>
        <v>68416213</v>
      </c>
      <c r="K291" s="337">
        <f t="shared" si="227"/>
        <v>0</v>
      </c>
      <c r="L291" s="338">
        <f t="shared" si="227"/>
        <v>1099375</v>
      </c>
      <c r="M291" s="339">
        <f>M273+M278+M290</f>
        <v>0</v>
      </c>
      <c r="N291" s="328">
        <f t="shared" ref="N291:O291" si="237">N273+N278+N290</f>
        <v>0</v>
      </c>
      <c r="O291" s="328">
        <f t="shared" si="237"/>
        <v>1249641</v>
      </c>
      <c r="P291" s="328">
        <f>P273+P278+P290</f>
        <v>0</v>
      </c>
      <c r="Q291" s="328">
        <f t="shared" ref="Q291:R291" si="238">Q273+Q278+Q290</f>
        <v>0</v>
      </c>
      <c r="R291" s="328">
        <f t="shared" si="238"/>
        <v>279455</v>
      </c>
      <c r="S291" s="328">
        <f>S273+S278+S290</f>
        <v>0</v>
      </c>
      <c r="T291" s="328">
        <f t="shared" ref="T291:U291" si="239">T273+T278+T290</f>
        <v>0</v>
      </c>
      <c r="U291" s="335">
        <f t="shared" si="239"/>
        <v>1973708</v>
      </c>
      <c r="V291" s="340">
        <f>SUM(V290,V278,V273)</f>
        <v>0</v>
      </c>
      <c r="W291" s="341">
        <f>SUM(W290,W278,W273)</f>
        <v>0</v>
      </c>
      <c r="X291" s="342">
        <f>SUM(X273,X278,X290)</f>
        <v>3502804</v>
      </c>
      <c r="Y291" s="323"/>
      <c r="Z291" s="324"/>
      <c r="AA291" s="323"/>
    </row>
    <row r="292" spans="1:27" ht="12" thickBot="1">
      <c r="A292" s="330"/>
      <c r="B292" s="318"/>
      <c r="C292" s="318"/>
      <c r="D292" s="318"/>
      <c r="E292" s="318"/>
      <c r="F292" s="323"/>
      <c r="G292" s="324"/>
      <c r="H292" s="323"/>
      <c r="I292" s="323"/>
      <c r="J292" s="323"/>
      <c r="K292" s="324"/>
      <c r="L292" s="323"/>
      <c r="M292" s="323"/>
      <c r="N292" s="323"/>
      <c r="O292" s="324"/>
      <c r="P292" s="324"/>
      <c r="Q292" s="324"/>
      <c r="R292" s="324"/>
      <c r="S292" s="324"/>
      <c r="T292" s="323"/>
      <c r="U292" s="323"/>
      <c r="W292" s="331"/>
      <c r="X292" s="332"/>
    </row>
    <row r="293" spans="1:27" ht="12" thickBot="1">
      <c r="A293" s="330"/>
      <c r="B293" s="318"/>
      <c r="C293" s="318"/>
      <c r="D293" s="555" t="s">
        <v>2096</v>
      </c>
      <c r="E293" s="556"/>
      <c r="F293" s="556"/>
      <c r="G293" s="556"/>
      <c r="H293" s="556"/>
      <c r="I293" s="556"/>
      <c r="J293" s="556"/>
      <c r="K293" s="556"/>
      <c r="L293" s="556"/>
      <c r="M293" s="556"/>
      <c r="N293" s="556"/>
      <c r="O293" s="556"/>
      <c r="P293" s="556"/>
      <c r="Q293" s="556"/>
      <c r="R293" s="556"/>
      <c r="S293" s="557"/>
      <c r="T293" s="343"/>
      <c r="U293" s="343"/>
      <c r="V293" s="343"/>
      <c r="W293" s="343"/>
      <c r="X293" s="344"/>
    </row>
    <row r="294" spans="1:27">
      <c r="A294" s="259"/>
      <c r="B294" s="260"/>
      <c r="C294" s="263"/>
      <c r="D294" s="568" t="s">
        <v>1015</v>
      </c>
      <c r="E294" s="569"/>
      <c r="F294" s="569"/>
      <c r="G294" s="570"/>
      <c r="H294" s="568" t="s">
        <v>1047</v>
      </c>
      <c r="I294" s="569"/>
      <c r="J294" s="569"/>
      <c r="K294" s="571"/>
      <c r="L294" s="572" t="s">
        <v>1048</v>
      </c>
      <c r="M294" s="569"/>
      <c r="N294" s="569"/>
      <c r="O294" s="570"/>
      <c r="P294" s="568" t="s">
        <v>1050</v>
      </c>
      <c r="Q294" s="569"/>
      <c r="R294" s="569"/>
      <c r="S294" s="571"/>
      <c r="T294" s="332"/>
      <c r="U294" s="332"/>
      <c r="V294" s="332"/>
      <c r="W294" s="332"/>
      <c r="X294" s="332"/>
    </row>
    <row r="295" spans="1:27" ht="67.5" customHeight="1">
      <c r="A295" s="289" t="s">
        <v>2016</v>
      </c>
      <c r="B295" s="264" t="s">
        <v>990</v>
      </c>
      <c r="C295" s="265" t="s">
        <v>2017</v>
      </c>
      <c r="D295" s="266" t="s">
        <v>2018</v>
      </c>
      <c r="E295" s="267" t="s">
        <v>2019</v>
      </c>
      <c r="F295" s="267" t="s">
        <v>2020</v>
      </c>
      <c r="G295" s="345" t="s">
        <v>1140</v>
      </c>
      <c r="H295" s="266" t="s">
        <v>2018</v>
      </c>
      <c r="I295" s="267" t="s">
        <v>2019</v>
      </c>
      <c r="J295" s="267" t="s">
        <v>2020</v>
      </c>
      <c r="K295" s="346" t="s">
        <v>1140</v>
      </c>
      <c r="L295" s="294" t="s">
        <v>2018</v>
      </c>
      <c r="M295" s="267" t="s">
        <v>2019</v>
      </c>
      <c r="N295" s="267" t="s">
        <v>2020</v>
      </c>
      <c r="O295" s="345" t="s">
        <v>1140</v>
      </c>
      <c r="P295" s="291" t="s">
        <v>2018</v>
      </c>
      <c r="Q295" s="268" t="s">
        <v>2019</v>
      </c>
      <c r="R295" s="268" t="s">
        <v>2020</v>
      </c>
      <c r="S295" s="346" t="s">
        <v>1140</v>
      </c>
      <c r="T295" s="347"/>
      <c r="U295" s="347"/>
      <c r="V295" s="347"/>
      <c r="W295" s="347"/>
      <c r="X295" s="347"/>
    </row>
    <row r="296" spans="1:27" ht="22.5">
      <c r="A296" s="270" t="s">
        <v>1129</v>
      </c>
      <c r="B296" s="271" t="s">
        <v>1052</v>
      </c>
      <c r="C296" s="271"/>
      <c r="D296" s="550"/>
      <c r="E296" s="551"/>
      <c r="F296" s="551"/>
      <c r="G296" s="348"/>
      <c r="H296" s="550"/>
      <c r="I296" s="551"/>
      <c r="J296" s="551"/>
      <c r="K296" s="349"/>
      <c r="L296" s="567"/>
      <c r="M296" s="551"/>
      <c r="N296" s="551"/>
      <c r="O296" s="350"/>
      <c r="P296" s="550"/>
      <c r="Q296" s="551"/>
      <c r="R296" s="551"/>
      <c r="S296" s="349"/>
      <c r="T296" s="332"/>
      <c r="U296" s="332"/>
      <c r="V296" s="332"/>
      <c r="W296" s="332"/>
      <c r="X296" s="332"/>
    </row>
    <row r="297" spans="1:27" ht="22.5">
      <c r="A297" s="270">
        <v>1</v>
      </c>
      <c r="B297" s="271" t="s">
        <v>2021</v>
      </c>
      <c r="C297" s="272" t="s">
        <v>2022</v>
      </c>
      <c r="D297" s="273">
        <f t="shared" ref="D297:F302" si="240">D151</f>
        <v>1228804335</v>
      </c>
      <c r="E297" s="274">
        <f t="shared" si="240"/>
        <v>0</v>
      </c>
      <c r="F297" s="274">
        <f t="shared" si="240"/>
        <v>11757672</v>
      </c>
      <c r="G297" s="348">
        <f>SUM(D297:F297)</f>
        <v>1240562007</v>
      </c>
      <c r="H297" s="273">
        <f t="shared" ref="H297:J302" si="241">V268</f>
        <v>0</v>
      </c>
      <c r="I297" s="274">
        <f t="shared" si="241"/>
        <v>0</v>
      </c>
      <c r="J297" s="274">
        <f t="shared" si="241"/>
        <v>0</v>
      </c>
      <c r="K297" s="349">
        <f>SUM(H297:J297)</f>
        <v>0</v>
      </c>
      <c r="L297" s="299">
        <f>M151</f>
        <v>0</v>
      </c>
      <c r="M297" s="299">
        <f t="shared" ref="M297:N297" si="242">N151</f>
        <v>0</v>
      </c>
      <c r="N297" s="299">
        <f t="shared" si="242"/>
        <v>0</v>
      </c>
      <c r="O297" s="350">
        <f>SUM(L297:N297)</f>
        <v>0</v>
      </c>
      <c r="P297" s="273">
        <f t="shared" ref="P297:R302" si="243">G180</f>
        <v>1000000</v>
      </c>
      <c r="Q297" s="274">
        <f t="shared" si="243"/>
        <v>0</v>
      </c>
      <c r="R297" s="274">
        <f t="shared" si="243"/>
        <v>0</v>
      </c>
      <c r="S297" s="349">
        <f>SUM(P297:R297)</f>
        <v>1000000</v>
      </c>
      <c r="T297" s="332"/>
      <c r="U297" s="332"/>
      <c r="V297" s="332"/>
      <c r="W297" s="332"/>
      <c r="X297" s="332"/>
    </row>
    <row r="298" spans="1:27" ht="22.5">
      <c r="A298" s="270"/>
      <c r="B298" s="271" t="s">
        <v>2023</v>
      </c>
      <c r="C298" s="272"/>
      <c r="D298" s="273">
        <f t="shared" si="240"/>
        <v>0</v>
      </c>
      <c r="E298" s="274">
        <f t="shared" si="240"/>
        <v>0</v>
      </c>
      <c r="F298" s="274">
        <f t="shared" si="240"/>
        <v>0</v>
      </c>
      <c r="G298" s="348">
        <f t="shared" ref="G298:G307" si="244">SUM(D298:F298)</f>
        <v>0</v>
      </c>
      <c r="H298" s="273">
        <f t="shared" si="241"/>
        <v>0</v>
      </c>
      <c r="I298" s="274">
        <f t="shared" si="241"/>
        <v>0</v>
      </c>
      <c r="J298" s="274">
        <f t="shared" si="241"/>
        <v>0</v>
      </c>
      <c r="K298" s="349">
        <f t="shared" ref="K298:K302" si="245">SUM(H298:J298)</f>
        <v>0</v>
      </c>
      <c r="L298" s="299">
        <f t="shared" ref="L298:N307" si="246">M152</f>
        <v>0</v>
      </c>
      <c r="M298" s="299">
        <f t="shared" si="246"/>
        <v>0</v>
      </c>
      <c r="N298" s="299">
        <f t="shared" si="246"/>
        <v>0</v>
      </c>
      <c r="O298" s="350">
        <f t="shared" ref="O298:O302" si="247">SUM(L298:N298)</f>
        <v>0</v>
      </c>
      <c r="P298" s="273">
        <f t="shared" si="243"/>
        <v>0</v>
      </c>
      <c r="Q298" s="274">
        <f t="shared" si="243"/>
        <v>0</v>
      </c>
      <c r="R298" s="274">
        <f t="shared" si="243"/>
        <v>0</v>
      </c>
      <c r="S298" s="349">
        <f t="shared" ref="S298:S302" si="248">SUM(P298:R298)</f>
        <v>0</v>
      </c>
      <c r="T298" s="332"/>
      <c r="U298" s="332"/>
      <c r="V298" s="332"/>
      <c r="W298" s="332"/>
      <c r="X298" s="332"/>
    </row>
    <row r="299" spans="1:27">
      <c r="A299" s="270">
        <v>2</v>
      </c>
      <c r="B299" s="271" t="s">
        <v>1049</v>
      </c>
      <c r="C299" s="272" t="s">
        <v>2024</v>
      </c>
      <c r="D299" s="273">
        <f t="shared" si="240"/>
        <v>126931405</v>
      </c>
      <c r="E299" s="274">
        <f t="shared" si="240"/>
        <v>0</v>
      </c>
      <c r="F299" s="274">
        <f t="shared" si="240"/>
        <v>0</v>
      </c>
      <c r="G299" s="348">
        <f t="shared" si="244"/>
        <v>126931405</v>
      </c>
      <c r="H299" s="273">
        <f t="shared" si="241"/>
        <v>0</v>
      </c>
      <c r="I299" s="274">
        <f t="shared" si="241"/>
        <v>0</v>
      </c>
      <c r="J299" s="274">
        <f t="shared" si="241"/>
        <v>0</v>
      </c>
      <c r="K299" s="349">
        <f t="shared" si="245"/>
        <v>0</v>
      </c>
      <c r="L299" s="299">
        <f t="shared" si="246"/>
        <v>0</v>
      </c>
      <c r="M299" s="299">
        <f t="shared" si="246"/>
        <v>0</v>
      </c>
      <c r="N299" s="299">
        <f t="shared" si="246"/>
        <v>0</v>
      </c>
      <c r="O299" s="350">
        <f t="shared" si="247"/>
        <v>0</v>
      </c>
      <c r="P299" s="273">
        <f t="shared" si="243"/>
        <v>0</v>
      </c>
      <c r="Q299" s="274">
        <f t="shared" si="243"/>
        <v>0</v>
      </c>
      <c r="R299" s="274">
        <f t="shared" si="243"/>
        <v>0</v>
      </c>
      <c r="S299" s="349">
        <f t="shared" si="248"/>
        <v>0</v>
      </c>
      <c r="T299" s="332"/>
      <c r="U299" s="332"/>
      <c r="V299" s="332"/>
      <c r="W299" s="332"/>
      <c r="X299" s="332"/>
    </row>
    <row r="300" spans="1:27">
      <c r="A300" s="270">
        <v>3</v>
      </c>
      <c r="B300" s="271" t="s">
        <v>2025</v>
      </c>
      <c r="C300" s="272" t="s">
        <v>2026</v>
      </c>
      <c r="D300" s="273">
        <f t="shared" si="240"/>
        <v>92647417</v>
      </c>
      <c r="E300" s="274">
        <f t="shared" si="240"/>
        <v>0</v>
      </c>
      <c r="F300" s="274">
        <f t="shared" si="240"/>
        <v>1207554</v>
      </c>
      <c r="G300" s="348">
        <f t="shared" si="244"/>
        <v>93854971</v>
      </c>
      <c r="H300" s="273"/>
      <c r="I300" s="274">
        <f t="shared" si="241"/>
        <v>0</v>
      </c>
      <c r="J300" s="274">
        <f t="shared" si="241"/>
        <v>1308437</v>
      </c>
      <c r="K300" s="349">
        <f t="shared" si="245"/>
        <v>1308437</v>
      </c>
      <c r="L300" s="299">
        <f t="shared" si="246"/>
        <v>7</v>
      </c>
      <c r="M300" s="299">
        <f t="shared" si="246"/>
        <v>0</v>
      </c>
      <c r="N300" s="299">
        <f t="shared" si="246"/>
        <v>0</v>
      </c>
      <c r="O300" s="350">
        <f t="shared" si="247"/>
        <v>7</v>
      </c>
      <c r="P300" s="273">
        <f t="shared" si="243"/>
        <v>3840978</v>
      </c>
      <c r="Q300" s="274">
        <f t="shared" si="243"/>
        <v>0</v>
      </c>
      <c r="R300" s="274">
        <f t="shared" si="243"/>
        <v>0</v>
      </c>
      <c r="S300" s="349">
        <f t="shared" si="248"/>
        <v>3840978</v>
      </c>
      <c r="T300" s="332"/>
      <c r="U300" s="332"/>
      <c r="V300" s="332"/>
      <c r="W300" s="332"/>
      <c r="X300" s="332"/>
    </row>
    <row r="301" spans="1:27" ht="22.5">
      <c r="A301" s="270">
        <v>4</v>
      </c>
      <c r="B301" s="271" t="s">
        <v>2027</v>
      </c>
      <c r="C301" s="272" t="s">
        <v>2028</v>
      </c>
      <c r="D301" s="273">
        <f t="shared" si="240"/>
        <v>5630458</v>
      </c>
      <c r="E301" s="274">
        <f t="shared" si="240"/>
        <v>0</v>
      </c>
      <c r="F301" s="274">
        <f t="shared" si="240"/>
        <v>0</v>
      </c>
      <c r="G301" s="348">
        <f t="shared" si="244"/>
        <v>5630458</v>
      </c>
      <c r="H301" s="273">
        <f>V272</f>
        <v>0</v>
      </c>
      <c r="I301" s="274">
        <f t="shared" si="241"/>
        <v>0</v>
      </c>
      <c r="J301" s="274">
        <f t="shared" si="241"/>
        <v>220659</v>
      </c>
      <c r="K301" s="349">
        <f t="shared" si="245"/>
        <v>220659</v>
      </c>
      <c r="L301" s="299">
        <f t="shared" si="246"/>
        <v>0</v>
      </c>
      <c r="M301" s="299">
        <f t="shared" si="246"/>
        <v>0</v>
      </c>
      <c r="N301" s="299">
        <f t="shared" si="246"/>
        <v>0</v>
      </c>
      <c r="O301" s="350">
        <f t="shared" si="247"/>
        <v>0</v>
      </c>
      <c r="P301" s="273">
        <f t="shared" si="243"/>
        <v>0</v>
      </c>
      <c r="Q301" s="274">
        <f t="shared" si="243"/>
        <v>0</v>
      </c>
      <c r="R301" s="274">
        <f t="shared" si="243"/>
        <v>0</v>
      </c>
      <c r="S301" s="349">
        <f t="shared" si="248"/>
        <v>0</v>
      </c>
      <c r="T301" s="332"/>
      <c r="U301" s="332"/>
      <c r="V301" s="332"/>
      <c r="W301" s="332"/>
      <c r="X301" s="332"/>
    </row>
    <row r="302" spans="1:27" ht="21.75">
      <c r="A302" s="351"/>
      <c r="B302" s="278" t="s">
        <v>1057</v>
      </c>
      <c r="C302" s="279"/>
      <c r="D302" s="280">
        <f t="shared" si="240"/>
        <v>1454013615</v>
      </c>
      <c r="E302" s="276">
        <f t="shared" si="240"/>
        <v>0</v>
      </c>
      <c r="F302" s="276">
        <f t="shared" si="240"/>
        <v>12965226</v>
      </c>
      <c r="G302" s="352">
        <f>SUM(D302:F302)-1000</f>
        <v>1466977841</v>
      </c>
      <c r="H302" s="280">
        <f>V273</f>
        <v>0</v>
      </c>
      <c r="I302" s="276">
        <f t="shared" si="241"/>
        <v>0</v>
      </c>
      <c r="J302" s="276">
        <f t="shared" si="241"/>
        <v>1529096</v>
      </c>
      <c r="K302" s="353">
        <f t="shared" si="245"/>
        <v>1529096</v>
      </c>
      <c r="L302" s="299">
        <f t="shared" si="246"/>
        <v>7</v>
      </c>
      <c r="M302" s="299">
        <f t="shared" si="246"/>
        <v>0</v>
      </c>
      <c r="N302" s="299">
        <f t="shared" si="246"/>
        <v>0</v>
      </c>
      <c r="O302" s="354">
        <f t="shared" si="247"/>
        <v>7</v>
      </c>
      <c r="P302" s="280">
        <f t="shared" si="243"/>
        <v>4840978</v>
      </c>
      <c r="Q302" s="276">
        <f t="shared" si="243"/>
        <v>0</v>
      </c>
      <c r="R302" s="276">
        <f t="shared" si="243"/>
        <v>0</v>
      </c>
      <c r="S302" s="353">
        <f t="shared" si="248"/>
        <v>4840978</v>
      </c>
      <c r="T302" s="355"/>
      <c r="U302" s="355"/>
      <c r="V302" s="355"/>
      <c r="W302" s="355"/>
      <c r="X302" s="355"/>
    </row>
    <row r="303" spans="1:27" ht="22.5">
      <c r="A303" s="270" t="s">
        <v>976</v>
      </c>
      <c r="B303" s="271" t="s">
        <v>1058</v>
      </c>
      <c r="C303" s="272"/>
      <c r="D303" s="550"/>
      <c r="E303" s="551"/>
      <c r="F303" s="551"/>
      <c r="G303" s="348"/>
      <c r="H303" s="550"/>
      <c r="I303" s="551"/>
      <c r="J303" s="551"/>
      <c r="K303" s="349"/>
      <c r="L303" s="567"/>
      <c r="M303" s="551"/>
      <c r="N303" s="551"/>
      <c r="O303" s="350"/>
      <c r="P303" s="550"/>
      <c r="Q303" s="551"/>
      <c r="R303" s="551"/>
      <c r="S303" s="349"/>
      <c r="T303" s="332"/>
      <c r="U303" s="332"/>
      <c r="V303" s="332"/>
      <c r="W303" s="332"/>
      <c r="X303" s="332"/>
    </row>
    <row r="304" spans="1:27" ht="22.5">
      <c r="A304" s="270">
        <v>5</v>
      </c>
      <c r="B304" s="271" t="s">
        <v>1060</v>
      </c>
      <c r="C304" s="272" t="s">
        <v>2029</v>
      </c>
      <c r="D304" s="273">
        <f t="shared" ref="D304:F307" si="249">D158</f>
        <v>1323263706</v>
      </c>
      <c r="E304" s="274">
        <f t="shared" si="249"/>
        <v>0</v>
      </c>
      <c r="F304" s="274">
        <f t="shared" si="249"/>
        <v>6998963</v>
      </c>
      <c r="G304" s="348">
        <f t="shared" si="244"/>
        <v>1330262669</v>
      </c>
      <c r="H304" s="273">
        <f t="shared" ref="H304:J307" si="250">V275</f>
        <v>0</v>
      </c>
      <c r="I304" s="274">
        <f t="shared" si="250"/>
        <v>0</v>
      </c>
      <c r="J304" s="274">
        <f t="shared" si="250"/>
        <v>0</v>
      </c>
      <c r="K304" s="349">
        <f t="shared" ref="K304:K307" si="251">SUM(H304:J304)</f>
        <v>0</v>
      </c>
      <c r="L304" s="299">
        <f t="shared" si="246"/>
        <v>0</v>
      </c>
      <c r="M304" s="299">
        <f t="shared" si="246"/>
        <v>0</v>
      </c>
      <c r="N304" s="299">
        <f t="shared" si="246"/>
        <v>0</v>
      </c>
      <c r="O304" s="350">
        <f t="shared" ref="O304:O307" si="252">SUM(L304:N304)</f>
        <v>0</v>
      </c>
      <c r="P304" s="273">
        <f t="shared" ref="P304:R307" si="253">G187</f>
        <v>0</v>
      </c>
      <c r="Q304" s="274">
        <f t="shared" si="253"/>
        <v>0</v>
      </c>
      <c r="R304" s="274">
        <f t="shared" si="253"/>
        <v>0</v>
      </c>
      <c r="S304" s="349"/>
      <c r="T304" s="332"/>
      <c r="U304" s="332"/>
      <c r="V304" s="332"/>
      <c r="W304" s="332"/>
      <c r="X304" s="332"/>
    </row>
    <row r="305" spans="1:24">
      <c r="A305" s="270">
        <v>6</v>
      </c>
      <c r="B305" s="271" t="s">
        <v>2030</v>
      </c>
      <c r="C305" s="272" t="s">
        <v>2031</v>
      </c>
      <c r="D305" s="273">
        <f t="shared" si="249"/>
        <v>328713</v>
      </c>
      <c r="E305" s="274">
        <f t="shared" si="249"/>
        <v>0</v>
      </c>
      <c r="F305" s="274">
        <f t="shared" si="249"/>
        <v>323622</v>
      </c>
      <c r="G305" s="348">
        <f t="shared" si="244"/>
        <v>652335</v>
      </c>
      <c r="H305" s="273">
        <f t="shared" si="250"/>
        <v>0</v>
      </c>
      <c r="I305" s="274">
        <f t="shared" si="250"/>
        <v>0</v>
      </c>
      <c r="J305" s="274">
        <f t="shared" si="250"/>
        <v>0</v>
      </c>
      <c r="K305" s="349">
        <f t="shared" si="251"/>
        <v>0</v>
      </c>
      <c r="L305" s="299">
        <f t="shared" si="246"/>
        <v>0</v>
      </c>
      <c r="M305" s="299">
        <f t="shared" si="246"/>
        <v>0</v>
      </c>
      <c r="N305" s="299">
        <f t="shared" si="246"/>
        <v>0</v>
      </c>
      <c r="O305" s="350">
        <f t="shared" si="252"/>
        <v>0</v>
      </c>
      <c r="P305" s="273">
        <f t="shared" si="253"/>
        <v>0</v>
      </c>
      <c r="Q305" s="274">
        <f t="shared" si="253"/>
        <v>0</v>
      </c>
      <c r="R305" s="274">
        <f t="shared" si="253"/>
        <v>0</v>
      </c>
      <c r="S305" s="349"/>
      <c r="T305" s="332"/>
      <c r="U305" s="332"/>
      <c r="V305" s="332"/>
      <c r="W305" s="332"/>
      <c r="X305" s="332"/>
    </row>
    <row r="306" spans="1:24" ht="33.75">
      <c r="A306" s="270">
        <v>7</v>
      </c>
      <c r="B306" s="271" t="s">
        <v>1059</v>
      </c>
      <c r="C306" s="272" t="s">
        <v>2032</v>
      </c>
      <c r="D306" s="273">
        <f t="shared" si="249"/>
        <v>17451863</v>
      </c>
      <c r="E306" s="274">
        <f t="shared" si="249"/>
        <v>0</v>
      </c>
      <c r="F306" s="274">
        <f t="shared" si="249"/>
        <v>0</v>
      </c>
      <c r="G306" s="348">
        <f t="shared" si="244"/>
        <v>17451863</v>
      </c>
      <c r="H306" s="273">
        <f t="shared" si="250"/>
        <v>0</v>
      </c>
      <c r="I306" s="274">
        <f t="shared" si="250"/>
        <v>0</v>
      </c>
      <c r="J306" s="274">
        <f t="shared" si="250"/>
        <v>0</v>
      </c>
      <c r="K306" s="349">
        <f t="shared" si="251"/>
        <v>0</v>
      </c>
      <c r="L306" s="299">
        <f t="shared" si="246"/>
        <v>0</v>
      </c>
      <c r="M306" s="299">
        <f t="shared" si="246"/>
        <v>0</v>
      </c>
      <c r="N306" s="299">
        <f t="shared" si="246"/>
        <v>0</v>
      </c>
      <c r="O306" s="350">
        <f t="shared" si="252"/>
        <v>0</v>
      </c>
      <c r="P306" s="273">
        <f t="shared" si="253"/>
        <v>0</v>
      </c>
      <c r="Q306" s="274">
        <f t="shared" si="253"/>
        <v>0</v>
      </c>
      <c r="R306" s="274">
        <f t="shared" si="253"/>
        <v>0</v>
      </c>
      <c r="S306" s="349"/>
      <c r="T306" s="332"/>
      <c r="U306" s="332"/>
      <c r="V306" s="332"/>
      <c r="W306" s="332"/>
      <c r="X306" s="332"/>
    </row>
    <row r="307" spans="1:24" ht="21.75">
      <c r="A307" s="351"/>
      <c r="B307" s="278" t="s">
        <v>1061</v>
      </c>
      <c r="C307" s="279"/>
      <c r="D307" s="280">
        <f t="shared" si="249"/>
        <v>1341044282</v>
      </c>
      <c r="E307" s="276">
        <f t="shared" si="249"/>
        <v>0</v>
      </c>
      <c r="F307" s="276">
        <f t="shared" si="249"/>
        <v>7322585</v>
      </c>
      <c r="G307" s="352">
        <f t="shared" si="244"/>
        <v>1348366867</v>
      </c>
      <c r="H307" s="280">
        <f t="shared" si="250"/>
        <v>0</v>
      </c>
      <c r="I307" s="276">
        <f t="shared" si="250"/>
        <v>0</v>
      </c>
      <c r="J307" s="276">
        <f t="shared" si="250"/>
        <v>0</v>
      </c>
      <c r="K307" s="353">
        <f t="shared" si="251"/>
        <v>0</v>
      </c>
      <c r="L307" s="299">
        <f t="shared" si="246"/>
        <v>0</v>
      </c>
      <c r="M307" s="299">
        <f t="shared" si="246"/>
        <v>0</v>
      </c>
      <c r="N307" s="299">
        <f t="shared" si="246"/>
        <v>0</v>
      </c>
      <c r="O307" s="354">
        <f t="shared" si="252"/>
        <v>0</v>
      </c>
      <c r="P307" s="280">
        <f t="shared" si="253"/>
        <v>0</v>
      </c>
      <c r="Q307" s="276">
        <f t="shared" si="253"/>
        <v>0</v>
      </c>
      <c r="R307" s="276">
        <f t="shared" si="253"/>
        <v>0</v>
      </c>
      <c r="S307" s="353"/>
      <c r="T307" s="355"/>
      <c r="U307" s="355"/>
      <c r="V307" s="355"/>
      <c r="W307" s="355"/>
      <c r="X307" s="355"/>
    </row>
    <row r="308" spans="1:24" ht="22.5">
      <c r="A308" s="270" t="s">
        <v>1062</v>
      </c>
      <c r="B308" s="271" t="s">
        <v>1063</v>
      </c>
      <c r="C308" s="272"/>
      <c r="D308" s="550"/>
      <c r="E308" s="551"/>
      <c r="F308" s="551"/>
      <c r="G308" s="553"/>
      <c r="H308" s="550"/>
      <c r="I308" s="551"/>
      <c r="J308" s="551"/>
      <c r="K308" s="566"/>
      <c r="L308" s="567"/>
      <c r="M308" s="551"/>
      <c r="N308" s="551"/>
      <c r="O308" s="553"/>
      <c r="P308" s="550"/>
      <c r="Q308" s="551"/>
      <c r="R308" s="551"/>
      <c r="S308" s="566"/>
      <c r="T308" s="332"/>
      <c r="U308" s="332"/>
      <c r="V308" s="332"/>
      <c r="W308" s="332"/>
      <c r="X308" s="332"/>
    </row>
    <row r="309" spans="1:24" ht="22.5">
      <c r="A309" s="270"/>
      <c r="B309" s="271" t="s">
        <v>1064</v>
      </c>
      <c r="C309" s="272"/>
      <c r="D309" s="550"/>
      <c r="E309" s="551"/>
      <c r="F309" s="551"/>
      <c r="G309" s="553"/>
      <c r="H309" s="550"/>
      <c r="I309" s="551"/>
      <c r="J309" s="551"/>
      <c r="K309" s="566"/>
      <c r="L309" s="567"/>
      <c r="M309" s="551"/>
      <c r="N309" s="551"/>
      <c r="O309" s="553"/>
      <c r="P309" s="550"/>
      <c r="Q309" s="551"/>
      <c r="R309" s="551"/>
      <c r="S309" s="566"/>
      <c r="T309" s="332"/>
      <c r="U309" s="332"/>
      <c r="V309" s="332"/>
      <c r="W309" s="332"/>
      <c r="X309" s="332"/>
    </row>
    <row r="310" spans="1:24" ht="22.5">
      <c r="A310" s="270">
        <v>8</v>
      </c>
      <c r="B310" s="271" t="s">
        <v>1065</v>
      </c>
      <c r="C310" s="272" t="s">
        <v>2033</v>
      </c>
      <c r="D310" s="273">
        <f t="shared" ref="D310:F311" si="254">D164</f>
        <v>287924549</v>
      </c>
      <c r="E310" s="274">
        <f t="shared" si="254"/>
        <v>0</v>
      </c>
      <c r="F310" s="274">
        <f t="shared" si="254"/>
        <v>0</v>
      </c>
      <c r="G310" s="348">
        <f t="shared" ref="G310:G311" si="255">SUM(D310:F310)</f>
        <v>287924549</v>
      </c>
      <c r="H310" s="273">
        <f t="shared" ref="H310:J311" si="256">V281</f>
        <v>0</v>
      </c>
      <c r="I310" s="274">
        <f t="shared" si="256"/>
        <v>0</v>
      </c>
      <c r="J310" s="274">
        <f t="shared" si="256"/>
        <v>1973708</v>
      </c>
      <c r="K310" s="349">
        <f>SUM(H310:J310)</f>
        <v>1973708</v>
      </c>
      <c r="L310" s="299">
        <f t="shared" ref="L310:N320" si="257">M164</f>
        <v>224993</v>
      </c>
      <c r="M310" s="299">
        <f t="shared" si="257"/>
        <v>0</v>
      </c>
      <c r="N310" s="299">
        <f t="shared" si="257"/>
        <v>0</v>
      </c>
      <c r="O310" s="350">
        <f>SUM(L310:N310)</f>
        <v>224993</v>
      </c>
      <c r="P310" s="273">
        <f t="shared" ref="P310:R311" si="258">G193</f>
        <v>637023</v>
      </c>
      <c r="Q310" s="274">
        <f t="shared" si="258"/>
        <v>0</v>
      </c>
      <c r="R310" s="274">
        <f t="shared" si="258"/>
        <v>0</v>
      </c>
      <c r="S310" s="349">
        <f>SUM(P310:R310)</f>
        <v>637023</v>
      </c>
      <c r="T310" s="332"/>
      <c r="U310" s="332"/>
      <c r="V310" s="332"/>
      <c r="W310" s="332"/>
      <c r="X310" s="332"/>
    </row>
    <row r="311" spans="1:24" ht="22.5">
      <c r="A311" s="270">
        <v>9</v>
      </c>
      <c r="B311" s="271" t="s">
        <v>1066</v>
      </c>
      <c r="C311" s="272" t="s">
        <v>2033</v>
      </c>
      <c r="D311" s="273">
        <f t="shared" si="254"/>
        <v>0</v>
      </c>
      <c r="E311" s="274">
        <f t="shared" si="254"/>
        <v>0</v>
      </c>
      <c r="F311" s="274">
        <f t="shared" si="254"/>
        <v>0</v>
      </c>
      <c r="G311" s="348">
        <f t="shared" si="255"/>
        <v>0</v>
      </c>
      <c r="H311" s="273">
        <f t="shared" si="256"/>
        <v>0</v>
      </c>
      <c r="I311" s="274">
        <f t="shared" si="256"/>
        <v>0</v>
      </c>
      <c r="J311" s="274">
        <f t="shared" si="256"/>
        <v>0</v>
      </c>
      <c r="K311" s="349">
        <f>SUM(H311:J311)</f>
        <v>0</v>
      </c>
      <c r="L311" s="299">
        <f t="shared" si="257"/>
        <v>0</v>
      </c>
      <c r="M311" s="299">
        <f t="shared" si="257"/>
        <v>0</v>
      </c>
      <c r="N311" s="299">
        <f t="shared" si="257"/>
        <v>0</v>
      </c>
      <c r="O311" s="350">
        <f>SUM(L311:N311)</f>
        <v>0</v>
      </c>
      <c r="P311" s="273">
        <f t="shared" si="258"/>
        <v>0</v>
      </c>
      <c r="Q311" s="274">
        <f t="shared" si="258"/>
        <v>0</v>
      </c>
      <c r="R311" s="274">
        <f t="shared" si="258"/>
        <v>0</v>
      </c>
      <c r="S311" s="349">
        <f>SUM(P311:R311)</f>
        <v>0</v>
      </c>
      <c r="T311" s="332"/>
      <c r="U311" s="332"/>
      <c r="V311" s="332"/>
      <c r="W311" s="332"/>
      <c r="X311" s="332"/>
    </row>
    <row r="312" spans="1:24" ht="22.5">
      <c r="A312" s="270"/>
      <c r="B312" s="271" t="s">
        <v>1068</v>
      </c>
      <c r="C312" s="272"/>
      <c r="D312" s="550"/>
      <c r="E312" s="551"/>
      <c r="F312" s="551"/>
      <c r="G312" s="553"/>
      <c r="H312" s="550"/>
      <c r="I312" s="551"/>
      <c r="J312" s="551"/>
      <c r="K312" s="566"/>
      <c r="L312" s="567"/>
      <c r="M312" s="551"/>
      <c r="N312" s="551"/>
      <c r="O312" s="553"/>
      <c r="P312" s="550"/>
      <c r="Q312" s="551"/>
      <c r="R312" s="551"/>
      <c r="S312" s="566"/>
      <c r="T312" s="332"/>
      <c r="U312" s="332"/>
      <c r="V312" s="332"/>
      <c r="W312" s="332"/>
      <c r="X312" s="332"/>
    </row>
    <row r="313" spans="1:24" ht="22.5">
      <c r="A313" s="270">
        <v>10</v>
      </c>
      <c r="B313" s="271" t="s">
        <v>1065</v>
      </c>
      <c r="C313" s="272" t="s">
        <v>2033</v>
      </c>
      <c r="D313" s="273">
        <f t="shared" ref="D313:F314" si="259">D167</f>
        <v>0</v>
      </c>
      <c r="E313" s="274">
        <f t="shared" si="259"/>
        <v>0</v>
      </c>
      <c r="F313" s="274">
        <f t="shared" si="259"/>
        <v>0</v>
      </c>
      <c r="G313" s="350">
        <f t="shared" ref="G313:G319" si="260">SUM(D313:F313)</f>
        <v>0</v>
      </c>
      <c r="H313" s="273">
        <f t="shared" ref="H313:J314" si="261">V284</f>
        <v>0</v>
      </c>
      <c r="I313" s="274">
        <f t="shared" si="261"/>
        <v>0</v>
      </c>
      <c r="J313" s="274">
        <f t="shared" si="261"/>
        <v>0</v>
      </c>
      <c r="K313" s="349">
        <f t="shared" ref="K313:K314" si="262">SUM(H313:J313)</f>
        <v>0</v>
      </c>
      <c r="L313" s="299">
        <f t="shared" si="257"/>
        <v>0</v>
      </c>
      <c r="M313" s="299">
        <f t="shared" si="257"/>
        <v>0</v>
      </c>
      <c r="N313" s="299">
        <f t="shared" si="257"/>
        <v>0</v>
      </c>
      <c r="O313" s="350">
        <f t="shared" ref="O313:O314" si="263">SUM(L313:N313)</f>
        <v>0</v>
      </c>
      <c r="P313" s="273">
        <f t="shared" ref="P313:R314" si="264">G196</f>
        <v>0</v>
      </c>
      <c r="Q313" s="274">
        <f t="shared" si="264"/>
        <v>0</v>
      </c>
      <c r="R313" s="274">
        <f t="shared" si="264"/>
        <v>0</v>
      </c>
      <c r="S313" s="349">
        <f t="shared" ref="S313:S314" si="265">SUM(P313:R313)</f>
        <v>0</v>
      </c>
      <c r="T313" s="332"/>
      <c r="U313" s="332"/>
      <c r="V313" s="332"/>
      <c r="W313" s="332"/>
      <c r="X313" s="332"/>
    </row>
    <row r="314" spans="1:24" ht="22.5">
      <c r="A314" s="270">
        <v>11</v>
      </c>
      <c r="B314" s="271" t="s">
        <v>1066</v>
      </c>
      <c r="C314" s="272" t="s">
        <v>2033</v>
      </c>
      <c r="D314" s="273">
        <f t="shared" si="259"/>
        <v>0</v>
      </c>
      <c r="E314" s="274">
        <f t="shared" si="259"/>
        <v>0</v>
      </c>
      <c r="F314" s="274">
        <f t="shared" si="259"/>
        <v>0</v>
      </c>
      <c r="G314" s="350">
        <f t="shared" si="260"/>
        <v>0</v>
      </c>
      <c r="H314" s="273">
        <f t="shared" si="261"/>
        <v>0</v>
      </c>
      <c r="I314" s="274">
        <f t="shared" si="261"/>
        <v>0</v>
      </c>
      <c r="J314" s="274">
        <f t="shared" si="261"/>
        <v>0</v>
      </c>
      <c r="K314" s="349">
        <f t="shared" si="262"/>
        <v>0</v>
      </c>
      <c r="L314" s="299">
        <f t="shared" si="257"/>
        <v>0</v>
      </c>
      <c r="M314" s="299">
        <f t="shared" si="257"/>
        <v>0</v>
      </c>
      <c r="N314" s="299">
        <f t="shared" si="257"/>
        <v>0</v>
      </c>
      <c r="O314" s="350">
        <f t="shared" si="263"/>
        <v>0</v>
      </c>
      <c r="P314" s="273">
        <f t="shared" si="264"/>
        <v>0</v>
      </c>
      <c r="Q314" s="274">
        <f t="shared" si="264"/>
        <v>0</v>
      </c>
      <c r="R314" s="274">
        <f t="shared" si="264"/>
        <v>0</v>
      </c>
      <c r="S314" s="349">
        <f t="shared" si="265"/>
        <v>0</v>
      </c>
      <c r="T314" s="332"/>
      <c r="U314" s="332"/>
      <c r="V314" s="332"/>
      <c r="W314" s="332"/>
      <c r="X314" s="332"/>
    </row>
    <row r="315" spans="1:24" ht="22.5">
      <c r="A315" s="270"/>
      <c r="B315" s="271" t="s">
        <v>1069</v>
      </c>
      <c r="C315" s="272"/>
      <c r="D315" s="550"/>
      <c r="E315" s="551"/>
      <c r="F315" s="551"/>
      <c r="G315" s="350">
        <f t="shared" si="260"/>
        <v>0</v>
      </c>
      <c r="H315" s="550"/>
      <c r="I315" s="551"/>
      <c r="J315" s="551"/>
      <c r="K315" s="349"/>
      <c r="L315" s="567"/>
      <c r="M315" s="551"/>
      <c r="N315" s="551"/>
      <c r="O315" s="350"/>
      <c r="P315" s="550"/>
      <c r="Q315" s="551"/>
      <c r="R315" s="551"/>
      <c r="S315" s="349"/>
      <c r="T315" s="332"/>
      <c r="U315" s="332"/>
      <c r="V315" s="332"/>
      <c r="W315" s="332"/>
      <c r="X315" s="332"/>
    </row>
    <row r="316" spans="1:24">
      <c r="A316" s="270">
        <v>12</v>
      </c>
      <c r="B316" s="271" t="s">
        <v>2034</v>
      </c>
      <c r="C316" s="272" t="s">
        <v>2035</v>
      </c>
      <c r="D316" s="273">
        <f t="shared" ref="D316:F318" si="266">D170</f>
        <v>200000000</v>
      </c>
      <c r="E316" s="274">
        <f t="shared" si="266"/>
        <v>0</v>
      </c>
      <c r="F316" s="274">
        <f t="shared" si="266"/>
        <v>0</v>
      </c>
      <c r="G316" s="350">
        <f t="shared" si="260"/>
        <v>200000000</v>
      </c>
      <c r="H316" s="273">
        <f t="shared" ref="H316:J320" si="267">V287</f>
        <v>0</v>
      </c>
      <c r="I316" s="274">
        <f t="shared" si="267"/>
        <v>0</v>
      </c>
      <c r="J316" s="274">
        <f t="shared" si="267"/>
        <v>0</v>
      </c>
      <c r="K316" s="349">
        <f t="shared" ref="K316:K319" si="268">SUM(H316:J316)</f>
        <v>0</v>
      </c>
      <c r="L316" s="299">
        <f t="shared" si="257"/>
        <v>0</v>
      </c>
      <c r="M316" s="299">
        <f t="shared" si="257"/>
        <v>0</v>
      </c>
      <c r="N316" s="299">
        <f t="shared" si="257"/>
        <v>0</v>
      </c>
      <c r="O316" s="350">
        <f t="shared" ref="O316:O319" si="269">SUM(L316:N316)</f>
        <v>0</v>
      </c>
      <c r="P316" s="273">
        <f t="shared" ref="P316:R320" si="270">G199</f>
        <v>0</v>
      </c>
      <c r="Q316" s="274">
        <f t="shared" si="270"/>
        <v>0</v>
      </c>
      <c r="R316" s="274">
        <f t="shared" si="270"/>
        <v>0</v>
      </c>
      <c r="S316" s="349">
        <f t="shared" ref="S316:S319" si="271">SUM(P316:R316)</f>
        <v>0</v>
      </c>
      <c r="T316" s="332"/>
      <c r="U316" s="332"/>
      <c r="V316" s="332"/>
      <c r="W316" s="332"/>
      <c r="X316" s="332"/>
    </row>
    <row r="317" spans="1:24">
      <c r="A317" s="270">
        <v>13</v>
      </c>
      <c r="B317" s="271" t="s">
        <v>1071</v>
      </c>
      <c r="C317" s="272" t="s">
        <v>2036</v>
      </c>
      <c r="D317" s="273">
        <f t="shared" si="266"/>
        <v>0</v>
      </c>
      <c r="E317" s="274">
        <f t="shared" si="266"/>
        <v>0</v>
      </c>
      <c r="F317" s="274">
        <f t="shared" si="266"/>
        <v>0</v>
      </c>
      <c r="G317" s="350">
        <f t="shared" si="260"/>
        <v>0</v>
      </c>
      <c r="H317" s="273">
        <f t="shared" si="267"/>
        <v>0</v>
      </c>
      <c r="I317" s="274">
        <f t="shared" si="267"/>
        <v>0</v>
      </c>
      <c r="J317" s="274">
        <f t="shared" si="267"/>
        <v>0</v>
      </c>
      <c r="K317" s="349">
        <f t="shared" si="268"/>
        <v>0</v>
      </c>
      <c r="L317" s="299">
        <f t="shared" si="257"/>
        <v>0</v>
      </c>
      <c r="M317" s="299">
        <f t="shared" si="257"/>
        <v>0</v>
      </c>
      <c r="N317" s="299">
        <f t="shared" si="257"/>
        <v>0</v>
      </c>
      <c r="O317" s="350">
        <f t="shared" si="269"/>
        <v>0</v>
      </c>
      <c r="P317" s="273">
        <f t="shared" si="270"/>
        <v>0</v>
      </c>
      <c r="Q317" s="274">
        <f t="shared" si="270"/>
        <v>0</v>
      </c>
      <c r="R317" s="274">
        <f t="shared" si="270"/>
        <v>0</v>
      </c>
      <c r="S317" s="349">
        <f t="shared" si="271"/>
        <v>0</v>
      </c>
      <c r="T317" s="332"/>
      <c r="U317" s="332"/>
      <c r="V317" s="332"/>
      <c r="W317" s="332"/>
      <c r="X317" s="332"/>
    </row>
    <row r="318" spans="1:24" ht="22.5">
      <c r="A318" s="270">
        <v>14</v>
      </c>
      <c r="B318" s="271" t="s">
        <v>2037</v>
      </c>
      <c r="C318" s="284" t="s">
        <v>2038</v>
      </c>
      <c r="D318" s="273">
        <f t="shared" si="266"/>
        <v>20693758</v>
      </c>
      <c r="E318" s="274">
        <f t="shared" si="266"/>
        <v>0</v>
      </c>
      <c r="F318" s="274">
        <f t="shared" si="266"/>
        <v>0</v>
      </c>
      <c r="G318" s="350">
        <f t="shared" si="260"/>
        <v>20693758</v>
      </c>
      <c r="H318" s="273">
        <f t="shared" si="267"/>
        <v>0</v>
      </c>
      <c r="I318" s="274">
        <f t="shared" si="267"/>
        <v>0</v>
      </c>
      <c r="J318" s="274">
        <f t="shared" si="267"/>
        <v>0</v>
      </c>
      <c r="K318" s="349">
        <f t="shared" si="268"/>
        <v>0</v>
      </c>
      <c r="L318" s="299">
        <f t="shared" si="257"/>
        <v>0</v>
      </c>
      <c r="M318" s="299">
        <f t="shared" si="257"/>
        <v>0</v>
      </c>
      <c r="N318" s="299">
        <f t="shared" si="257"/>
        <v>0</v>
      </c>
      <c r="O318" s="350">
        <f t="shared" si="269"/>
        <v>0</v>
      </c>
      <c r="P318" s="273">
        <f t="shared" si="270"/>
        <v>0</v>
      </c>
      <c r="Q318" s="274">
        <f t="shared" si="270"/>
        <v>0</v>
      </c>
      <c r="R318" s="274">
        <f t="shared" si="270"/>
        <v>0</v>
      </c>
      <c r="S318" s="349">
        <f t="shared" si="271"/>
        <v>0</v>
      </c>
      <c r="T318" s="332"/>
      <c r="U318" s="332"/>
      <c r="V318" s="332"/>
      <c r="W318" s="332"/>
      <c r="X318" s="332"/>
    </row>
    <row r="319" spans="1:24" ht="21.75">
      <c r="A319" s="351"/>
      <c r="B319" s="278" t="s">
        <v>1235</v>
      </c>
      <c r="C319" s="278"/>
      <c r="D319" s="280">
        <f>D173+1000</f>
        <v>508619307</v>
      </c>
      <c r="E319" s="276">
        <f>E173</f>
        <v>0</v>
      </c>
      <c r="F319" s="276">
        <f>F173</f>
        <v>0</v>
      </c>
      <c r="G319" s="354">
        <f t="shared" si="260"/>
        <v>508619307</v>
      </c>
      <c r="H319" s="280">
        <f t="shared" si="267"/>
        <v>0</v>
      </c>
      <c r="I319" s="276">
        <f t="shared" si="267"/>
        <v>0</v>
      </c>
      <c r="J319" s="276">
        <f t="shared" si="267"/>
        <v>1973708</v>
      </c>
      <c r="K319" s="353">
        <f t="shared" si="268"/>
        <v>1973708</v>
      </c>
      <c r="L319" s="299">
        <f t="shared" si="257"/>
        <v>224993</v>
      </c>
      <c r="M319" s="299">
        <f t="shared" si="257"/>
        <v>0</v>
      </c>
      <c r="N319" s="299">
        <f t="shared" si="257"/>
        <v>0</v>
      </c>
      <c r="O319" s="354">
        <f t="shared" si="269"/>
        <v>224993</v>
      </c>
      <c r="P319" s="280">
        <f t="shared" si="270"/>
        <v>637023</v>
      </c>
      <c r="Q319" s="276">
        <f t="shared" si="270"/>
        <v>0</v>
      </c>
      <c r="R319" s="276">
        <f t="shared" si="270"/>
        <v>0</v>
      </c>
      <c r="S319" s="353">
        <f t="shared" si="271"/>
        <v>637023</v>
      </c>
      <c r="T319" s="355"/>
      <c r="U319" s="355"/>
      <c r="V319" s="355"/>
      <c r="W319" s="355"/>
      <c r="X319" s="355"/>
    </row>
    <row r="320" spans="1:24" ht="22.5" thickBot="1">
      <c r="A320" s="270"/>
      <c r="B320" s="278" t="s">
        <v>1072</v>
      </c>
      <c r="C320" s="278"/>
      <c r="D320" s="327">
        <f>D174</f>
        <v>3303676204</v>
      </c>
      <c r="E320" s="328">
        <f>E174</f>
        <v>0</v>
      </c>
      <c r="F320" s="328">
        <f>F174</f>
        <v>20287811</v>
      </c>
      <c r="G320" s="356">
        <f>SUM(D320:F320)</f>
        <v>3323964015</v>
      </c>
      <c r="H320" s="327">
        <f t="shared" si="267"/>
        <v>0</v>
      </c>
      <c r="I320" s="328">
        <f t="shared" si="267"/>
        <v>0</v>
      </c>
      <c r="J320" s="328">
        <f t="shared" si="267"/>
        <v>3502804</v>
      </c>
      <c r="K320" s="357">
        <f>SUM(H320:J320)</f>
        <v>3502804</v>
      </c>
      <c r="L320" s="358">
        <f t="shared" si="257"/>
        <v>225000</v>
      </c>
      <c r="M320" s="358">
        <f t="shared" si="257"/>
        <v>0</v>
      </c>
      <c r="N320" s="358">
        <f t="shared" si="257"/>
        <v>0</v>
      </c>
      <c r="O320" s="359">
        <f>SUM(L320:N320)</f>
        <v>225000</v>
      </c>
      <c r="P320" s="327">
        <f t="shared" si="270"/>
        <v>5478001</v>
      </c>
      <c r="Q320" s="328">
        <f t="shared" si="270"/>
        <v>0</v>
      </c>
      <c r="R320" s="328">
        <f t="shared" si="270"/>
        <v>0</v>
      </c>
      <c r="S320" s="357">
        <f>SUM(P320:R320)</f>
        <v>5478001</v>
      </c>
      <c r="T320" s="332"/>
      <c r="U320" s="332"/>
      <c r="V320" s="332"/>
      <c r="W320" s="332"/>
      <c r="X320" s="332"/>
    </row>
    <row r="321" spans="1:24" ht="12" thickBot="1">
      <c r="A321" s="330"/>
      <c r="B321" s="318"/>
      <c r="C321" s="318"/>
      <c r="D321" s="318"/>
      <c r="E321" s="318"/>
      <c r="F321" s="323"/>
      <c r="G321" s="331"/>
      <c r="H321" s="332"/>
      <c r="I321" s="332"/>
      <c r="J321" s="332"/>
      <c r="K321" s="360"/>
      <c r="L321" s="270"/>
      <c r="M321" s="270"/>
      <c r="N321" s="361"/>
      <c r="O321" s="362"/>
      <c r="P321" s="362"/>
      <c r="Q321" s="362"/>
      <c r="R321" s="362"/>
      <c r="S321" s="362"/>
      <c r="T321" s="323"/>
      <c r="U321" s="323"/>
      <c r="W321" s="331"/>
      <c r="X321" s="332"/>
    </row>
    <row r="322" spans="1:24" ht="12" thickBot="1">
      <c r="A322" s="330"/>
      <c r="B322" s="318"/>
      <c r="C322" s="318"/>
      <c r="D322" s="555" t="s">
        <v>2096</v>
      </c>
      <c r="E322" s="556"/>
      <c r="F322" s="556"/>
      <c r="G322" s="556"/>
      <c r="H322" s="556"/>
      <c r="I322" s="556"/>
      <c r="J322" s="556"/>
      <c r="K322" s="556"/>
      <c r="L322" s="556"/>
      <c r="M322" s="556"/>
      <c r="N322" s="556"/>
      <c r="O322" s="557"/>
      <c r="P322" s="343"/>
      <c r="Q322" s="343"/>
      <c r="R322" s="343"/>
      <c r="S322" s="343"/>
      <c r="T322" s="323"/>
      <c r="U322" s="323"/>
      <c r="W322" s="331"/>
      <c r="X322" s="332"/>
    </row>
    <row r="323" spans="1:24" ht="12" thickBot="1">
      <c r="A323" s="330"/>
      <c r="B323" s="318"/>
      <c r="C323" s="318"/>
      <c r="D323" s="558" t="s">
        <v>1021</v>
      </c>
      <c r="E323" s="559"/>
      <c r="F323" s="559"/>
      <c r="G323" s="560"/>
      <c r="H323" s="561" t="s">
        <v>1763</v>
      </c>
      <c r="I323" s="562"/>
      <c r="J323" s="562"/>
      <c r="K323" s="563"/>
      <c r="L323" s="564" t="s">
        <v>1128</v>
      </c>
      <c r="M323" s="562"/>
      <c r="N323" s="562"/>
      <c r="O323" s="565"/>
      <c r="P323" s="318"/>
      <c r="Q323" s="318"/>
      <c r="R323" s="323"/>
      <c r="S323" s="324"/>
      <c r="T323" s="323"/>
      <c r="U323" s="323"/>
      <c r="V323" s="323"/>
      <c r="W323" s="324"/>
      <c r="X323" s="323"/>
    </row>
    <row r="324" spans="1:24" ht="65.25" customHeight="1" thickTop="1">
      <c r="A324" s="289" t="s">
        <v>2016</v>
      </c>
      <c r="B324" s="264" t="s">
        <v>990</v>
      </c>
      <c r="C324" s="265" t="s">
        <v>2017</v>
      </c>
      <c r="D324" s="266" t="s">
        <v>2018</v>
      </c>
      <c r="E324" s="267" t="s">
        <v>2019</v>
      </c>
      <c r="F324" s="267" t="s">
        <v>2020</v>
      </c>
      <c r="G324" s="345" t="s">
        <v>1140</v>
      </c>
      <c r="H324" s="266" t="s">
        <v>2018</v>
      </c>
      <c r="I324" s="267" t="s">
        <v>2019</v>
      </c>
      <c r="J324" s="267" t="s">
        <v>2020</v>
      </c>
      <c r="K324" s="363" t="s">
        <v>1140</v>
      </c>
      <c r="L324" s="292" t="s">
        <v>2018</v>
      </c>
      <c r="M324" s="267" t="s">
        <v>2019</v>
      </c>
      <c r="N324" s="295" t="s">
        <v>2020</v>
      </c>
      <c r="O324" s="364" t="s">
        <v>1140</v>
      </c>
      <c r="P324" s="318"/>
      <c r="Q324" s="318"/>
      <c r="R324" s="325"/>
      <c r="S324" s="326"/>
      <c r="T324" s="325"/>
      <c r="U324" s="325"/>
      <c r="V324" s="325"/>
      <c r="W324" s="324"/>
      <c r="X324" s="323"/>
    </row>
    <row r="325" spans="1:24" ht="22.5">
      <c r="A325" s="270" t="s">
        <v>1129</v>
      </c>
      <c r="B325" s="271" t="s">
        <v>1052</v>
      </c>
      <c r="C325" s="271"/>
      <c r="D325" s="365"/>
      <c r="E325" s="366"/>
      <c r="F325" s="366"/>
      <c r="G325" s="350"/>
      <c r="H325" s="550"/>
      <c r="I325" s="551"/>
      <c r="J325" s="551"/>
      <c r="K325" s="367"/>
      <c r="L325" s="552"/>
      <c r="M325" s="551"/>
      <c r="N325" s="553"/>
      <c r="O325" s="368"/>
      <c r="P325" s="318"/>
      <c r="Q325" s="318"/>
      <c r="R325" s="323"/>
      <c r="S325" s="324"/>
      <c r="T325" s="323"/>
      <c r="U325" s="323"/>
      <c r="V325" s="323"/>
      <c r="W325" s="324"/>
      <c r="X325" s="323"/>
    </row>
    <row r="326" spans="1:24" ht="22.5">
      <c r="A326" s="270">
        <v>1</v>
      </c>
      <c r="B326" s="271" t="s">
        <v>2021</v>
      </c>
      <c r="C326" s="272" t="s">
        <v>2022</v>
      </c>
      <c r="D326" s="273">
        <f t="shared" ref="D326:F330" si="272">J268</f>
        <v>6637532</v>
      </c>
      <c r="E326" s="274">
        <f t="shared" si="272"/>
        <v>0</v>
      </c>
      <c r="F326" s="274">
        <f t="shared" si="272"/>
        <v>0</v>
      </c>
      <c r="G326" s="350">
        <f>SUM(D326:F326)</f>
        <v>6637532</v>
      </c>
      <c r="H326" s="273">
        <f t="shared" ref="H326:J331" si="273">S180</f>
        <v>0</v>
      </c>
      <c r="I326" s="274">
        <f t="shared" si="273"/>
        <v>36554000</v>
      </c>
      <c r="J326" s="274">
        <f t="shared" si="273"/>
        <v>0</v>
      </c>
      <c r="K326" s="367">
        <f>SUM(H326:J326)</f>
        <v>36554000</v>
      </c>
      <c r="L326" s="297">
        <f t="shared" ref="L326:N331" si="274">D297+H297+L297+P297+D326+H326</f>
        <v>1236441867</v>
      </c>
      <c r="M326" s="274">
        <f t="shared" si="274"/>
        <v>36554000</v>
      </c>
      <c r="N326" s="274">
        <f t="shared" si="274"/>
        <v>11757672</v>
      </c>
      <c r="O326" s="369">
        <f>SUM(L326:N326)</f>
        <v>1284753539</v>
      </c>
      <c r="P326" s="318"/>
      <c r="Q326" s="318"/>
      <c r="R326" s="323"/>
      <c r="S326" s="324"/>
      <c r="T326" s="323"/>
      <c r="U326" s="323"/>
      <c r="V326" s="323"/>
      <c r="W326" s="324"/>
      <c r="X326" s="323"/>
    </row>
    <row r="327" spans="1:24" ht="22.5">
      <c r="A327" s="270"/>
      <c r="B327" s="271" t="s">
        <v>2023</v>
      </c>
      <c r="C327" s="272"/>
      <c r="D327" s="273">
        <f t="shared" si="272"/>
        <v>0</v>
      </c>
      <c r="E327" s="274">
        <f t="shared" si="272"/>
        <v>0</v>
      </c>
      <c r="F327" s="274">
        <f t="shared" si="272"/>
        <v>0</v>
      </c>
      <c r="G327" s="350">
        <f t="shared" ref="G327:G330" si="275">SUM(D327:F327)</f>
        <v>0</v>
      </c>
      <c r="H327" s="273">
        <f t="shared" si="273"/>
        <v>0</v>
      </c>
      <c r="I327" s="274">
        <f t="shared" si="273"/>
        <v>0</v>
      </c>
      <c r="J327" s="274">
        <f t="shared" si="273"/>
        <v>0</v>
      </c>
      <c r="K327" s="367">
        <f t="shared" ref="K327:K331" si="276">SUM(H327:J327)</f>
        <v>0</v>
      </c>
      <c r="L327" s="297">
        <f t="shared" si="274"/>
        <v>0</v>
      </c>
      <c r="M327" s="274">
        <f t="shared" si="274"/>
        <v>0</v>
      </c>
      <c r="N327" s="274">
        <f t="shared" si="274"/>
        <v>0</v>
      </c>
      <c r="O327" s="369">
        <f t="shared" ref="O327:O348" si="277">SUM(L327:N327)</f>
        <v>0</v>
      </c>
      <c r="P327" s="318"/>
      <c r="Q327" s="318"/>
      <c r="R327" s="323"/>
      <c r="S327" s="324"/>
      <c r="T327" s="323"/>
      <c r="U327" s="323"/>
      <c r="V327" s="323"/>
      <c r="W327" s="324"/>
      <c r="X327" s="323"/>
    </row>
    <row r="328" spans="1:24">
      <c r="A328" s="270">
        <v>2</v>
      </c>
      <c r="B328" s="271" t="s">
        <v>1049</v>
      </c>
      <c r="C328" s="272" t="s">
        <v>2024</v>
      </c>
      <c r="D328" s="273">
        <f t="shared" si="272"/>
        <v>0</v>
      </c>
      <c r="E328" s="274">
        <f t="shared" si="272"/>
        <v>0</v>
      </c>
      <c r="F328" s="274">
        <f t="shared" si="272"/>
        <v>0</v>
      </c>
      <c r="G328" s="350">
        <f t="shared" si="275"/>
        <v>0</v>
      </c>
      <c r="H328" s="273">
        <f t="shared" si="273"/>
        <v>0</v>
      </c>
      <c r="I328" s="274">
        <f t="shared" si="273"/>
        <v>0</v>
      </c>
      <c r="J328" s="274">
        <f t="shared" si="273"/>
        <v>0</v>
      </c>
      <c r="K328" s="367">
        <f t="shared" si="276"/>
        <v>0</v>
      </c>
      <c r="L328" s="297">
        <f t="shared" si="274"/>
        <v>126931405</v>
      </c>
      <c r="M328" s="274">
        <f t="shared" si="274"/>
        <v>0</v>
      </c>
      <c r="N328" s="274">
        <f t="shared" si="274"/>
        <v>0</v>
      </c>
      <c r="O328" s="369">
        <f t="shared" si="277"/>
        <v>126931405</v>
      </c>
      <c r="P328" s="318"/>
      <c r="Q328" s="318"/>
      <c r="R328" s="323"/>
      <c r="S328" s="324"/>
      <c r="T328" s="323"/>
      <c r="U328" s="323"/>
      <c r="V328" s="323"/>
      <c r="W328" s="324"/>
      <c r="X328" s="323"/>
    </row>
    <row r="329" spans="1:24">
      <c r="A329" s="270">
        <v>3</v>
      </c>
      <c r="B329" s="271" t="s">
        <v>2025</v>
      </c>
      <c r="C329" s="272" t="s">
        <v>2026</v>
      </c>
      <c r="D329" s="273">
        <f t="shared" si="272"/>
        <v>56116383</v>
      </c>
      <c r="E329" s="274">
        <f t="shared" si="272"/>
        <v>0</v>
      </c>
      <c r="F329" s="274">
        <f t="shared" si="272"/>
        <v>1099375</v>
      </c>
      <c r="G329" s="350">
        <f t="shared" si="275"/>
        <v>57215758</v>
      </c>
      <c r="H329" s="273">
        <f t="shared" si="273"/>
        <v>0</v>
      </c>
      <c r="I329" s="274">
        <f t="shared" si="273"/>
        <v>2103943</v>
      </c>
      <c r="J329" s="274">
        <f t="shared" si="273"/>
        <v>0</v>
      </c>
      <c r="K329" s="367">
        <f t="shared" si="276"/>
        <v>2103943</v>
      </c>
      <c r="L329" s="297">
        <f t="shared" si="274"/>
        <v>152604785</v>
      </c>
      <c r="M329" s="274">
        <f t="shared" si="274"/>
        <v>2103943</v>
      </c>
      <c r="N329" s="274">
        <f t="shared" si="274"/>
        <v>3615366</v>
      </c>
      <c r="O329" s="369">
        <f t="shared" si="277"/>
        <v>158324094</v>
      </c>
      <c r="P329" s="318"/>
      <c r="Q329" s="318"/>
      <c r="R329" s="323"/>
      <c r="S329" s="324"/>
      <c r="T329" s="323"/>
      <c r="U329" s="323"/>
      <c r="V329" s="323"/>
      <c r="W329" s="324"/>
      <c r="X329" s="323"/>
    </row>
    <row r="330" spans="1:24" ht="22.5">
      <c r="A330" s="270">
        <v>4</v>
      </c>
      <c r="B330" s="271" t="s">
        <v>2027</v>
      </c>
      <c r="C330" s="272" t="s">
        <v>2028</v>
      </c>
      <c r="D330" s="273">
        <f t="shared" si="272"/>
        <v>0</v>
      </c>
      <c r="E330" s="274">
        <f t="shared" si="272"/>
        <v>0</v>
      </c>
      <c r="F330" s="274">
        <f t="shared" si="272"/>
        <v>0</v>
      </c>
      <c r="G330" s="350">
        <f t="shared" si="275"/>
        <v>0</v>
      </c>
      <c r="H330" s="273">
        <f t="shared" si="273"/>
        <v>0</v>
      </c>
      <c r="I330" s="274">
        <f t="shared" si="273"/>
        <v>0</v>
      </c>
      <c r="J330" s="274">
        <f t="shared" si="273"/>
        <v>0</v>
      </c>
      <c r="K330" s="367">
        <f t="shared" si="276"/>
        <v>0</v>
      </c>
      <c r="L330" s="297">
        <f t="shared" si="274"/>
        <v>5630458</v>
      </c>
      <c r="M330" s="274">
        <f t="shared" si="274"/>
        <v>0</v>
      </c>
      <c r="N330" s="274">
        <f t="shared" si="274"/>
        <v>220659</v>
      </c>
      <c r="O330" s="369">
        <f t="shared" si="277"/>
        <v>5851117</v>
      </c>
      <c r="P330" s="318"/>
      <c r="Q330" s="318"/>
      <c r="R330" s="323"/>
      <c r="S330" s="324"/>
      <c r="T330" s="323"/>
      <c r="U330" s="323"/>
      <c r="V330" s="323"/>
      <c r="W330" s="324"/>
      <c r="X330" s="323"/>
    </row>
    <row r="331" spans="1:24" ht="21.75">
      <c r="A331" s="351"/>
      <c r="B331" s="278" t="s">
        <v>1057</v>
      </c>
      <c r="C331" s="279"/>
      <c r="D331" s="280">
        <f>J273-1000</f>
        <v>62752915</v>
      </c>
      <c r="E331" s="276">
        <f>K273</f>
        <v>0</v>
      </c>
      <c r="F331" s="276">
        <f>L273</f>
        <v>1099375</v>
      </c>
      <c r="G331" s="354">
        <v>63853600</v>
      </c>
      <c r="H331" s="280">
        <f t="shared" si="273"/>
        <v>0</v>
      </c>
      <c r="I331" s="276">
        <f t="shared" si="273"/>
        <v>38657943</v>
      </c>
      <c r="J331" s="276">
        <f t="shared" si="273"/>
        <v>0</v>
      </c>
      <c r="K331" s="370">
        <f t="shared" si="276"/>
        <v>38657943</v>
      </c>
      <c r="L331" s="333">
        <f t="shared" si="274"/>
        <v>1521607515</v>
      </c>
      <c r="M331" s="274">
        <f t="shared" si="274"/>
        <v>38657943</v>
      </c>
      <c r="N331" s="274">
        <f t="shared" si="274"/>
        <v>15593697</v>
      </c>
      <c r="O331" s="371">
        <f>SUM(O326:O330)</f>
        <v>1575860155</v>
      </c>
      <c r="P331" s="318"/>
      <c r="Q331" s="318"/>
      <c r="R331" s="323"/>
      <c r="S331" s="324"/>
      <c r="T331" s="323"/>
      <c r="U331" s="323"/>
      <c r="V331" s="323"/>
      <c r="W331" s="324"/>
      <c r="X331" s="323"/>
    </row>
    <row r="332" spans="1:24" ht="22.5">
      <c r="A332" s="270" t="s">
        <v>976</v>
      </c>
      <c r="B332" s="271" t="s">
        <v>1058</v>
      </c>
      <c r="C332" s="272"/>
      <c r="D332" s="365"/>
      <c r="E332" s="366"/>
      <c r="F332" s="366"/>
      <c r="G332" s="350"/>
      <c r="H332" s="550"/>
      <c r="I332" s="551"/>
      <c r="J332" s="551"/>
      <c r="K332" s="367"/>
      <c r="L332" s="552"/>
      <c r="M332" s="551"/>
      <c r="N332" s="553"/>
      <c r="O332" s="369">
        <f t="shared" si="277"/>
        <v>0</v>
      </c>
      <c r="P332" s="318"/>
      <c r="Q332" s="318"/>
      <c r="R332" s="323"/>
      <c r="S332" s="324"/>
      <c r="T332" s="323"/>
      <c r="U332" s="323"/>
      <c r="V332" s="323"/>
      <c r="W332" s="324"/>
      <c r="X332" s="323"/>
    </row>
    <row r="333" spans="1:24" ht="22.5">
      <c r="A333" s="270">
        <v>5</v>
      </c>
      <c r="B333" s="271" t="s">
        <v>1060</v>
      </c>
      <c r="C333" s="272" t="s">
        <v>2029</v>
      </c>
      <c r="D333" s="273">
        <f t="shared" ref="D333:F336" si="278">J275</f>
        <v>0</v>
      </c>
      <c r="E333" s="274">
        <f t="shared" si="278"/>
        <v>0</v>
      </c>
      <c r="F333" s="274">
        <f t="shared" si="278"/>
        <v>0</v>
      </c>
      <c r="G333" s="350"/>
      <c r="H333" s="273">
        <f t="shared" ref="H333:J336" si="279">S187</f>
        <v>0</v>
      </c>
      <c r="I333" s="274">
        <f t="shared" si="279"/>
        <v>540000</v>
      </c>
      <c r="J333" s="274">
        <f t="shared" si="279"/>
        <v>0</v>
      </c>
      <c r="K333" s="367"/>
      <c r="L333" s="297">
        <f t="shared" ref="L333:N336" si="280">D304+H304+L304+P304+D333+H333</f>
        <v>1323263706</v>
      </c>
      <c r="M333" s="274">
        <f t="shared" si="280"/>
        <v>540000</v>
      </c>
      <c r="N333" s="274">
        <f t="shared" si="280"/>
        <v>6998963</v>
      </c>
      <c r="O333" s="369">
        <f t="shared" si="277"/>
        <v>1330802669</v>
      </c>
      <c r="P333" s="318"/>
      <c r="Q333" s="318"/>
      <c r="R333" s="323"/>
      <c r="S333" s="324"/>
      <c r="T333" s="323"/>
      <c r="U333" s="323"/>
      <c r="V333" s="323"/>
      <c r="W333" s="324"/>
      <c r="X333" s="323"/>
    </row>
    <row r="334" spans="1:24">
      <c r="A334" s="270">
        <v>6</v>
      </c>
      <c r="B334" s="271" t="s">
        <v>2030</v>
      </c>
      <c r="C334" s="272" t="s">
        <v>2031</v>
      </c>
      <c r="D334" s="273">
        <f t="shared" si="278"/>
        <v>0</v>
      </c>
      <c r="E334" s="274">
        <f t="shared" si="278"/>
        <v>0</v>
      </c>
      <c r="F334" s="274">
        <f t="shared" si="278"/>
        <v>0</v>
      </c>
      <c r="G334" s="350"/>
      <c r="H334" s="273">
        <f t="shared" si="279"/>
        <v>0</v>
      </c>
      <c r="I334" s="274">
        <f t="shared" si="279"/>
        <v>0</v>
      </c>
      <c r="J334" s="274">
        <f t="shared" si="279"/>
        <v>0</v>
      </c>
      <c r="K334" s="367"/>
      <c r="L334" s="297">
        <f t="shared" si="280"/>
        <v>328713</v>
      </c>
      <c r="M334" s="274">
        <f t="shared" si="280"/>
        <v>0</v>
      </c>
      <c r="N334" s="274">
        <f t="shared" si="280"/>
        <v>323622</v>
      </c>
      <c r="O334" s="369">
        <f t="shared" si="277"/>
        <v>652335</v>
      </c>
      <c r="P334" s="318"/>
      <c r="Q334" s="318"/>
      <c r="R334" s="323"/>
      <c r="S334" s="324"/>
      <c r="T334" s="323"/>
      <c r="U334" s="323"/>
      <c r="V334" s="323"/>
      <c r="W334" s="324"/>
      <c r="X334" s="323"/>
    </row>
    <row r="335" spans="1:24" ht="33.75">
      <c r="A335" s="270">
        <v>7</v>
      </c>
      <c r="B335" s="271" t="s">
        <v>1059</v>
      </c>
      <c r="C335" s="272" t="s">
        <v>2032</v>
      </c>
      <c r="D335" s="273">
        <f t="shared" si="278"/>
        <v>0</v>
      </c>
      <c r="E335" s="274">
        <f t="shared" si="278"/>
        <v>0</v>
      </c>
      <c r="F335" s="274">
        <f t="shared" si="278"/>
        <v>0</v>
      </c>
      <c r="G335" s="350"/>
      <c r="H335" s="273">
        <f t="shared" si="279"/>
        <v>0</v>
      </c>
      <c r="I335" s="274">
        <f t="shared" si="279"/>
        <v>0</v>
      </c>
      <c r="J335" s="274">
        <f t="shared" si="279"/>
        <v>0</v>
      </c>
      <c r="K335" s="367"/>
      <c r="L335" s="297">
        <f t="shared" si="280"/>
        <v>17451863</v>
      </c>
      <c r="M335" s="274">
        <f t="shared" si="280"/>
        <v>0</v>
      </c>
      <c r="N335" s="300">
        <f t="shared" si="280"/>
        <v>0</v>
      </c>
      <c r="O335" s="369">
        <f t="shared" si="277"/>
        <v>17451863</v>
      </c>
      <c r="P335" s="318"/>
      <c r="Q335" s="318"/>
      <c r="R335" s="323"/>
      <c r="S335" s="324"/>
      <c r="T335" s="323"/>
      <c r="U335" s="323"/>
      <c r="V335" s="323"/>
      <c r="W335" s="324"/>
      <c r="X335" s="323"/>
    </row>
    <row r="336" spans="1:24" ht="21.75">
      <c r="A336" s="351"/>
      <c r="B336" s="278" t="s">
        <v>1061</v>
      </c>
      <c r="C336" s="279"/>
      <c r="D336" s="280">
        <f t="shared" si="278"/>
        <v>0</v>
      </c>
      <c r="E336" s="276">
        <f t="shared" si="278"/>
        <v>0</v>
      </c>
      <c r="F336" s="276">
        <f t="shared" si="278"/>
        <v>0</v>
      </c>
      <c r="G336" s="354"/>
      <c r="H336" s="280">
        <f t="shared" si="279"/>
        <v>0</v>
      </c>
      <c r="I336" s="276">
        <f t="shared" si="279"/>
        <v>540000</v>
      </c>
      <c r="J336" s="276">
        <f t="shared" si="279"/>
        <v>0</v>
      </c>
      <c r="K336" s="370"/>
      <c r="L336" s="333">
        <f t="shared" si="280"/>
        <v>1341044282</v>
      </c>
      <c r="M336" s="276">
        <f t="shared" si="280"/>
        <v>540000</v>
      </c>
      <c r="N336" s="305">
        <f t="shared" si="280"/>
        <v>7322585</v>
      </c>
      <c r="O336" s="371">
        <f t="shared" si="277"/>
        <v>1348906867</v>
      </c>
      <c r="P336" s="318"/>
      <c r="Q336" s="318"/>
      <c r="R336" s="323"/>
      <c r="S336" s="324"/>
      <c r="T336" s="323"/>
      <c r="U336" s="323"/>
      <c r="V336" s="323"/>
      <c r="W336" s="324"/>
      <c r="X336" s="323"/>
    </row>
    <row r="337" spans="1:24" ht="22.5">
      <c r="A337" s="270" t="s">
        <v>1062</v>
      </c>
      <c r="B337" s="271" t="s">
        <v>1063</v>
      </c>
      <c r="C337" s="272"/>
      <c r="D337" s="365"/>
      <c r="E337" s="366"/>
      <c r="F337" s="366"/>
      <c r="G337" s="372"/>
      <c r="H337" s="550"/>
      <c r="I337" s="551"/>
      <c r="J337" s="551"/>
      <c r="K337" s="554"/>
      <c r="L337" s="552"/>
      <c r="M337" s="551"/>
      <c r="N337" s="553"/>
      <c r="O337" s="369">
        <f t="shared" si="277"/>
        <v>0</v>
      </c>
      <c r="P337" s="318"/>
      <c r="Q337" s="318"/>
      <c r="R337" s="323"/>
      <c r="S337" s="324"/>
      <c r="T337" s="323"/>
      <c r="U337" s="323"/>
      <c r="V337" s="323"/>
      <c r="W337" s="324"/>
      <c r="X337" s="323"/>
    </row>
    <row r="338" spans="1:24" ht="22.5">
      <c r="A338" s="270"/>
      <c r="B338" s="271" t="s">
        <v>1064</v>
      </c>
      <c r="C338" s="272"/>
      <c r="D338" s="365"/>
      <c r="E338" s="366"/>
      <c r="F338" s="366"/>
      <c r="G338" s="372"/>
      <c r="H338" s="550"/>
      <c r="I338" s="551"/>
      <c r="J338" s="551"/>
      <c r="K338" s="554"/>
      <c r="L338" s="552"/>
      <c r="M338" s="551"/>
      <c r="N338" s="553"/>
      <c r="O338" s="369">
        <f t="shared" si="277"/>
        <v>0</v>
      </c>
      <c r="P338" s="318"/>
      <c r="Q338" s="318"/>
      <c r="R338" s="323"/>
      <c r="S338" s="324"/>
      <c r="T338" s="323"/>
      <c r="U338" s="323"/>
      <c r="V338" s="323"/>
      <c r="W338" s="324"/>
      <c r="X338" s="323"/>
    </row>
    <row r="339" spans="1:24" ht="22.5">
      <c r="A339" s="270">
        <v>8</v>
      </c>
      <c r="B339" s="271" t="s">
        <v>1065</v>
      </c>
      <c r="C339" s="272" t="s">
        <v>2033</v>
      </c>
      <c r="D339" s="273">
        <f t="shared" ref="D339:F340" si="281">J281</f>
        <v>5661298</v>
      </c>
      <c r="E339" s="274">
        <f t="shared" si="281"/>
        <v>0</v>
      </c>
      <c r="F339" s="274">
        <f t="shared" si="281"/>
        <v>0</v>
      </c>
      <c r="G339" s="350">
        <f>SUM(D339:F339)</f>
        <v>5661298</v>
      </c>
      <c r="H339" s="273">
        <f>S193</f>
        <v>0</v>
      </c>
      <c r="I339" s="274">
        <f>T193</f>
        <v>1412954</v>
      </c>
      <c r="J339" s="274">
        <f>U193</f>
        <v>0</v>
      </c>
      <c r="K339" s="367">
        <f>SUM(H339:J339)</f>
        <v>1412954</v>
      </c>
      <c r="L339" s="297">
        <f>D310+H310+L310+P310+D339+H339-1000</f>
        <v>294446863</v>
      </c>
      <c r="M339" s="274">
        <f t="shared" ref="L339:N340" si="282">E310+I310+M310+Q310+E339+I339</f>
        <v>1412954</v>
      </c>
      <c r="N339" s="300">
        <f t="shared" si="282"/>
        <v>1973708</v>
      </c>
      <c r="O339" s="369">
        <f>SUM(L339:N339)+1000</f>
        <v>297834525</v>
      </c>
      <c r="P339" s="318"/>
      <c r="Q339" s="318"/>
      <c r="R339" s="323"/>
      <c r="S339" s="324"/>
      <c r="T339" s="323"/>
      <c r="U339" s="323"/>
      <c r="V339" s="323"/>
      <c r="W339" s="324"/>
      <c r="X339" s="323"/>
    </row>
    <row r="340" spans="1:24" ht="22.5">
      <c r="A340" s="270">
        <v>9</v>
      </c>
      <c r="B340" s="271" t="s">
        <v>1066</v>
      </c>
      <c r="C340" s="272" t="s">
        <v>2033</v>
      </c>
      <c r="D340" s="273">
        <f t="shared" si="281"/>
        <v>0</v>
      </c>
      <c r="E340" s="274">
        <f t="shared" si="281"/>
        <v>0</v>
      </c>
      <c r="F340" s="274">
        <f t="shared" si="281"/>
        <v>0</v>
      </c>
      <c r="G340" s="350">
        <f>SUM(D340:F340)</f>
        <v>0</v>
      </c>
      <c r="H340" s="273"/>
      <c r="I340" s="274"/>
      <c r="J340" s="274"/>
      <c r="K340" s="367"/>
      <c r="L340" s="297">
        <f t="shared" si="282"/>
        <v>0</v>
      </c>
      <c r="M340" s="274">
        <f t="shared" si="282"/>
        <v>0</v>
      </c>
      <c r="N340" s="300">
        <f t="shared" si="282"/>
        <v>0</v>
      </c>
      <c r="O340" s="369">
        <f t="shared" si="277"/>
        <v>0</v>
      </c>
      <c r="P340" s="318"/>
      <c r="Q340" s="318"/>
      <c r="R340" s="323"/>
      <c r="S340" s="324"/>
      <c r="T340" s="323"/>
      <c r="U340" s="323"/>
      <c r="V340" s="323"/>
      <c r="W340" s="324"/>
      <c r="X340" s="323"/>
    </row>
    <row r="341" spans="1:24" ht="22.5">
      <c r="A341" s="270"/>
      <c r="B341" s="271" t="s">
        <v>1068</v>
      </c>
      <c r="C341" s="272"/>
      <c r="D341" s="365"/>
      <c r="E341" s="366"/>
      <c r="F341" s="366"/>
      <c r="G341" s="372"/>
      <c r="H341" s="550"/>
      <c r="I341" s="551"/>
      <c r="J341" s="551"/>
      <c r="K341" s="554"/>
      <c r="L341" s="552"/>
      <c r="M341" s="551"/>
      <c r="N341" s="553"/>
      <c r="O341" s="369">
        <f t="shared" si="277"/>
        <v>0</v>
      </c>
      <c r="P341" s="318"/>
      <c r="Q341" s="318"/>
      <c r="R341" s="323"/>
      <c r="S341" s="324"/>
      <c r="T341" s="323"/>
      <c r="U341" s="323"/>
      <c r="V341" s="323"/>
      <c r="W341" s="324"/>
      <c r="X341" s="323"/>
    </row>
    <row r="342" spans="1:24" ht="22.5">
      <c r="A342" s="270">
        <v>10</v>
      </c>
      <c r="B342" s="271" t="s">
        <v>1065</v>
      </c>
      <c r="C342" s="272" t="s">
        <v>2033</v>
      </c>
      <c r="D342" s="273">
        <f t="shared" ref="D342:F343" si="283">J284</f>
        <v>0</v>
      </c>
      <c r="E342" s="274">
        <f t="shared" si="283"/>
        <v>0</v>
      </c>
      <c r="F342" s="274">
        <f t="shared" si="283"/>
        <v>0</v>
      </c>
      <c r="G342" s="350">
        <f t="shared" ref="G342:G343" si="284">SUM(D342:F342)</f>
        <v>0</v>
      </c>
      <c r="H342" s="273">
        <f t="shared" ref="H342:J343" si="285">S196</f>
        <v>0</v>
      </c>
      <c r="I342" s="274">
        <f t="shared" si="285"/>
        <v>0</v>
      </c>
      <c r="J342" s="274">
        <f t="shared" si="285"/>
        <v>0</v>
      </c>
      <c r="K342" s="367">
        <f t="shared" ref="K342:K343" si="286">SUM(H342:J342)</f>
        <v>0</v>
      </c>
      <c r="L342" s="297"/>
      <c r="M342" s="274">
        <f t="shared" ref="L342:N343" si="287">E313+I313+M313+Q313+E342+I342</f>
        <v>0</v>
      </c>
      <c r="N342" s="300">
        <f t="shared" si="287"/>
        <v>0</v>
      </c>
      <c r="O342" s="369">
        <f t="shared" si="277"/>
        <v>0</v>
      </c>
      <c r="P342" s="318"/>
      <c r="Q342" s="318"/>
      <c r="R342" s="323"/>
      <c r="S342" s="324"/>
      <c r="T342" s="323"/>
      <c r="U342" s="323"/>
      <c r="V342" s="323"/>
      <c r="W342" s="324"/>
      <c r="X342" s="323"/>
    </row>
    <row r="343" spans="1:24" ht="22.5">
      <c r="A343" s="270">
        <v>11</v>
      </c>
      <c r="B343" s="271" t="s">
        <v>1066</v>
      </c>
      <c r="C343" s="272" t="s">
        <v>2033</v>
      </c>
      <c r="D343" s="273">
        <f t="shared" si="283"/>
        <v>0</v>
      </c>
      <c r="E343" s="274">
        <f t="shared" si="283"/>
        <v>0</v>
      </c>
      <c r="F343" s="274">
        <f t="shared" si="283"/>
        <v>0</v>
      </c>
      <c r="G343" s="350">
        <f t="shared" si="284"/>
        <v>0</v>
      </c>
      <c r="H343" s="273">
        <f t="shared" si="285"/>
        <v>0</v>
      </c>
      <c r="I343" s="274">
        <f t="shared" si="285"/>
        <v>0</v>
      </c>
      <c r="J343" s="274">
        <f t="shared" si="285"/>
        <v>0</v>
      </c>
      <c r="K343" s="367">
        <f t="shared" si="286"/>
        <v>0</v>
      </c>
      <c r="L343" s="297">
        <f t="shared" si="287"/>
        <v>0</v>
      </c>
      <c r="M343" s="274">
        <f t="shared" si="287"/>
        <v>0</v>
      </c>
      <c r="N343" s="300">
        <f t="shared" si="287"/>
        <v>0</v>
      </c>
      <c r="O343" s="369">
        <f t="shared" si="277"/>
        <v>0</v>
      </c>
      <c r="P343" s="318"/>
      <c r="Q343" s="318"/>
      <c r="R343" s="323"/>
      <c r="S343" s="324"/>
      <c r="T343" s="323"/>
      <c r="U343" s="323"/>
      <c r="V343" s="323"/>
      <c r="W343" s="324"/>
      <c r="X343" s="323"/>
    </row>
    <row r="344" spans="1:24" ht="22.5">
      <c r="A344" s="270"/>
      <c r="B344" s="271" t="s">
        <v>1069</v>
      </c>
      <c r="C344" s="272"/>
      <c r="D344" s="365"/>
      <c r="E344" s="366"/>
      <c r="F344" s="366"/>
      <c r="G344" s="350"/>
      <c r="H344" s="550"/>
      <c r="I344" s="551"/>
      <c r="J344" s="551"/>
      <c r="K344" s="367"/>
      <c r="L344" s="552"/>
      <c r="M344" s="551"/>
      <c r="N344" s="553"/>
      <c r="O344" s="369">
        <f t="shared" si="277"/>
        <v>0</v>
      </c>
      <c r="P344" s="318"/>
      <c r="Q344" s="318"/>
      <c r="R344" s="323"/>
      <c r="S344" s="324"/>
      <c r="T344" s="323"/>
      <c r="U344" s="323"/>
      <c r="V344" s="323"/>
      <c r="W344" s="324"/>
      <c r="X344" s="323"/>
    </row>
    <row r="345" spans="1:24">
      <c r="A345" s="270">
        <v>12</v>
      </c>
      <c r="B345" s="271" t="s">
        <v>2034</v>
      </c>
      <c r="C345" s="272" t="s">
        <v>2035</v>
      </c>
      <c r="D345" s="273">
        <f t="shared" ref="D345:F349" si="288">J287</f>
        <v>0</v>
      </c>
      <c r="E345" s="274">
        <f t="shared" si="288"/>
        <v>0</v>
      </c>
      <c r="F345" s="274">
        <f t="shared" si="288"/>
        <v>0</v>
      </c>
      <c r="G345" s="350">
        <f t="shared" ref="G345:G348" si="289">SUM(D345:F345)</f>
        <v>0</v>
      </c>
      <c r="H345" s="273">
        <f t="shared" ref="H345:J349" si="290">S199</f>
        <v>0</v>
      </c>
      <c r="I345" s="274">
        <f t="shared" si="290"/>
        <v>0</v>
      </c>
      <c r="J345" s="274">
        <f t="shared" si="290"/>
        <v>0</v>
      </c>
      <c r="K345" s="367">
        <f t="shared" ref="K345:K348" si="291">SUM(H345:J345)</f>
        <v>0</v>
      </c>
      <c r="L345" s="297">
        <f t="shared" ref="L345:N349" si="292">D316+H316+L316+P316+D345+H345</f>
        <v>200000000</v>
      </c>
      <c r="M345" s="274">
        <f t="shared" si="292"/>
        <v>0</v>
      </c>
      <c r="N345" s="300">
        <f t="shared" si="292"/>
        <v>0</v>
      </c>
      <c r="O345" s="369">
        <f t="shared" si="277"/>
        <v>200000000</v>
      </c>
      <c r="P345" s="318"/>
      <c r="Q345" s="318"/>
      <c r="R345" s="323"/>
      <c r="S345" s="324"/>
      <c r="T345" s="323"/>
      <c r="U345" s="323"/>
      <c r="V345" s="323"/>
      <c r="W345" s="324"/>
      <c r="X345" s="323"/>
    </row>
    <row r="346" spans="1:24">
      <c r="A346" s="270">
        <v>13</v>
      </c>
      <c r="B346" s="271" t="s">
        <v>1071</v>
      </c>
      <c r="C346" s="272" t="s">
        <v>2036</v>
      </c>
      <c r="D346" s="273">
        <f t="shared" si="288"/>
        <v>0</v>
      </c>
      <c r="E346" s="274">
        <f t="shared" si="288"/>
        <v>0</v>
      </c>
      <c r="F346" s="274">
        <f t="shared" si="288"/>
        <v>0</v>
      </c>
      <c r="G346" s="350">
        <f t="shared" si="289"/>
        <v>0</v>
      </c>
      <c r="H346" s="273">
        <f t="shared" si="290"/>
        <v>0</v>
      </c>
      <c r="I346" s="274">
        <f t="shared" si="290"/>
        <v>0</v>
      </c>
      <c r="J346" s="274">
        <f t="shared" si="290"/>
        <v>0</v>
      </c>
      <c r="K346" s="367">
        <f t="shared" si="291"/>
        <v>0</v>
      </c>
      <c r="L346" s="297">
        <f t="shared" si="292"/>
        <v>0</v>
      </c>
      <c r="M346" s="274">
        <f t="shared" si="292"/>
        <v>0</v>
      </c>
      <c r="N346" s="300">
        <f t="shared" si="292"/>
        <v>0</v>
      </c>
      <c r="O346" s="369">
        <f t="shared" si="277"/>
        <v>0</v>
      </c>
      <c r="P346" s="318"/>
      <c r="Q346" s="318"/>
      <c r="R346" s="323"/>
      <c r="S346" s="324"/>
      <c r="T346" s="323"/>
      <c r="U346" s="323"/>
      <c r="V346" s="323"/>
      <c r="W346" s="324"/>
      <c r="X346" s="323"/>
    </row>
    <row r="347" spans="1:24" ht="22.5">
      <c r="A347" s="270">
        <v>14</v>
      </c>
      <c r="B347" s="271" t="s">
        <v>2037</v>
      </c>
      <c r="C347" s="284" t="s">
        <v>2038</v>
      </c>
      <c r="D347" s="273">
        <f t="shared" si="288"/>
        <v>0</v>
      </c>
      <c r="E347" s="274">
        <f t="shared" si="288"/>
        <v>0</v>
      </c>
      <c r="F347" s="274">
        <f t="shared" si="288"/>
        <v>0</v>
      </c>
      <c r="G347" s="350">
        <f t="shared" si="289"/>
        <v>0</v>
      </c>
      <c r="H347" s="273">
        <f t="shared" si="290"/>
        <v>0</v>
      </c>
      <c r="I347" s="274">
        <f t="shared" si="290"/>
        <v>0</v>
      </c>
      <c r="J347" s="274">
        <f t="shared" si="290"/>
        <v>0</v>
      </c>
      <c r="K347" s="367">
        <f t="shared" si="291"/>
        <v>0</v>
      </c>
      <c r="L347" s="297">
        <f t="shared" si="292"/>
        <v>20693758</v>
      </c>
      <c r="M347" s="274">
        <f t="shared" si="292"/>
        <v>0</v>
      </c>
      <c r="N347" s="300">
        <f t="shared" si="292"/>
        <v>0</v>
      </c>
      <c r="O347" s="369">
        <f t="shared" si="277"/>
        <v>20693758</v>
      </c>
      <c r="P347" s="318"/>
      <c r="Q347" s="318"/>
      <c r="R347" s="323"/>
      <c r="S347" s="324"/>
      <c r="T347" s="323"/>
      <c r="U347" s="323"/>
      <c r="V347" s="323"/>
      <c r="W347" s="324"/>
      <c r="X347" s="323"/>
    </row>
    <row r="348" spans="1:24" ht="21.75">
      <c r="A348" s="351"/>
      <c r="B348" s="278" t="s">
        <v>1235</v>
      </c>
      <c r="C348" s="278"/>
      <c r="D348" s="280">
        <f t="shared" si="288"/>
        <v>5661298</v>
      </c>
      <c r="E348" s="276">
        <f t="shared" si="288"/>
        <v>0</v>
      </c>
      <c r="F348" s="276">
        <f t="shared" si="288"/>
        <v>0</v>
      </c>
      <c r="G348" s="354">
        <f t="shared" si="289"/>
        <v>5661298</v>
      </c>
      <c r="H348" s="280">
        <f t="shared" si="290"/>
        <v>0</v>
      </c>
      <c r="I348" s="276">
        <f t="shared" si="290"/>
        <v>1412954</v>
      </c>
      <c r="J348" s="276">
        <f t="shared" si="290"/>
        <v>0</v>
      </c>
      <c r="K348" s="370">
        <f t="shared" si="291"/>
        <v>1412954</v>
      </c>
      <c r="L348" s="333">
        <f t="shared" si="292"/>
        <v>515142621</v>
      </c>
      <c r="M348" s="276">
        <f t="shared" si="292"/>
        <v>1412954</v>
      </c>
      <c r="N348" s="305">
        <f t="shared" si="292"/>
        <v>1973708</v>
      </c>
      <c r="O348" s="371">
        <f t="shared" si="277"/>
        <v>518529283</v>
      </c>
      <c r="P348" s="318"/>
      <c r="Q348" s="318"/>
      <c r="R348" s="323"/>
      <c r="S348" s="324"/>
      <c r="T348" s="323"/>
      <c r="U348" s="323"/>
      <c r="V348" s="323"/>
      <c r="W348" s="324"/>
      <c r="X348" s="323"/>
    </row>
    <row r="349" spans="1:24" ht="22.5" thickBot="1">
      <c r="A349" s="270"/>
      <c r="B349" s="278" t="s">
        <v>1072</v>
      </c>
      <c r="C349" s="278"/>
      <c r="D349" s="327">
        <f t="shared" si="288"/>
        <v>68416213</v>
      </c>
      <c r="E349" s="328">
        <f t="shared" si="288"/>
        <v>0</v>
      </c>
      <c r="F349" s="328">
        <f t="shared" si="288"/>
        <v>1099375</v>
      </c>
      <c r="G349" s="359">
        <f>SUM(G348,G331)</f>
        <v>69514898</v>
      </c>
      <c r="H349" s="327">
        <f t="shared" si="290"/>
        <v>0</v>
      </c>
      <c r="I349" s="328">
        <f t="shared" si="290"/>
        <v>40610897</v>
      </c>
      <c r="J349" s="328">
        <f t="shared" si="290"/>
        <v>0</v>
      </c>
      <c r="K349" s="373">
        <f>SUM(H349:J349)</f>
        <v>40610897</v>
      </c>
      <c r="L349" s="340">
        <f t="shared" si="292"/>
        <v>3377795418</v>
      </c>
      <c r="M349" s="341">
        <f t="shared" si="292"/>
        <v>40610897</v>
      </c>
      <c r="N349" s="374">
        <f t="shared" si="292"/>
        <v>24889990</v>
      </c>
      <c r="O349" s="375">
        <f>SUM(L349:N349)</f>
        <v>3443296305</v>
      </c>
      <c r="P349" s="318"/>
      <c r="Q349" s="318"/>
      <c r="R349" s="323"/>
      <c r="S349" s="324"/>
      <c r="T349" s="323"/>
      <c r="U349" s="323"/>
      <c r="V349" s="323"/>
      <c r="W349" s="324"/>
      <c r="X349" s="323"/>
    </row>
    <row r="350" spans="1:24">
      <c r="A350" s="330"/>
      <c r="B350" s="318"/>
      <c r="C350" s="318"/>
      <c r="D350" s="318"/>
      <c r="E350" s="318"/>
      <c r="F350" s="323"/>
      <c r="G350" s="324"/>
      <c r="H350" s="323"/>
      <c r="I350" s="323"/>
      <c r="J350" s="323"/>
      <c r="K350" s="324"/>
      <c r="L350" s="323"/>
      <c r="M350" s="323"/>
      <c r="N350" s="323"/>
      <c r="O350" s="324"/>
      <c r="P350" s="324"/>
      <c r="Q350" s="324"/>
      <c r="R350" s="324"/>
      <c r="S350" s="324"/>
      <c r="T350" s="323"/>
      <c r="U350" s="323"/>
      <c r="V350" s="332"/>
      <c r="W350" s="332"/>
      <c r="X350" s="332"/>
    </row>
  </sheetData>
  <mergeCells count="542">
    <mergeCell ref="D1:X1"/>
    <mergeCell ref="D2:F2"/>
    <mergeCell ref="G2:I2"/>
    <mergeCell ref="J2:L2"/>
    <mergeCell ref="M2:O2"/>
    <mergeCell ref="P2:R2"/>
    <mergeCell ref="S2:U2"/>
    <mergeCell ref="V2:X2"/>
    <mergeCell ref="V3:X3"/>
    <mergeCell ref="D5:F5"/>
    <mergeCell ref="G5:I5"/>
    <mergeCell ref="J5:L5"/>
    <mergeCell ref="M5:O5"/>
    <mergeCell ref="P5:R5"/>
    <mergeCell ref="S5:U5"/>
    <mergeCell ref="V5:X5"/>
    <mergeCell ref="D3:F3"/>
    <mergeCell ref="G3:I3"/>
    <mergeCell ref="J3:L3"/>
    <mergeCell ref="M3:O3"/>
    <mergeCell ref="P3:R3"/>
    <mergeCell ref="S3:U3"/>
    <mergeCell ref="V12:X12"/>
    <mergeCell ref="D17:F18"/>
    <mergeCell ref="G17:I18"/>
    <mergeCell ref="J17:L18"/>
    <mergeCell ref="M17:O18"/>
    <mergeCell ref="P17:R18"/>
    <mergeCell ref="S17:U18"/>
    <mergeCell ref="V17:X18"/>
    <mergeCell ref="D12:F12"/>
    <mergeCell ref="G12:I12"/>
    <mergeCell ref="J12:L12"/>
    <mergeCell ref="M12:O12"/>
    <mergeCell ref="P12:R12"/>
    <mergeCell ref="S12:U12"/>
    <mergeCell ref="D30:X30"/>
    <mergeCell ref="D31:F31"/>
    <mergeCell ref="G31:I31"/>
    <mergeCell ref="J31:L31"/>
    <mergeCell ref="M31:O31"/>
    <mergeCell ref="P31:R31"/>
    <mergeCell ref="S31:U31"/>
    <mergeCell ref="V31:X31"/>
    <mergeCell ref="V21:X21"/>
    <mergeCell ref="D24:F24"/>
    <mergeCell ref="G24:I24"/>
    <mergeCell ref="J24:L24"/>
    <mergeCell ref="M24:O24"/>
    <mergeCell ref="P24:R24"/>
    <mergeCell ref="S24:U24"/>
    <mergeCell ref="V24:X24"/>
    <mergeCell ref="D21:F21"/>
    <mergeCell ref="G21:I21"/>
    <mergeCell ref="J21:L21"/>
    <mergeCell ref="M21:O21"/>
    <mergeCell ref="P21:R21"/>
    <mergeCell ref="S21:U21"/>
    <mergeCell ref="V32:X32"/>
    <mergeCell ref="D34:F34"/>
    <mergeCell ref="M34:O34"/>
    <mergeCell ref="P34:R34"/>
    <mergeCell ref="S34:U34"/>
    <mergeCell ref="V34:X34"/>
    <mergeCell ref="D32:F32"/>
    <mergeCell ref="G32:I32"/>
    <mergeCell ref="J32:L32"/>
    <mergeCell ref="M32:O32"/>
    <mergeCell ref="P32:R32"/>
    <mergeCell ref="S32:U32"/>
    <mergeCell ref="V41:X41"/>
    <mergeCell ref="D46:F47"/>
    <mergeCell ref="G46:I47"/>
    <mergeCell ref="J46:L47"/>
    <mergeCell ref="M46:O47"/>
    <mergeCell ref="P46:R47"/>
    <mergeCell ref="S46:U47"/>
    <mergeCell ref="V46:X47"/>
    <mergeCell ref="D41:F41"/>
    <mergeCell ref="G41:I41"/>
    <mergeCell ref="J41:L41"/>
    <mergeCell ref="M41:O41"/>
    <mergeCell ref="P41:R41"/>
    <mergeCell ref="S41:U41"/>
    <mergeCell ref="D59:X59"/>
    <mergeCell ref="D60:F60"/>
    <mergeCell ref="G60:I60"/>
    <mergeCell ref="J60:L60"/>
    <mergeCell ref="M60:O60"/>
    <mergeCell ref="P60:R60"/>
    <mergeCell ref="S60:U60"/>
    <mergeCell ref="V60:X60"/>
    <mergeCell ref="V50:X50"/>
    <mergeCell ref="D53:F53"/>
    <mergeCell ref="G53:I53"/>
    <mergeCell ref="J53:L53"/>
    <mergeCell ref="M53:O53"/>
    <mergeCell ref="P53:R53"/>
    <mergeCell ref="S53:U53"/>
    <mergeCell ref="V53:X53"/>
    <mergeCell ref="D50:F50"/>
    <mergeCell ref="G50:I50"/>
    <mergeCell ref="J50:L50"/>
    <mergeCell ref="M50:O50"/>
    <mergeCell ref="P50:R50"/>
    <mergeCell ref="S50:U50"/>
    <mergeCell ref="V61:X61"/>
    <mergeCell ref="D63:F63"/>
    <mergeCell ref="G63:I63"/>
    <mergeCell ref="J63:L63"/>
    <mergeCell ref="M63:O63"/>
    <mergeCell ref="P63:R63"/>
    <mergeCell ref="S63:U63"/>
    <mergeCell ref="V63:X63"/>
    <mergeCell ref="D61:F61"/>
    <mergeCell ref="G61:I61"/>
    <mergeCell ref="J61:L61"/>
    <mergeCell ref="M61:O61"/>
    <mergeCell ref="P61:R61"/>
    <mergeCell ref="S61:U61"/>
    <mergeCell ref="V70:X70"/>
    <mergeCell ref="D75:F76"/>
    <mergeCell ref="G75:I76"/>
    <mergeCell ref="J75:L76"/>
    <mergeCell ref="M75:O76"/>
    <mergeCell ref="P75:R76"/>
    <mergeCell ref="S75:U76"/>
    <mergeCell ref="V75:X76"/>
    <mergeCell ref="D70:F70"/>
    <mergeCell ref="G70:I70"/>
    <mergeCell ref="J70:L70"/>
    <mergeCell ref="M70:O70"/>
    <mergeCell ref="P70:R70"/>
    <mergeCell ref="S70:U70"/>
    <mergeCell ref="D88:X88"/>
    <mergeCell ref="D89:F89"/>
    <mergeCell ref="G89:I89"/>
    <mergeCell ref="J89:L89"/>
    <mergeCell ref="M89:O89"/>
    <mergeCell ref="P89:R89"/>
    <mergeCell ref="S89:U89"/>
    <mergeCell ref="V89:X89"/>
    <mergeCell ref="V79:X79"/>
    <mergeCell ref="D82:F82"/>
    <mergeCell ref="G82:I82"/>
    <mergeCell ref="J82:L82"/>
    <mergeCell ref="M82:O82"/>
    <mergeCell ref="P82:R82"/>
    <mergeCell ref="S82:U82"/>
    <mergeCell ref="V82:X82"/>
    <mergeCell ref="D79:F79"/>
    <mergeCell ref="G79:I79"/>
    <mergeCell ref="J79:L79"/>
    <mergeCell ref="M79:O79"/>
    <mergeCell ref="P79:R79"/>
    <mergeCell ref="S79:U79"/>
    <mergeCell ref="V90:X90"/>
    <mergeCell ref="D92:F92"/>
    <mergeCell ref="G92:I92"/>
    <mergeCell ref="J92:L92"/>
    <mergeCell ref="M92:O92"/>
    <mergeCell ref="P92:R92"/>
    <mergeCell ref="S92:U92"/>
    <mergeCell ref="V92:X92"/>
    <mergeCell ref="D90:F90"/>
    <mergeCell ref="G90:I90"/>
    <mergeCell ref="J90:L90"/>
    <mergeCell ref="M90:O90"/>
    <mergeCell ref="P90:R90"/>
    <mergeCell ref="S90:U90"/>
    <mergeCell ref="V99:X99"/>
    <mergeCell ref="D104:F105"/>
    <mergeCell ref="G104:I105"/>
    <mergeCell ref="J104:L105"/>
    <mergeCell ref="M104:O105"/>
    <mergeCell ref="P104:R105"/>
    <mergeCell ref="S104:U105"/>
    <mergeCell ref="V104:X105"/>
    <mergeCell ref="D99:F99"/>
    <mergeCell ref="G99:I99"/>
    <mergeCell ref="J99:L99"/>
    <mergeCell ref="M99:O99"/>
    <mergeCell ref="P99:R99"/>
    <mergeCell ref="S99:U99"/>
    <mergeCell ref="D117:X117"/>
    <mergeCell ref="D118:F118"/>
    <mergeCell ref="G118:I118"/>
    <mergeCell ref="J118:L118"/>
    <mergeCell ref="M118:O118"/>
    <mergeCell ref="P118:R118"/>
    <mergeCell ref="S118:U118"/>
    <mergeCell ref="V118:X118"/>
    <mergeCell ref="V108:X108"/>
    <mergeCell ref="D111:F111"/>
    <mergeCell ref="G111:I111"/>
    <mergeCell ref="J111:L111"/>
    <mergeCell ref="M111:O111"/>
    <mergeCell ref="P111:R111"/>
    <mergeCell ref="S111:U111"/>
    <mergeCell ref="V111:X111"/>
    <mergeCell ref="D108:F108"/>
    <mergeCell ref="G108:I108"/>
    <mergeCell ref="J108:L108"/>
    <mergeCell ref="M108:O108"/>
    <mergeCell ref="P108:R108"/>
    <mergeCell ref="S108:U108"/>
    <mergeCell ref="V119:X119"/>
    <mergeCell ref="D121:F121"/>
    <mergeCell ref="G121:I121"/>
    <mergeCell ref="J121:L121"/>
    <mergeCell ref="M121:O121"/>
    <mergeCell ref="P121:R121"/>
    <mergeCell ref="S121:U121"/>
    <mergeCell ref="V121:X121"/>
    <mergeCell ref="D119:F119"/>
    <mergeCell ref="G119:I119"/>
    <mergeCell ref="J119:L119"/>
    <mergeCell ref="M119:O119"/>
    <mergeCell ref="P119:R119"/>
    <mergeCell ref="S119:U119"/>
    <mergeCell ref="V128:X128"/>
    <mergeCell ref="D133:F134"/>
    <mergeCell ref="G133:I134"/>
    <mergeCell ref="J133:L134"/>
    <mergeCell ref="M133:O134"/>
    <mergeCell ref="P133:R134"/>
    <mergeCell ref="S133:U134"/>
    <mergeCell ref="V133:X134"/>
    <mergeCell ref="D128:F128"/>
    <mergeCell ref="G128:I128"/>
    <mergeCell ref="J128:L128"/>
    <mergeCell ref="M128:O128"/>
    <mergeCell ref="P128:R128"/>
    <mergeCell ref="S128:U128"/>
    <mergeCell ref="V137:X137"/>
    <mergeCell ref="D140:F140"/>
    <mergeCell ref="G140:I140"/>
    <mergeCell ref="J140:L140"/>
    <mergeCell ref="M140:O140"/>
    <mergeCell ref="P140:R140"/>
    <mergeCell ref="S140:U140"/>
    <mergeCell ref="V140:X140"/>
    <mergeCell ref="D137:F137"/>
    <mergeCell ref="G137:I137"/>
    <mergeCell ref="J137:L137"/>
    <mergeCell ref="M137:O137"/>
    <mergeCell ref="P137:R137"/>
    <mergeCell ref="S137:U137"/>
    <mergeCell ref="D146:F146"/>
    <mergeCell ref="G146:O146"/>
    <mergeCell ref="P146:X146"/>
    <mergeCell ref="D147:F147"/>
    <mergeCell ref="G147:I147"/>
    <mergeCell ref="J147:L147"/>
    <mergeCell ref="M147:O147"/>
    <mergeCell ref="P147:R147"/>
    <mergeCell ref="S147:U147"/>
    <mergeCell ref="V147:X147"/>
    <mergeCell ref="V148:X148"/>
    <mergeCell ref="D150:F150"/>
    <mergeCell ref="G150:I150"/>
    <mergeCell ref="J150:L150"/>
    <mergeCell ref="M150:O150"/>
    <mergeCell ref="P150:R150"/>
    <mergeCell ref="S150:U150"/>
    <mergeCell ref="V150:X150"/>
    <mergeCell ref="D148:F148"/>
    <mergeCell ref="G148:I148"/>
    <mergeCell ref="J148:L148"/>
    <mergeCell ref="M148:O148"/>
    <mergeCell ref="P148:R148"/>
    <mergeCell ref="S148:U148"/>
    <mergeCell ref="V157:X157"/>
    <mergeCell ref="D162:F163"/>
    <mergeCell ref="G162:I163"/>
    <mergeCell ref="J162:L163"/>
    <mergeCell ref="M162:O163"/>
    <mergeCell ref="P162:R163"/>
    <mergeCell ref="S162:U163"/>
    <mergeCell ref="V162:X163"/>
    <mergeCell ref="D157:F157"/>
    <mergeCell ref="G157:I157"/>
    <mergeCell ref="J157:L157"/>
    <mergeCell ref="M157:O157"/>
    <mergeCell ref="P157:R157"/>
    <mergeCell ref="S157:U157"/>
    <mergeCell ref="V166:X166"/>
    <mergeCell ref="D169:F169"/>
    <mergeCell ref="G169:I169"/>
    <mergeCell ref="J169:L169"/>
    <mergeCell ref="M169:O169"/>
    <mergeCell ref="P169:R169"/>
    <mergeCell ref="S169:U169"/>
    <mergeCell ref="V169:X169"/>
    <mergeCell ref="D166:F166"/>
    <mergeCell ref="G166:I166"/>
    <mergeCell ref="J166:L166"/>
    <mergeCell ref="M166:O166"/>
    <mergeCell ref="P166:R166"/>
    <mergeCell ref="S166:U166"/>
    <mergeCell ref="D175:I175"/>
    <mergeCell ref="J175:U175"/>
    <mergeCell ref="V175:X175"/>
    <mergeCell ref="D176:F176"/>
    <mergeCell ref="G176:I176"/>
    <mergeCell ref="J176:L176"/>
    <mergeCell ref="M176:O176"/>
    <mergeCell ref="P176:R176"/>
    <mergeCell ref="S176:U176"/>
    <mergeCell ref="V176:X176"/>
    <mergeCell ref="V177:X177"/>
    <mergeCell ref="D179:F179"/>
    <mergeCell ref="G179:I179"/>
    <mergeCell ref="J179:L179"/>
    <mergeCell ref="M179:O179"/>
    <mergeCell ref="P179:R179"/>
    <mergeCell ref="S179:U179"/>
    <mergeCell ref="V179:X179"/>
    <mergeCell ref="D177:F177"/>
    <mergeCell ref="G177:I177"/>
    <mergeCell ref="J177:L177"/>
    <mergeCell ref="M177:O177"/>
    <mergeCell ref="P177:R177"/>
    <mergeCell ref="S177:U177"/>
    <mergeCell ref="V186:X186"/>
    <mergeCell ref="D191:F192"/>
    <mergeCell ref="G191:I192"/>
    <mergeCell ref="J191:L192"/>
    <mergeCell ref="M191:O192"/>
    <mergeCell ref="P191:R192"/>
    <mergeCell ref="S191:U192"/>
    <mergeCell ref="V191:X192"/>
    <mergeCell ref="D186:F186"/>
    <mergeCell ref="G186:I186"/>
    <mergeCell ref="J186:L186"/>
    <mergeCell ref="M186:O186"/>
    <mergeCell ref="P186:R186"/>
    <mergeCell ref="S186:U186"/>
    <mergeCell ref="D204:X204"/>
    <mergeCell ref="D205:F205"/>
    <mergeCell ref="G205:I205"/>
    <mergeCell ref="J205:L205"/>
    <mergeCell ref="M205:O205"/>
    <mergeCell ref="P205:R205"/>
    <mergeCell ref="S205:U205"/>
    <mergeCell ref="V205:X205"/>
    <mergeCell ref="V195:X195"/>
    <mergeCell ref="D198:F198"/>
    <mergeCell ref="G198:I198"/>
    <mergeCell ref="J198:L198"/>
    <mergeCell ref="M198:O198"/>
    <mergeCell ref="P198:R198"/>
    <mergeCell ref="S198:U198"/>
    <mergeCell ref="V198:X198"/>
    <mergeCell ref="D195:F195"/>
    <mergeCell ref="G195:I195"/>
    <mergeCell ref="J195:L195"/>
    <mergeCell ref="M195:O195"/>
    <mergeCell ref="P195:R195"/>
    <mergeCell ref="S195:U195"/>
    <mergeCell ref="V206:X206"/>
    <mergeCell ref="D208:F208"/>
    <mergeCell ref="G208:I208"/>
    <mergeCell ref="J208:L208"/>
    <mergeCell ref="M208:O208"/>
    <mergeCell ref="P208:R208"/>
    <mergeCell ref="S208:U208"/>
    <mergeCell ref="V208:X208"/>
    <mergeCell ref="D206:F206"/>
    <mergeCell ref="G206:I206"/>
    <mergeCell ref="J206:L206"/>
    <mergeCell ref="M206:O206"/>
    <mergeCell ref="P206:R206"/>
    <mergeCell ref="S206:U206"/>
    <mergeCell ref="V215:X215"/>
    <mergeCell ref="D220:F221"/>
    <mergeCell ref="G220:I221"/>
    <mergeCell ref="J220:L221"/>
    <mergeCell ref="M220:O221"/>
    <mergeCell ref="P220:R221"/>
    <mergeCell ref="S220:U221"/>
    <mergeCell ref="V220:X221"/>
    <mergeCell ref="D215:F215"/>
    <mergeCell ref="G215:I215"/>
    <mergeCell ref="J215:L215"/>
    <mergeCell ref="M215:O215"/>
    <mergeCell ref="P215:R215"/>
    <mergeCell ref="S215:U215"/>
    <mergeCell ref="D233:X233"/>
    <mergeCell ref="D234:F234"/>
    <mergeCell ref="G234:I234"/>
    <mergeCell ref="J234:L234"/>
    <mergeCell ref="M234:O234"/>
    <mergeCell ref="P234:R234"/>
    <mergeCell ref="S234:U234"/>
    <mergeCell ref="V234:X234"/>
    <mergeCell ref="V224:X224"/>
    <mergeCell ref="D227:F227"/>
    <mergeCell ref="G227:I227"/>
    <mergeCell ref="J227:L227"/>
    <mergeCell ref="M227:O227"/>
    <mergeCell ref="P227:R227"/>
    <mergeCell ref="S227:U227"/>
    <mergeCell ref="V227:X227"/>
    <mergeCell ref="D224:F224"/>
    <mergeCell ref="G224:I224"/>
    <mergeCell ref="J224:L224"/>
    <mergeCell ref="M224:O224"/>
    <mergeCell ref="P224:R224"/>
    <mergeCell ref="S224:U224"/>
    <mergeCell ref="V235:X235"/>
    <mergeCell ref="D237:F237"/>
    <mergeCell ref="G237:I237"/>
    <mergeCell ref="J237:L237"/>
    <mergeCell ref="M237:O237"/>
    <mergeCell ref="P237:R237"/>
    <mergeCell ref="S237:U237"/>
    <mergeCell ref="V237:X237"/>
    <mergeCell ref="D235:F235"/>
    <mergeCell ref="G235:I235"/>
    <mergeCell ref="J235:L235"/>
    <mergeCell ref="M235:O235"/>
    <mergeCell ref="P235:R235"/>
    <mergeCell ref="S235:U235"/>
    <mergeCell ref="V244:X244"/>
    <mergeCell ref="D249:F250"/>
    <mergeCell ref="G249:I250"/>
    <mergeCell ref="J249:L250"/>
    <mergeCell ref="M249:O250"/>
    <mergeCell ref="P249:R250"/>
    <mergeCell ref="S249:U250"/>
    <mergeCell ref="V249:X250"/>
    <mergeCell ref="D244:F244"/>
    <mergeCell ref="G244:I244"/>
    <mergeCell ref="J244:L244"/>
    <mergeCell ref="M244:O244"/>
    <mergeCell ref="P244:R244"/>
    <mergeCell ref="S244:U244"/>
    <mergeCell ref="V253:X253"/>
    <mergeCell ref="D256:F256"/>
    <mergeCell ref="G256:I256"/>
    <mergeCell ref="J256:L256"/>
    <mergeCell ref="M256:O256"/>
    <mergeCell ref="P256:R256"/>
    <mergeCell ref="S256:U256"/>
    <mergeCell ref="V256:X256"/>
    <mergeCell ref="D253:F253"/>
    <mergeCell ref="G253:I253"/>
    <mergeCell ref="J253:L253"/>
    <mergeCell ref="M253:O253"/>
    <mergeCell ref="P253:R253"/>
    <mergeCell ref="S253:U253"/>
    <mergeCell ref="D263:L263"/>
    <mergeCell ref="M263:X263"/>
    <mergeCell ref="D264:F264"/>
    <mergeCell ref="G264:I264"/>
    <mergeCell ref="J264:L264"/>
    <mergeCell ref="M264:O264"/>
    <mergeCell ref="P264:R264"/>
    <mergeCell ref="S264:U264"/>
    <mergeCell ref="V264:X264"/>
    <mergeCell ref="V265:X265"/>
    <mergeCell ref="D267:F267"/>
    <mergeCell ref="G267:I267"/>
    <mergeCell ref="J267:L267"/>
    <mergeCell ref="M267:O267"/>
    <mergeCell ref="P267:R267"/>
    <mergeCell ref="S267:U267"/>
    <mergeCell ref="V267:X267"/>
    <mergeCell ref="D265:F265"/>
    <mergeCell ref="G265:I265"/>
    <mergeCell ref="J265:L265"/>
    <mergeCell ref="M265:O265"/>
    <mergeCell ref="P265:R265"/>
    <mergeCell ref="S265:U265"/>
    <mergeCell ref="V274:X274"/>
    <mergeCell ref="D279:F280"/>
    <mergeCell ref="G279:I280"/>
    <mergeCell ref="J279:L280"/>
    <mergeCell ref="M279:O280"/>
    <mergeCell ref="P279:R280"/>
    <mergeCell ref="S279:U280"/>
    <mergeCell ref="V279:X280"/>
    <mergeCell ref="D274:F274"/>
    <mergeCell ref="G274:I274"/>
    <mergeCell ref="J274:L274"/>
    <mergeCell ref="M274:O274"/>
    <mergeCell ref="P274:R274"/>
    <mergeCell ref="S274:U274"/>
    <mergeCell ref="V283:X283"/>
    <mergeCell ref="D286:F286"/>
    <mergeCell ref="G286:I286"/>
    <mergeCell ref="J286:L286"/>
    <mergeCell ref="M286:O286"/>
    <mergeCell ref="P286:R286"/>
    <mergeCell ref="S286:U286"/>
    <mergeCell ref="V286:X286"/>
    <mergeCell ref="D283:F283"/>
    <mergeCell ref="G283:I283"/>
    <mergeCell ref="J283:L283"/>
    <mergeCell ref="M283:O283"/>
    <mergeCell ref="P283:R283"/>
    <mergeCell ref="S283:U283"/>
    <mergeCell ref="D293:S293"/>
    <mergeCell ref="D294:G294"/>
    <mergeCell ref="H294:K294"/>
    <mergeCell ref="L294:O294"/>
    <mergeCell ref="P294:S294"/>
    <mergeCell ref="D296:F296"/>
    <mergeCell ref="H296:J296"/>
    <mergeCell ref="L296:N296"/>
    <mergeCell ref="P296:R296"/>
    <mergeCell ref="D312:G312"/>
    <mergeCell ref="H312:K312"/>
    <mergeCell ref="L312:O312"/>
    <mergeCell ref="P312:S312"/>
    <mergeCell ref="D315:F315"/>
    <mergeCell ref="H315:J315"/>
    <mergeCell ref="L315:N315"/>
    <mergeCell ref="P315:R315"/>
    <mergeCell ref="D303:F303"/>
    <mergeCell ref="H303:J303"/>
    <mergeCell ref="L303:N303"/>
    <mergeCell ref="P303:R303"/>
    <mergeCell ref="D308:G309"/>
    <mergeCell ref="H308:K309"/>
    <mergeCell ref="L308:O309"/>
    <mergeCell ref="P308:S309"/>
    <mergeCell ref="H344:J344"/>
    <mergeCell ref="L344:N344"/>
    <mergeCell ref="H332:J332"/>
    <mergeCell ref="L332:N332"/>
    <mergeCell ref="H337:K338"/>
    <mergeCell ref="L337:N338"/>
    <mergeCell ref="H341:K341"/>
    <mergeCell ref="L341:N341"/>
    <mergeCell ref="D322:O322"/>
    <mergeCell ref="D323:G323"/>
    <mergeCell ref="H323:K323"/>
    <mergeCell ref="L323:O323"/>
    <mergeCell ref="H325:J325"/>
    <mergeCell ref="L325:N325"/>
  </mergeCells>
  <printOptions gridLines="1"/>
  <pageMargins left="0" right="0" top="0.9916666666666667" bottom="0" header="0.18229166666666666" footer="0"/>
  <pageSetup paperSize="9" scale="67" fitToHeight="0" orientation="landscape" r:id="rId1"/>
  <headerFooter alignWithMargins="0">
    <oddHeader>&amp;C
Vésztő Város Önkormányzata és intézményei bevételeinek teljesülése kormányzati funkciónként és kötelező, 
önként vállalt és államigazgatási feladonkénti bontásban 2017. évben&amp;R17. melléklet a 11/2018(V.31.) önkormányzati rendelethez
Adatok E Ft-ban</oddHeader>
  </headerFooter>
  <rowBreaks count="11" manualBreakCount="11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32" max="16383" man="1"/>
    <brk id="262" max="16383" man="1"/>
    <brk id="292" max="16383" man="1"/>
    <brk id="32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G408"/>
  <sheetViews>
    <sheetView view="pageLayout" topLeftCell="B1" zoomScale="70" zoomScaleNormal="85" zoomScalePageLayoutView="70" workbookViewId="0">
      <selection activeCell="O387" sqref="O387"/>
    </sheetView>
  </sheetViews>
  <sheetFormatPr defaultColWidth="9.140625" defaultRowHeight="11.25"/>
  <cols>
    <col min="1" max="1" width="3.28515625" style="380" customWidth="1"/>
    <col min="2" max="2" width="22.7109375" style="484" customWidth="1"/>
    <col min="3" max="3" width="5.140625" style="484" customWidth="1"/>
    <col min="4" max="4" width="7" style="484" bestFit="1" customWidth="1"/>
    <col min="5" max="5" width="7.140625" style="484" bestFit="1" customWidth="1"/>
    <col min="6" max="7" width="8.85546875" style="484" customWidth="1"/>
    <col min="8" max="8" width="10" style="484" customWidth="1"/>
    <col min="9" max="9" width="10.42578125" style="402" customWidth="1"/>
    <col min="10" max="10" width="7.7109375" style="380" customWidth="1"/>
    <col min="11" max="11" width="8.140625" style="380" customWidth="1"/>
    <col min="12" max="12" width="6.5703125" style="380" customWidth="1"/>
    <col min="13" max="13" width="8.85546875" style="402" customWidth="1"/>
    <col min="14" max="16384" width="9.140625" style="380"/>
  </cols>
  <sheetData>
    <row r="1" spans="1:24" ht="12" thickBot="1">
      <c r="A1" s="377"/>
      <c r="B1" s="378"/>
      <c r="C1" s="379"/>
      <c r="D1" s="704" t="s">
        <v>1015</v>
      </c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6"/>
    </row>
    <row r="2" spans="1:24" ht="63.75" customHeight="1">
      <c r="A2" s="377"/>
      <c r="B2" s="378"/>
      <c r="C2" s="381" t="s">
        <v>2039</v>
      </c>
      <c r="D2" s="622" t="s">
        <v>2004</v>
      </c>
      <c r="E2" s="623"/>
      <c r="F2" s="623"/>
      <c r="G2" s="623" t="s">
        <v>2005</v>
      </c>
      <c r="H2" s="623"/>
      <c r="I2" s="623"/>
      <c r="J2" s="623" t="s">
        <v>2006</v>
      </c>
      <c r="K2" s="623"/>
      <c r="L2" s="623"/>
      <c r="M2" s="623" t="s">
        <v>2097</v>
      </c>
      <c r="N2" s="623"/>
      <c r="O2" s="623"/>
      <c r="P2" s="623" t="s">
        <v>2007</v>
      </c>
      <c r="Q2" s="623"/>
      <c r="R2" s="623"/>
      <c r="S2" s="623" t="s">
        <v>2098</v>
      </c>
      <c r="T2" s="623"/>
      <c r="U2" s="623"/>
      <c r="V2" s="623" t="s">
        <v>2009</v>
      </c>
      <c r="W2" s="623"/>
      <c r="X2" s="624"/>
    </row>
    <row r="3" spans="1:24" ht="45.75" customHeight="1">
      <c r="A3" s="377"/>
      <c r="B3" s="378"/>
      <c r="C3" s="382" t="s">
        <v>990</v>
      </c>
      <c r="D3" s="650" t="s">
        <v>2010</v>
      </c>
      <c r="E3" s="651"/>
      <c r="F3" s="651"/>
      <c r="G3" s="651" t="s">
        <v>2011</v>
      </c>
      <c r="H3" s="651"/>
      <c r="I3" s="651"/>
      <c r="J3" s="651" t="s">
        <v>2012</v>
      </c>
      <c r="K3" s="651"/>
      <c r="L3" s="651"/>
      <c r="M3" s="651" t="s">
        <v>2099</v>
      </c>
      <c r="N3" s="651"/>
      <c r="O3" s="651"/>
      <c r="P3" s="651" t="s">
        <v>2013</v>
      </c>
      <c r="Q3" s="651"/>
      <c r="R3" s="651"/>
      <c r="S3" s="651" t="s">
        <v>2100</v>
      </c>
      <c r="T3" s="651"/>
      <c r="U3" s="651"/>
      <c r="V3" s="651" t="s">
        <v>2015</v>
      </c>
      <c r="W3" s="651"/>
      <c r="X3" s="652"/>
    </row>
    <row r="4" spans="1:24" ht="69.75" customHeight="1">
      <c r="A4" s="383" t="s">
        <v>2016</v>
      </c>
      <c r="B4" s="379" t="s">
        <v>990</v>
      </c>
      <c r="C4" s="384" t="s">
        <v>2017</v>
      </c>
      <c r="D4" s="385" t="s">
        <v>2018</v>
      </c>
      <c r="E4" s="386" t="s">
        <v>2019</v>
      </c>
      <c r="F4" s="386" t="s">
        <v>2020</v>
      </c>
      <c r="G4" s="387" t="s">
        <v>2018</v>
      </c>
      <c r="H4" s="387" t="s">
        <v>2019</v>
      </c>
      <c r="I4" s="387" t="s">
        <v>2020</v>
      </c>
      <c r="J4" s="387" t="s">
        <v>2018</v>
      </c>
      <c r="K4" s="387" t="s">
        <v>2019</v>
      </c>
      <c r="L4" s="387" t="s">
        <v>2020</v>
      </c>
      <c r="M4" s="387" t="s">
        <v>2018</v>
      </c>
      <c r="N4" s="387" t="s">
        <v>2019</v>
      </c>
      <c r="O4" s="387" t="s">
        <v>2020</v>
      </c>
      <c r="P4" s="387" t="s">
        <v>2018</v>
      </c>
      <c r="Q4" s="387" t="s">
        <v>2019</v>
      </c>
      <c r="R4" s="387" t="s">
        <v>2020</v>
      </c>
      <c r="S4" s="387" t="s">
        <v>2018</v>
      </c>
      <c r="T4" s="387" t="s">
        <v>2019</v>
      </c>
      <c r="U4" s="387" t="s">
        <v>2020</v>
      </c>
      <c r="V4" s="387" t="s">
        <v>2018</v>
      </c>
      <c r="W4" s="387" t="s">
        <v>2019</v>
      </c>
      <c r="X4" s="388" t="s">
        <v>2020</v>
      </c>
    </row>
    <row r="5" spans="1:24" ht="22.5">
      <c r="A5" s="389" t="s">
        <v>1073</v>
      </c>
      <c r="B5" s="390" t="s">
        <v>1074</v>
      </c>
      <c r="C5" s="391"/>
      <c r="D5" s="645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392"/>
      <c r="W5" s="392"/>
      <c r="X5" s="393"/>
    </row>
    <row r="6" spans="1:24">
      <c r="A6" s="389">
        <v>1</v>
      </c>
      <c r="B6" s="390" t="s">
        <v>1120</v>
      </c>
      <c r="C6" s="394" t="s">
        <v>2101</v>
      </c>
      <c r="D6" s="395">
        <v>24123216</v>
      </c>
      <c r="E6" s="392"/>
      <c r="F6" s="392"/>
      <c r="G6" s="392"/>
      <c r="H6" s="392"/>
      <c r="I6" s="392"/>
      <c r="J6" s="392"/>
      <c r="K6" s="392"/>
      <c r="L6" s="392"/>
      <c r="M6" s="392">
        <v>230384</v>
      </c>
      <c r="N6" s="392"/>
      <c r="O6" s="392"/>
      <c r="P6" s="392"/>
      <c r="Q6" s="392"/>
      <c r="R6" s="392"/>
      <c r="S6" s="392"/>
      <c r="T6" s="392"/>
      <c r="U6" s="392"/>
      <c r="V6" s="392">
        <v>44739385</v>
      </c>
      <c r="W6" s="392"/>
      <c r="X6" s="393"/>
    </row>
    <row r="7" spans="1:24" ht="22.5">
      <c r="A7" s="389">
        <v>2</v>
      </c>
      <c r="B7" s="390" t="s">
        <v>1075</v>
      </c>
      <c r="C7" s="394" t="s">
        <v>2102</v>
      </c>
      <c r="D7" s="395">
        <v>5204959</v>
      </c>
      <c r="E7" s="392"/>
      <c r="F7" s="392"/>
      <c r="G7" s="392"/>
      <c r="H7" s="392"/>
      <c r="I7" s="392"/>
      <c r="J7" s="392"/>
      <c r="K7" s="392"/>
      <c r="L7" s="392"/>
      <c r="M7" s="392">
        <v>94257</v>
      </c>
      <c r="N7" s="392"/>
      <c r="O7" s="392"/>
      <c r="P7" s="392"/>
      <c r="Q7" s="392"/>
      <c r="R7" s="392"/>
      <c r="S7" s="392"/>
      <c r="T7" s="392"/>
      <c r="U7" s="392"/>
      <c r="V7" s="392">
        <v>5325753</v>
      </c>
      <c r="W7" s="392"/>
      <c r="X7" s="393"/>
    </row>
    <row r="8" spans="1:24">
      <c r="A8" s="389">
        <v>3</v>
      </c>
      <c r="B8" s="390" t="s">
        <v>1121</v>
      </c>
      <c r="C8" s="394" t="s">
        <v>2103</v>
      </c>
      <c r="D8" s="395">
        <v>1835223</v>
      </c>
      <c r="E8" s="392"/>
      <c r="F8" s="392"/>
      <c r="G8" s="392">
        <v>7629500</v>
      </c>
      <c r="H8" s="392"/>
      <c r="I8" s="392"/>
      <c r="J8" s="392">
        <v>688243</v>
      </c>
      <c r="K8" s="392"/>
      <c r="L8" s="392"/>
      <c r="M8" s="392">
        <v>16087701</v>
      </c>
      <c r="N8" s="392"/>
      <c r="O8" s="392"/>
      <c r="P8" s="392"/>
      <c r="Q8" s="392"/>
      <c r="R8" s="392"/>
      <c r="S8" s="392">
        <v>1014655</v>
      </c>
      <c r="T8" s="392"/>
      <c r="U8" s="392"/>
      <c r="V8" s="392">
        <v>240811</v>
      </c>
      <c r="W8" s="392"/>
      <c r="X8" s="393"/>
    </row>
    <row r="9" spans="1:24">
      <c r="A9" s="389">
        <v>4</v>
      </c>
      <c r="B9" s="390" t="s">
        <v>994</v>
      </c>
      <c r="C9" s="394" t="s">
        <v>2104</v>
      </c>
      <c r="D9" s="395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3"/>
    </row>
    <row r="10" spans="1:24">
      <c r="A10" s="389">
        <v>5</v>
      </c>
      <c r="B10" s="390" t="s">
        <v>1076</v>
      </c>
      <c r="C10" s="394" t="s">
        <v>2105</v>
      </c>
      <c r="D10" s="395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07"/>
      <c r="X10" s="396"/>
    </row>
    <row r="11" spans="1:24" ht="22.5">
      <c r="A11" s="389">
        <v>6</v>
      </c>
      <c r="B11" s="390" t="s">
        <v>1077</v>
      </c>
      <c r="C11" s="397" t="s">
        <v>2106</v>
      </c>
      <c r="D11" s="395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07"/>
      <c r="W11" s="307"/>
      <c r="X11" s="396"/>
    </row>
    <row r="12" spans="1:24" ht="21.75">
      <c r="A12" s="398"/>
      <c r="B12" s="378" t="s">
        <v>1078</v>
      </c>
      <c r="C12" s="399"/>
      <c r="D12" s="321">
        <f>SUM(D6:D11)</f>
        <v>31163398</v>
      </c>
      <c r="E12" s="307">
        <f t="shared" ref="E12:F12" si="0">SUM(E6:E11)</f>
        <v>0</v>
      </c>
      <c r="F12" s="307">
        <f t="shared" si="0"/>
        <v>0</v>
      </c>
      <c r="G12" s="307">
        <f>SUM(G6:G11)</f>
        <v>7629500</v>
      </c>
      <c r="H12" s="307">
        <f t="shared" ref="H12:I12" si="1">SUM(H6:H11)</f>
        <v>0</v>
      </c>
      <c r="I12" s="307">
        <f t="shared" si="1"/>
        <v>0</v>
      </c>
      <c r="J12" s="307">
        <f>SUM(J6:J11)</f>
        <v>688243</v>
      </c>
      <c r="K12" s="307">
        <f t="shared" ref="K12:L12" si="2">SUM(K6:K11)</f>
        <v>0</v>
      </c>
      <c r="L12" s="307">
        <f t="shared" si="2"/>
        <v>0</v>
      </c>
      <c r="M12" s="307">
        <f>SUM(M6:M11)</f>
        <v>16412342</v>
      </c>
      <c r="N12" s="307">
        <f t="shared" ref="N12:O12" si="3">SUM(N6:N11)</f>
        <v>0</v>
      </c>
      <c r="O12" s="307">
        <f t="shared" si="3"/>
        <v>0</v>
      </c>
      <c r="P12" s="307">
        <f>SUM(P6:P11)</f>
        <v>0</v>
      </c>
      <c r="Q12" s="307">
        <f t="shared" ref="Q12:R12" si="4">SUM(Q6:Q11)</f>
        <v>0</v>
      </c>
      <c r="R12" s="307">
        <f t="shared" si="4"/>
        <v>0</v>
      </c>
      <c r="S12" s="307">
        <f>SUM(S6:S11)</f>
        <v>1014655</v>
      </c>
      <c r="T12" s="307">
        <f t="shared" ref="T12:U12" si="5">SUM(T6:T11)</f>
        <v>0</v>
      </c>
      <c r="U12" s="307">
        <f t="shared" si="5"/>
        <v>0</v>
      </c>
      <c r="V12" s="307">
        <f>SUM(V6:V11)</f>
        <v>50305949</v>
      </c>
      <c r="W12" s="307">
        <f t="shared" ref="W12:X12" si="6">SUM(W6:W11)</f>
        <v>0</v>
      </c>
      <c r="X12" s="396">
        <f t="shared" si="6"/>
        <v>0</v>
      </c>
    </row>
    <row r="13" spans="1:24" ht="22.5">
      <c r="A13" s="389" t="s">
        <v>1079</v>
      </c>
      <c r="B13" s="390" t="s">
        <v>1080</v>
      </c>
      <c r="C13" s="394"/>
      <c r="D13" s="632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392"/>
      <c r="W13" s="392"/>
      <c r="X13" s="393"/>
    </row>
    <row r="14" spans="1:24">
      <c r="A14" s="389">
        <v>7</v>
      </c>
      <c r="B14" s="390" t="s">
        <v>1081</v>
      </c>
      <c r="C14" s="394" t="s">
        <v>2107</v>
      </c>
      <c r="D14" s="395"/>
      <c r="E14" s="392"/>
      <c r="F14" s="392"/>
      <c r="G14" s="392">
        <v>1930000</v>
      </c>
      <c r="H14" s="392"/>
      <c r="I14" s="392"/>
      <c r="J14" s="392">
        <v>510000</v>
      </c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400"/>
      <c r="X14" s="393"/>
    </row>
    <row r="15" spans="1:24">
      <c r="A15" s="389">
        <v>8</v>
      </c>
      <c r="B15" s="390" t="s">
        <v>1082</v>
      </c>
      <c r="C15" s="394" t="s">
        <v>2108</v>
      </c>
      <c r="D15" s="395"/>
      <c r="E15" s="392"/>
      <c r="F15" s="392"/>
      <c r="G15" s="392"/>
      <c r="H15" s="392"/>
      <c r="I15" s="392"/>
      <c r="J15" s="392">
        <v>390305</v>
      </c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3"/>
    </row>
    <row r="16" spans="1:24">
      <c r="A16" s="389">
        <v>9</v>
      </c>
      <c r="B16" s="390" t="s">
        <v>1083</v>
      </c>
      <c r="C16" s="394" t="s">
        <v>2109</v>
      </c>
      <c r="D16" s="395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07"/>
      <c r="W16" s="307"/>
      <c r="X16" s="396"/>
    </row>
    <row r="17" spans="1:24">
      <c r="A17" s="389">
        <v>10</v>
      </c>
      <c r="B17" s="390" t="s">
        <v>1084</v>
      </c>
      <c r="C17" s="394" t="s">
        <v>2106</v>
      </c>
      <c r="D17" s="395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3"/>
    </row>
    <row r="18" spans="1:24" ht="21.75">
      <c r="A18" s="398"/>
      <c r="B18" s="378" t="s">
        <v>1085</v>
      </c>
      <c r="C18" s="399"/>
      <c r="D18" s="321">
        <f>SUM(D14:D17)</f>
        <v>0</v>
      </c>
      <c r="E18" s="307">
        <f t="shared" ref="E18:F18" si="7">SUM(E14:E17)</f>
        <v>0</v>
      </c>
      <c r="F18" s="307">
        <f t="shared" si="7"/>
        <v>0</v>
      </c>
      <c r="G18" s="307">
        <f>SUM(G14:G17)</f>
        <v>1930000</v>
      </c>
      <c r="H18" s="307">
        <f t="shared" ref="H18:I18" si="8">SUM(H14:H17)</f>
        <v>0</v>
      </c>
      <c r="I18" s="307">
        <f t="shared" si="8"/>
        <v>0</v>
      </c>
      <c r="J18" s="307">
        <f>SUM(J14:J17)</f>
        <v>900305</v>
      </c>
      <c r="K18" s="307">
        <f t="shared" ref="K18:L18" si="9">SUM(K14:K17)</f>
        <v>0</v>
      </c>
      <c r="L18" s="307">
        <f t="shared" si="9"/>
        <v>0</v>
      </c>
      <c r="M18" s="307">
        <f>SUM(M14:M17)</f>
        <v>0</v>
      </c>
      <c r="N18" s="307">
        <f t="shared" ref="N18:O18" si="10">SUM(N14:N17)</f>
        <v>0</v>
      </c>
      <c r="O18" s="307">
        <f t="shared" si="10"/>
        <v>0</v>
      </c>
      <c r="P18" s="307">
        <f>SUM(P14:P17)</f>
        <v>0</v>
      </c>
      <c r="Q18" s="307">
        <f t="shared" ref="Q18:R18" si="11">SUM(Q14:Q17)</f>
        <v>0</v>
      </c>
      <c r="R18" s="307">
        <f t="shared" si="11"/>
        <v>0</v>
      </c>
      <c r="S18" s="307">
        <f>SUM(S14:S17)</f>
        <v>0</v>
      </c>
      <c r="T18" s="307">
        <f t="shared" ref="T18:U18" si="12">SUM(T14:T17)</f>
        <v>0</v>
      </c>
      <c r="U18" s="307">
        <f t="shared" si="12"/>
        <v>0</v>
      </c>
      <c r="V18" s="307">
        <f>SUM(V14:V17)</f>
        <v>0</v>
      </c>
      <c r="W18" s="307">
        <f t="shared" ref="W18:X18" si="13">SUM(W14:W17)</f>
        <v>0</v>
      </c>
      <c r="X18" s="396">
        <f t="shared" si="13"/>
        <v>0</v>
      </c>
    </row>
    <row r="19" spans="1:24" ht="23.25" customHeight="1">
      <c r="A19" s="389" t="s">
        <v>1086</v>
      </c>
      <c r="B19" s="390" t="s">
        <v>1063</v>
      </c>
      <c r="C19" s="391"/>
      <c r="D19" s="632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392"/>
      <c r="W19" s="392"/>
      <c r="X19" s="393"/>
    </row>
    <row r="20" spans="1:24" ht="15" customHeight="1">
      <c r="A20" s="389">
        <v>11</v>
      </c>
      <c r="B20" s="390" t="s">
        <v>2110</v>
      </c>
      <c r="C20" s="394" t="s">
        <v>2111</v>
      </c>
      <c r="D20" s="395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3"/>
    </row>
    <row r="21" spans="1:24" ht="12.75" customHeight="1">
      <c r="A21" s="389">
        <v>12</v>
      </c>
      <c r="B21" s="390" t="s">
        <v>1088</v>
      </c>
      <c r="C21" s="394" t="s">
        <v>2112</v>
      </c>
      <c r="D21" s="395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3"/>
    </row>
    <row r="22" spans="1:24" ht="27.75" customHeight="1">
      <c r="A22" s="389">
        <v>13</v>
      </c>
      <c r="B22" s="390" t="s">
        <v>2113</v>
      </c>
      <c r="C22" s="397" t="s">
        <v>2114</v>
      </c>
      <c r="D22" s="395"/>
      <c r="E22" s="392"/>
      <c r="F22" s="392"/>
      <c r="G22" s="392">
        <f>SUM(D20:D22)</f>
        <v>0</v>
      </c>
      <c r="H22" s="392"/>
      <c r="I22" s="392"/>
      <c r="J22" s="392"/>
      <c r="K22" s="392"/>
      <c r="L22" s="392"/>
      <c r="M22" s="392"/>
      <c r="N22" s="392"/>
      <c r="O22" s="392"/>
      <c r="P22" s="392">
        <v>20341813</v>
      </c>
      <c r="Q22" s="392"/>
      <c r="R22" s="392"/>
      <c r="S22" s="392"/>
      <c r="T22" s="392"/>
      <c r="U22" s="392"/>
      <c r="V22" s="392"/>
      <c r="W22" s="392"/>
      <c r="X22" s="393"/>
    </row>
    <row r="23" spans="1:24" s="402" customFormat="1" ht="19.5" customHeight="1">
      <c r="A23" s="398"/>
      <c r="B23" s="378" t="s">
        <v>1089</v>
      </c>
      <c r="C23" s="401"/>
      <c r="D23" s="321">
        <f>SUM(D20:D22)</f>
        <v>0</v>
      </c>
      <c r="E23" s="307">
        <f t="shared" ref="E23:F23" si="14">SUM(E20:E22)</f>
        <v>0</v>
      </c>
      <c r="F23" s="307">
        <f t="shared" si="14"/>
        <v>0</v>
      </c>
      <c r="G23" s="307">
        <f>SUM(G20:G22)</f>
        <v>0</v>
      </c>
      <c r="H23" s="307">
        <f t="shared" ref="H23:I23" si="15">SUM(H20:H22)</f>
        <v>0</v>
      </c>
      <c r="I23" s="307">
        <f t="shared" si="15"/>
        <v>0</v>
      </c>
      <c r="J23" s="307">
        <f>SUM(J20:J22)</f>
        <v>0</v>
      </c>
      <c r="K23" s="307">
        <f t="shared" ref="K23:L23" si="16">SUM(K20:K22)</f>
        <v>0</v>
      </c>
      <c r="L23" s="307">
        <f t="shared" si="16"/>
        <v>0</v>
      </c>
      <c r="M23" s="307">
        <f>SUM(M20:M22)</f>
        <v>0</v>
      </c>
      <c r="N23" s="307">
        <f t="shared" ref="N23:O23" si="17">SUM(N20:N22)</f>
        <v>0</v>
      </c>
      <c r="O23" s="307">
        <f t="shared" si="17"/>
        <v>0</v>
      </c>
      <c r="P23" s="307">
        <f>SUM(P20:P22)</f>
        <v>20341813</v>
      </c>
      <c r="Q23" s="307">
        <f t="shared" ref="Q23:R23" si="18">SUM(Q20:Q22)</f>
        <v>0</v>
      </c>
      <c r="R23" s="307">
        <f t="shared" si="18"/>
        <v>0</v>
      </c>
      <c r="S23" s="307">
        <f>SUM(S20:S22)</f>
        <v>0</v>
      </c>
      <c r="T23" s="307">
        <f t="shared" ref="T23:U23" si="19">SUM(T20:T22)</f>
        <v>0</v>
      </c>
      <c r="U23" s="307">
        <f t="shared" si="19"/>
        <v>0</v>
      </c>
      <c r="V23" s="307">
        <f>SUM(V20:V22)</f>
        <v>0</v>
      </c>
      <c r="W23" s="307">
        <f t="shared" ref="W23:X23" si="20">SUM(W20:W22)</f>
        <v>0</v>
      </c>
      <c r="X23" s="396">
        <f t="shared" si="20"/>
        <v>0</v>
      </c>
    </row>
    <row r="24" spans="1:24" ht="22.5" thickBot="1">
      <c r="A24" s="398"/>
      <c r="B24" s="378" t="s">
        <v>1090</v>
      </c>
      <c r="C24" s="401"/>
      <c r="D24" s="403">
        <f>D12+D18+D23</f>
        <v>31163398</v>
      </c>
      <c r="E24" s="404">
        <f t="shared" ref="E24:F24" si="21">E12+E18+E23</f>
        <v>0</v>
      </c>
      <c r="F24" s="404">
        <f t="shared" si="21"/>
        <v>0</v>
      </c>
      <c r="G24" s="404">
        <f>G12+G18+G23</f>
        <v>9559500</v>
      </c>
      <c r="H24" s="404">
        <f t="shared" ref="H24:I24" si="22">H12+H18+H23</f>
        <v>0</v>
      </c>
      <c r="I24" s="404">
        <f t="shared" si="22"/>
        <v>0</v>
      </c>
      <c r="J24" s="404">
        <f>J12+J18+J23</f>
        <v>1588548</v>
      </c>
      <c r="K24" s="404">
        <f t="shared" ref="K24:L24" si="23">K12+K18+K23</f>
        <v>0</v>
      </c>
      <c r="L24" s="404">
        <f t="shared" si="23"/>
        <v>0</v>
      </c>
      <c r="M24" s="404">
        <f>M12+M18+M23</f>
        <v>16412342</v>
      </c>
      <c r="N24" s="404">
        <f t="shared" ref="N24:O24" si="24">N12+N18+N23</f>
        <v>0</v>
      </c>
      <c r="O24" s="404">
        <f t="shared" si="24"/>
        <v>0</v>
      </c>
      <c r="P24" s="404">
        <f>P12+P18+P23</f>
        <v>20341813</v>
      </c>
      <c r="Q24" s="404">
        <f t="shared" ref="Q24:R24" si="25">Q12+Q18+Q23</f>
        <v>0</v>
      </c>
      <c r="R24" s="404">
        <f t="shared" si="25"/>
        <v>0</v>
      </c>
      <c r="S24" s="404">
        <f>S12+S18+S23</f>
        <v>1014655</v>
      </c>
      <c r="T24" s="404">
        <f t="shared" ref="T24:U24" si="26">T12+T18+T23</f>
        <v>0</v>
      </c>
      <c r="U24" s="404">
        <f t="shared" si="26"/>
        <v>0</v>
      </c>
      <c r="V24" s="404">
        <f>V12+V18+V23</f>
        <v>50305949</v>
      </c>
      <c r="W24" s="404">
        <f t="shared" ref="W24:X24" si="27">W12+W18+W23</f>
        <v>0</v>
      </c>
      <c r="X24" s="405">
        <f t="shared" si="27"/>
        <v>0</v>
      </c>
    </row>
    <row r="25" spans="1:24" ht="12" customHeight="1" thickBot="1">
      <c r="A25" s="377"/>
      <c r="B25" s="378"/>
      <c r="C25" s="401"/>
      <c r="D25" s="676" t="s">
        <v>1015</v>
      </c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703"/>
    </row>
    <row r="26" spans="1:24" ht="50.25" customHeight="1">
      <c r="A26" s="377"/>
      <c r="B26" s="378"/>
      <c r="C26" s="381" t="s">
        <v>2039</v>
      </c>
      <c r="D26" s="622" t="s">
        <v>2040</v>
      </c>
      <c r="E26" s="623"/>
      <c r="F26" s="623"/>
      <c r="G26" s="623" t="s">
        <v>2178</v>
      </c>
      <c r="H26" s="623"/>
      <c r="I26" s="623"/>
      <c r="J26" s="623" t="s">
        <v>2180</v>
      </c>
      <c r="K26" s="623"/>
      <c r="L26" s="623"/>
      <c r="M26" s="623" t="s">
        <v>2042</v>
      </c>
      <c r="N26" s="623"/>
      <c r="O26" s="623"/>
      <c r="P26" s="623" t="s">
        <v>2043</v>
      </c>
      <c r="Q26" s="623"/>
      <c r="R26" s="623"/>
      <c r="S26" s="623" t="s">
        <v>2182</v>
      </c>
      <c r="T26" s="623"/>
      <c r="U26" s="623"/>
      <c r="V26" s="623" t="s">
        <v>2069</v>
      </c>
      <c r="W26" s="623"/>
      <c r="X26" s="624"/>
    </row>
    <row r="27" spans="1:24" ht="48" customHeight="1">
      <c r="A27" s="377"/>
      <c r="B27" s="378"/>
      <c r="C27" s="382" t="s">
        <v>990</v>
      </c>
      <c r="D27" s="650" t="s">
        <v>2047</v>
      </c>
      <c r="E27" s="651"/>
      <c r="F27" s="651"/>
      <c r="G27" s="651" t="s">
        <v>2179</v>
      </c>
      <c r="H27" s="651"/>
      <c r="I27" s="651"/>
      <c r="J27" s="651" t="s">
        <v>2181</v>
      </c>
      <c r="K27" s="651"/>
      <c r="L27" s="651"/>
      <c r="M27" s="651" t="s">
        <v>2049</v>
      </c>
      <c r="N27" s="651"/>
      <c r="O27" s="651"/>
      <c r="P27" s="651" t="s">
        <v>2050</v>
      </c>
      <c r="Q27" s="651"/>
      <c r="R27" s="651"/>
      <c r="S27" s="651" t="s">
        <v>2183</v>
      </c>
      <c r="T27" s="651"/>
      <c r="U27" s="651"/>
      <c r="V27" s="651" t="s">
        <v>2075</v>
      </c>
      <c r="W27" s="651"/>
      <c r="X27" s="652"/>
    </row>
    <row r="28" spans="1:24" ht="59.25" customHeight="1">
      <c r="A28" s="383" t="s">
        <v>2016</v>
      </c>
      <c r="B28" s="379" t="s">
        <v>990</v>
      </c>
      <c r="C28" s="384" t="s">
        <v>2017</v>
      </c>
      <c r="D28" s="385" t="s">
        <v>2018</v>
      </c>
      <c r="E28" s="386" t="s">
        <v>2019</v>
      </c>
      <c r="F28" s="386" t="s">
        <v>2020</v>
      </c>
      <c r="G28" s="387" t="s">
        <v>2018</v>
      </c>
      <c r="H28" s="387" t="s">
        <v>2019</v>
      </c>
      <c r="I28" s="387" t="s">
        <v>2020</v>
      </c>
      <c r="J28" s="387" t="s">
        <v>2018</v>
      </c>
      <c r="K28" s="387" t="s">
        <v>2019</v>
      </c>
      <c r="L28" s="387" t="s">
        <v>2020</v>
      </c>
      <c r="M28" s="387" t="s">
        <v>2018</v>
      </c>
      <c r="N28" s="387" t="s">
        <v>2019</v>
      </c>
      <c r="O28" s="387" t="s">
        <v>2020</v>
      </c>
      <c r="P28" s="387" t="s">
        <v>2018</v>
      </c>
      <c r="Q28" s="387" t="s">
        <v>2019</v>
      </c>
      <c r="R28" s="387" t="s">
        <v>2020</v>
      </c>
      <c r="S28" s="387" t="s">
        <v>2018</v>
      </c>
      <c r="T28" s="387" t="s">
        <v>2019</v>
      </c>
      <c r="U28" s="387" t="s">
        <v>2020</v>
      </c>
      <c r="V28" s="387" t="s">
        <v>2018</v>
      </c>
      <c r="W28" s="387" t="s">
        <v>2019</v>
      </c>
      <c r="X28" s="388" t="s">
        <v>2020</v>
      </c>
    </row>
    <row r="29" spans="1:24" ht="22.5">
      <c r="A29" s="389" t="s">
        <v>1073</v>
      </c>
      <c r="B29" s="390" t="s">
        <v>1074</v>
      </c>
      <c r="C29" s="391"/>
      <c r="D29" s="645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6"/>
      <c r="W29" s="646"/>
      <c r="X29" s="647"/>
    </row>
    <row r="30" spans="1:24">
      <c r="A30" s="389">
        <v>1</v>
      </c>
      <c r="B30" s="390" t="s">
        <v>1120</v>
      </c>
      <c r="C30" s="394" t="s">
        <v>2101</v>
      </c>
      <c r="D30" s="395">
        <v>410952795</v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3"/>
    </row>
    <row r="31" spans="1:24" ht="63" customHeight="1">
      <c r="A31" s="389">
        <v>2</v>
      </c>
      <c r="B31" s="390" t="s">
        <v>1075</v>
      </c>
      <c r="C31" s="394" t="s">
        <v>2102</v>
      </c>
      <c r="D31" s="395">
        <v>48079996</v>
      </c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3"/>
    </row>
    <row r="32" spans="1:24" s="402" customFormat="1" ht="17.25" customHeight="1">
      <c r="A32" s="389">
        <v>3</v>
      </c>
      <c r="B32" s="390" t="s">
        <v>1121</v>
      </c>
      <c r="C32" s="394" t="s">
        <v>2103</v>
      </c>
      <c r="D32" s="395">
        <v>107837843</v>
      </c>
      <c r="E32" s="392"/>
      <c r="F32" s="392"/>
      <c r="G32" s="392">
        <v>87959</v>
      </c>
      <c r="H32" s="392"/>
      <c r="I32" s="392"/>
      <c r="J32" s="392">
        <v>31496000</v>
      </c>
      <c r="K32" s="392"/>
      <c r="L32" s="392"/>
      <c r="M32" s="392">
        <v>400000</v>
      </c>
      <c r="N32" s="392"/>
      <c r="O32" s="392"/>
      <c r="P32" s="392">
        <v>307324</v>
      </c>
      <c r="Q32" s="392"/>
      <c r="R32" s="392"/>
      <c r="S32" s="392">
        <v>4542076</v>
      </c>
      <c r="T32" s="392"/>
      <c r="U32" s="392"/>
      <c r="V32" s="392"/>
      <c r="W32" s="392"/>
      <c r="X32" s="393"/>
    </row>
    <row r="33" spans="1:24" s="402" customFormat="1" ht="20.25" customHeight="1">
      <c r="A33" s="389">
        <v>4</v>
      </c>
      <c r="B33" s="390" t="s">
        <v>994</v>
      </c>
      <c r="C33" s="394" t="s">
        <v>2104</v>
      </c>
      <c r="D33" s="395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3"/>
    </row>
    <row r="34" spans="1:24">
      <c r="A34" s="389">
        <v>5</v>
      </c>
      <c r="B34" s="390" t="s">
        <v>1076</v>
      </c>
      <c r="C34" s="394" t="s">
        <v>2105</v>
      </c>
      <c r="D34" s="395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>
        <v>1414077</v>
      </c>
      <c r="W34" s="392"/>
      <c r="X34" s="393"/>
    </row>
    <row r="35" spans="1:24" s="402" customFormat="1" ht="22.5">
      <c r="A35" s="389">
        <v>6</v>
      </c>
      <c r="B35" s="390" t="s">
        <v>1077</v>
      </c>
      <c r="C35" s="397" t="s">
        <v>2106</v>
      </c>
      <c r="D35" s="395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3"/>
    </row>
    <row r="36" spans="1:24" ht="21.75">
      <c r="A36" s="398"/>
      <c r="B36" s="378" t="s">
        <v>1078</v>
      </c>
      <c r="C36" s="399"/>
      <c r="D36" s="321">
        <f>SUM(D30:D35)</f>
        <v>566870634</v>
      </c>
      <c r="E36" s="307">
        <f t="shared" ref="E36:F36" si="28">SUM(E30:E35)</f>
        <v>0</v>
      </c>
      <c r="F36" s="307">
        <f t="shared" si="28"/>
        <v>0</v>
      </c>
      <c r="G36" s="307">
        <f>SUM(G30:G35)</f>
        <v>87959</v>
      </c>
      <c r="H36" s="307">
        <f t="shared" ref="H36:I36" si="29">SUM(H30:H35)</f>
        <v>0</v>
      </c>
      <c r="I36" s="307">
        <f t="shared" si="29"/>
        <v>0</v>
      </c>
      <c r="J36" s="307">
        <f>SUM(J30:J35)</f>
        <v>31496000</v>
      </c>
      <c r="K36" s="307">
        <f t="shared" ref="K36:L36" si="30">SUM(K30:K35)</f>
        <v>0</v>
      </c>
      <c r="L36" s="307">
        <f t="shared" si="30"/>
        <v>0</v>
      </c>
      <c r="M36" s="307">
        <f>SUM(M30:M35)</f>
        <v>400000</v>
      </c>
      <c r="N36" s="307">
        <f t="shared" ref="N36:O36" si="31">SUM(N30:N35)</f>
        <v>0</v>
      </c>
      <c r="O36" s="307">
        <f t="shared" si="31"/>
        <v>0</v>
      </c>
      <c r="P36" s="307">
        <f>SUM(P30:P35)</f>
        <v>307324</v>
      </c>
      <c r="Q36" s="307">
        <f t="shared" ref="Q36:R36" si="32">SUM(Q30:Q35)</f>
        <v>0</v>
      </c>
      <c r="R36" s="307">
        <f t="shared" si="32"/>
        <v>0</v>
      </c>
      <c r="S36" s="307">
        <f>SUM(S30:S35)</f>
        <v>4542076</v>
      </c>
      <c r="T36" s="307">
        <f t="shared" ref="T36:U36" si="33">SUM(T30:T35)</f>
        <v>0</v>
      </c>
      <c r="U36" s="307">
        <f t="shared" si="33"/>
        <v>0</v>
      </c>
      <c r="V36" s="307">
        <f>SUM(V30:V35)</f>
        <v>1414077</v>
      </c>
      <c r="W36" s="307">
        <f t="shared" ref="W36:X36" si="34">SUM(W30:W35)</f>
        <v>0</v>
      </c>
      <c r="X36" s="396">
        <f t="shared" si="34"/>
        <v>0</v>
      </c>
    </row>
    <row r="37" spans="1:24" ht="22.5">
      <c r="A37" s="389" t="s">
        <v>1079</v>
      </c>
      <c r="B37" s="390" t="s">
        <v>1080</v>
      </c>
      <c r="C37" s="394"/>
      <c r="D37" s="632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43"/>
    </row>
    <row r="38" spans="1:24">
      <c r="A38" s="389">
        <v>7</v>
      </c>
      <c r="B38" s="390" t="s">
        <v>1081</v>
      </c>
      <c r="C38" s="394" t="s">
        <v>2107</v>
      </c>
      <c r="D38" s="395">
        <v>90208615</v>
      </c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3"/>
    </row>
    <row r="39" spans="1:24">
      <c r="A39" s="389">
        <v>8</v>
      </c>
      <c r="B39" s="390" t="s">
        <v>1082</v>
      </c>
      <c r="C39" s="394" t="s">
        <v>2108</v>
      </c>
      <c r="D39" s="395">
        <v>1396120</v>
      </c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3"/>
    </row>
    <row r="40" spans="1:24">
      <c r="A40" s="389">
        <v>9</v>
      </c>
      <c r="B40" s="390" t="s">
        <v>1083</v>
      </c>
      <c r="C40" s="394" t="s">
        <v>2109</v>
      </c>
      <c r="D40" s="395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3"/>
    </row>
    <row r="41" spans="1:24">
      <c r="A41" s="389">
        <v>10</v>
      </c>
      <c r="B41" s="390" t="s">
        <v>1084</v>
      </c>
      <c r="C41" s="394" t="s">
        <v>2106</v>
      </c>
      <c r="D41" s="395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3"/>
    </row>
    <row r="42" spans="1:24" ht="21.75">
      <c r="A42" s="398"/>
      <c r="B42" s="378" t="s">
        <v>1085</v>
      </c>
      <c r="C42" s="399"/>
      <c r="D42" s="321">
        <f>SUM(D38:D41)</f>
        <v>91604735</v>
      </c>
      <c r="E42" s="307">
        <f t="shared" ref="E42:F42" si="35">SUM(E38:E41)</f>
        <v>0</v>
      </c>
      <c r="F42" s="307">
        <f t="shared" si="35"/>
        <v>0</v>
      </c>
      <c r="G42" s="307">
        <f>SUM(G38:G41)</f>
        <v>0</v>
      </c>
      <c r="H42" s="307">
        <f t="shared" ref="H42:I42" si="36">SUM(H38:H41)</f>
        <v>0</v>
      </c>
      <c r="I42" s="307">
        <f t="shared" si="36"/>
        <v>0</v>
      </c>
      <c r="J42" s="307">
        <f>SUM(J38:J41)</f>
        <v>0</v>
      </c>
      <c r="K42" s="307">
        <f t="shared" ref="K42:L42" si="37">SUM(K38:K41)</f>
        <v>0</v>
      </c>
      <c r="L42" s="307">
        <f t="shared" si="37"/>
        <v>0</v>
      </c>
      <c r="M42" s="307">
        <f>SUM(M38:M41)</f>
        <v>0</v>
      </c>
      <c r="N42" s="307">
        <f t="shared" ref="N42:O42" si="38">SUM(N38:N41)</f>
        <v>0</v>
      </c>
      <c r="O42" s="307">
        <f t="shared" si="38"/>
        <v>0</v>
      </c>
      <c r="P42" s="307">
        <f>SUM(P38:P41)</f>
        <v>0</v>
      </c>
      <c r="Q42" s="307">
        <f t="shared" ref="Q42:R42" si="39">SUM(Q38:Q41)</f>
        <v>0</v>
      </c>
      <c r="R42" s="307">
        <f t="shared" si="39"/>
        <v>0</v>
      </c>
      <c r="S42" s="307">
        <f>SUM(S38:S41)</f>
        <v>0</v>
      </c>
      <c r="T42" s="307">
        <f t="shared" ref="T42:U42" si="40">SUM(T38:T41)</f>
        <v>0</v>
      </c>
      <c r="U42" s="307">
        <f t="shared" si="40"/>
        <v>0</v>
      </c>
      <c r="V42" s="307">
        <f>SUM(V38:V41)</f>
        <v>0</v>
      </c>
      <c r="W42" s="307">
        <f t="shared" ref="W42:X42" si="41">SUM(W38:W41)</f>
        <v>0</v>
      </c>
      <c r="X42" s="396">
        <f t="shared" si="41"/>
        <v>0</v>
      </c>
    </row>
    <row r="43" spans="1:24" ht="22.5">
      <c r="A43" s="389" t="s">
        <v>1086</v>
      </c>
      <c r="B43" s="390" t="s">
        <v>1063</v>
      </c>
      <c r="C43" s="391"/>
      <c r="D43" s="632"/>
      <c r="E43" s="633"/>
      <c r="F43" s="633"/>
      <c r="G43" s="633"/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633"/>
      <c r="V43" s="633"/>
      <c r="W43" s="633"/>
      <c r="X43" s="643"/>
    </row>
    <row r="44" spans="1:24" ht="22.5">
      <c r="A44" s="389">
        <v>11</v>
      </c>
      <c r="B44" s="390" t="s">
        <v>2110</v>
      </c>
      <c r="C44" s="394" t="s">
        <v>2111</v>
      </c>
      <c r="D44" s="395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3"/>
    </row>
    <row r="45" spans="1:24">
      <c r="A45" s="389">
        <v>12</v>
      </c>
      <c r="B45" s="390" t="s">
        <v>1088</v>
      </c>
      <c r="C45" s="394" t="s">
        <v>2112</v>
      </c>
      <c r="D45" s="395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3"/>
    </row>
    <row r="46" spans="1:24" ht="22.5">
      <c r="A46" s="389">
        <v>13</v>
      </c>
      <c r="B46" s="390" t="s">
        <v>2113</v>
      </c>
      <c r="C46" s="397" t="s">
        <v>2114</v>
      </c>
      <c r="D46" s="395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3"/>
    </row>
    <row r="47" spans="1:24" ht="21.75">
      <c r="A47" s="398"/>
      <c r="B47" s="378" t="s">
        <v>1089</v>
      </c>
      <c r="C47" s="401"/>
      <c r="D47" s="321">
        <f>SUM(D44:D46)</f>
        <v>0</v>
      </c>
      <c r="E47" s="307">
        <f t="shared" ref="E47:F47" si="42">SUM(E44:E46)</f>
        <v>0</v>
      </c>
      <c r="F47" s="307">
        <f t="shared" si="42"/>
        <v>0</v>
      </c>
      <c r="G47" s="307">
        <f>SUM(G44:G46)</f>
        <v>0</v>
      </c>
      <c r="H47" s="307">
        <f t="shared" ref="H47:I47" si="43">SUM(H44:H46)</f>
        <v>0</v>
      </c>
      <c r="I47" s="307">
        <f t="shared" si="43"/>
        <v>0</v>
      </c>
      <c r="J47" s="307">
        <f>SUM(J44:J46)</f>
        <v>0</v>
      </c>
      <c r="K47" s="307">
        <f t="shared" ref="K47:L47" si="44">SUM(K44:K46)</f>
        <v>0</v>
      </c>
      <c r="L47" s="307">
        <f t="shared" si="44"/>
        <v>0</v>
      </c>
      <c r="M47" s="307">
        <f>SUM(M44:M46)</f>
        <v>0</v>
      </c>
      <c r="N47" s="307">
        <f t="shared" ref="N47:O47" si="45">SUM(N44:N46)</f>
        <v>0</v>
      </c>
      <c r="O47" s="307">
        <f t="shared" si="45"/>
        <v>0</v>
      </c>
      <c r="P47" s="307">
        <f>SUM(P44:P46)</f>
        <v>0</v>
      </c>
      <c r="Q47" s="307">
        <f t="shared" ref="Q47:R47" si="46">SUM(Q44:Q46)</f>
        <v>0</v>
      </c>
      <c r="R47" s="307">
        <f t="shared" si="46"/>
        <v>0</v>
      </c>
      <c r="S47" s="307">
        <f>SUM(S44:S46)</f>
        <v>0</v>
      </c>
      <c r="T47" s="307">
        <f t="shared" ref="T47:U47" si="47">SUM(T44:T46)</f>
        <v>0</v>
      </c>
      <c r="U47" s="307">
        <f t="shared" si="47"/>
        <v>0</v>
      </c>
      <c r="V47" s="307">
        <f>SUM(V44:V46)</f>
        <v>0</v>
      </c>
      <c r="W47" s="307">
        <f t="shared" ref="W47:X47" si="48">SUM(W44:W46)</f>
        <v>0</v>
      </c>
      <c r="X47" s="396">
        <f t="shared" si="48"/>
        <v>0</v>
      </c>
    </row>
    <row r="48" spans="1:24" ht="22.5" thickBot="1">
      <c r="A48" s="398"/>
      <c r="B48" s="378" t="s">
        <v>1090</v>
      </c>
      <c r="C48" s="401"/>
      <c r="D48" s="403">
        <f>D36+D42+D47</f>
        <v>658475369</v>
      </c>
      <c r="E48" s="404">
        <f t="shared" ref="E48:F48" si="49">E36+E42+E47</f>
        <v>0</v>
      </c>
      <c r="F48" s="404">
        <f t="shared" si="49"/>
        <v>0</v>
      </c>
      <c r="G48" s="404">
        <f>G36+G42+G47</f>
        <v>87959</v>
      </c>
      <c r="H48" s="404">
        <f t="shared" ref="H48:I48" si="50">H36+H42+H47</f>
        <v>0</v>
      </c>
      <c r="I48" s="404">
        <f t="shared" si="50"/>
        <v>0</v>
      </c>
      <c r="J48" s="404">
        <f>J36+J42+J47</f>
        <v>31496000</v>
      </c>
      <c r="K48" s="404">
        <f t="shared" ref="K48:L48" si="51">K36+K42+K47</f>
        <v>0</v>
      </c>
      <c r="L48" s="404">
        <f t="shared" si="51"/>
        <v>0</v>
      </c>
      <c r="M48" s="404">
        <f>M36+M42+M47</f>
        <v>400000</v>
      </c>
      <c r="N48" s="404">
        <f t="shared" ref="N48:O48" si="52">N36+N42+N47</f>
        <v>0</v>
      </c>
      <c r="O48" s="404">
        <f t="shared" si="52"/>
        <v>0</v>
      </c>
      <c r="P48" s="404">
        <f>P36+P42+P47</f>
        <v>307324</v>
      </c>
      <c r="Q48" s="404">
        <f t="shared" ref="Q48:R48" si="53">Q36+Q42+Q47</f>
        <v>0</v>
      </c>
      <c r="R48" s="404">
        <f t="shared" si="53"/>
        <v>0</v>
      </c>
      <c r="S48" s="404">
        <f>S36+S42+S47</f>
        <v>4542076</v>
      </c>
      <c r="T48" s="404">
        <f t="shared" ref="T48:U48" si="54">T36+T42+T47</f>
        <v>0</v>
      </c>
      <c r="U48" s="404">
        <f t="shared" si="54"/>
        <v>0</v>
      </c>
      <c r="V48" s="404">
        <f>V36+V42+V47</f>
        <v>1414077</v>
      </c>
      <c r="W48" s="404">
        <f t="shared" ref="W48:X48" si="55">W36+W42+W47</f>
        <v>0</v>
      </c>
      <c r="X48" s="405">
        <f t="shared" si="55"/>
        <v>0</v>
      </c>
    </row>
    <row r="49" spans="1:24" ht="12" customHeight="1" thickBot="1">
      <c r="A49" s="377"/>
      <c r="B49" s="378"/>
      <c r="C49" s="401"/>
      <c r="D49" s="676" t="s">
        <v>1015</v>
      </c>
      <c r="E49" s="677"/>
      <c r="F49" s="677"/>
      <c r="G49" s="677"/>
      <c r="H49" s="677"/>
      <c r="I49" s="677"/>
      <c r="J49" s="677"/>
      <c r="K49" s="677"/>
      <c r="L49" s="677"/>
      <c r="M49" s="677"/>
      <c r="N49" s="677"/>
      <c r="O49" s="677"/>
      <c r="P49" s="677"/>
      <c r="Q49" s="677"/>
      <c r="R49" s="677"/>
      <c r="S49" s="677"/>
      <c r="T49" s="677"/>
      <c r="U49" s="677"/>
      <c r="V49" s="677"/>
      <c r="W49" s="677"/>
      <c r="X49" s="703"/>
    </row>
    <row r="50" spans="1:24" ht="48" customHeight="1">
      <c r="A50" s="377"/>
      <c r="B50" s="378"/>
      <c r="C50" s="381" t="s">
        <v>2039</v>
      </c>
      <c r="D50" s="622" t="s">
        <v>2054</v>
      </c>
      <c r="E50" s="623"/>
      <c r="F50" s="623"/>
      <c r="G50" s="623" t="s">
        <v>2055</v>
      </c>
      <c r="H50" s="623"/>
      <c r="I50" s="623"/>
      <c r="J50" s="623" t="s">
        <v>2116</v>
      </c>
      <c r="K50" s="623"/>
      <c r="L50" s="623"/>
      <c r="M50" s="623" t="s">
        <v>2117</v>
      </c>
      <c r="N50" s="623"/>
      <c r="O50" s="623"/>
      <c r="P50" s="623" t="s">
        <v>2186</v>
      </c>
      <c r="Q50" s="623"/>
      <c r="R50" s="623"/>
      <c r="S50" s="623" t="s">
        <v>2056</v>
      </c>
      <c r="T50" s="623"/>
      <c r="U50" s="623"/>
      <c r="V50" s="623" t="s">
        <v>2057</v>
      </c>
      <c r="W50" s="623"/>
      <c r="X50" s="624"/>
    </row>
    <row r="51" spans="1:24" ht="45.75" customHeight="1">
      <c r="A51" s="377"/>
      <c r="B51" s="378"/>
      <c r="C51" s="382" t="s">
        <v>990</v>
      </c>
      <c r="D51" s="650" t="s">
        <v>2061</v>
      </c>
      <c r="E51" s="651"/>
      <c r="F51" s="651"/>
      <c r="G51" s="651" t="s">
        <v>2062</v>
      </c>
      <c r="H51" s="651"/>
      <c r="I51" s="651"/>
      <c r="J51" s="651" t="s">
        <v>2119</v>
      </c>
      <c r="K51" s="651"/>
      <c r="L51" s="651"/>
      <c r="M51" s="651" t="s">
        <v>2120</v>
      </c>
      <c r="N51" s="651"/>
      <c r="O51" s="651"/>
      <c r="P51" s="651" t="s">
        <v>2187</v>
      </c>
      <c r="Q51" s="651"/>
      <c r="R51" s="651"/>
      <c r="S51" s="651" t="s">
        <v>2063</v>
      </c>
      <c r="T51" s="651"/>
      <c r="U51" s="651"/>
      <c r="V51" s="651" t="s">
        <v>2064</v>
      </c>
      <c r="W51" s="651"/>
      <c r="X51" s="652"/>
    </row>
    <row r="52" spans="1:24" ht="59.25" customHeight="1">
      <c r="A52" s="383" t="s">
        <v>2016</v>
      </c>
      <c r="B52" s="379" t="s">
        <v>990</v>
      </c>
      <c r="C52" s="384" t="s">
        <v>2017</v>
      </c>
      <c r="D52" s="385" t="s">
        <v>2018</v>
      </c>
      <c r="E52" s="386" t="s">
        <v>2019</v>
      </c>
      <c r="F52" s="386" t="s">
        <v>2020</v>
      </c>
      <c r="G52" s="387" t="s">
        <v>2018</v>
      </c>
      <c r="H52" s="387" t="s">
        <v>2019</v>
      </c>
      <c r="I52" s="387" t="s">
        <v>2020</v>
      </c>
      <c r="J52" s="387" t="s">
        <v>2018</v>
      </c>
      <c r="K52" s="387" t="s">
        <v>2019</v>
      </c>
      <c r="L52" s="387" t="s">
        <v>2020</v>
      </c>
      <c r="M52" s="387" t="s">
        <v>2018</v>
      </c>
      <c r="N52" s="387" t="s">
        <v>2019</v>
      </c>
      <c r="O52" s="387" t="s">
        <v>2020</v>
      </c>
      <c r="P52" s="387" t="s">
        <v>2018</v>
      </c>
      <c r="Q52" s="387" t="s">
        <v>2019</v>
      </c>
      <c r="R52" s="387" t="s">
        <v>2020</v>
      </c>
      <c r="S52" s="387" t="s">
        <v>2018</v>
      </c>
      <c r="T52" s="387" t="s">
        <v>2019</v>
      </c>
      <c r="U52" s="387" t="s">
        <v>2020</v>
      </c>
      <c r="V52" s="387" t="s">
        <v>2018</v>
      </c>
      <c r="W52" s="387" t="s">
        <v>2019</v>
      </c>
      <c r="X52" s="388" t="s">
        <v>2020</v>
      </c>
    </row>
    <row r="53" spans="1:24" ht="22.5">
      <c r="A53" s="389" t="s">
        <v>1073</v>
      </c>
      <c r="B53" s="390" t="s">
        <v>1074</v>
      </c>
      <c r="C53" s="391"/>
      <c r="D53" s="645"/>
      <c r="E53" s="646"/>
      <c r="F53" s="646"/>
      <c r="G53" s="646"/>
      <c r="H53" s="646"/>
      <c r="I53" s="646"/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7"/>
    </row>
    <row r="54" spans="1:24">
      <c r="A54" s="389">
        <v>1</v>
      </c>
      <c r="B54" s="390" t="s">
        <v>1120</v>
      </c>
      <c r="C54" s="394" t="s">
        <v>2101</v>
      </c>
      <c r="D54" s="395">
        <v>5941603</v>
      </c>
      <c r="E54" s="392"/>
      <c r="F54" s="392"/>
      <c r="G54" s="392">
        <v>3931414</v>
      </c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>
        <v>10179099</v>
      </c>
      <c r="T54" s="392"/>
      <c r="U54" s="392"/>
      <c r="V54" s="392"/>
      <c r="W54" s="392"/>
      <c r="X54" s="393"/>
    </row>
    <row r="55" spans="1:24" ht="22.5">
      <c r="A55" s="389">
        <v>2</v>
      </c>
      <c r="B55" s="390" t="s">
        <v>1075</v>
      </c>
      <c r="C55" s="394" t="s">
        <v>2102</v>
      </c>
      <c r="D55" s="395">
        <v>1328972</v>
      </c>
      <c r="E55" s="392"/>
      <c r="F55" s="392"/>
      <c r="G55" s="392">
        <v>842479</v>
      </c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>
        <v>2221995</v>
      </c>
      <c r="T55" s="392"/>
      <c r="U55" s="392"/>
      <c r="V55" s="392"/>
      <c r="W55" s="392"/>
      <c r="X55" s="393"/>
    </row>
    <row r="56" spans="1:24">
      <c r="A56" s="389">
        <v>3</v>
      </c>
      <c r="B56" s="390" t="s">
        <v>1121</v>
      </c>
      <c r="C56" s="394" t="s">
        <v>2103</v>
      </c>
      <c r="D56" s="395">
        <v>21927341</v>
      </c>
      <c r="E56" s="392"/>
      <c r="F56" s="392"/>
      <c r="G56" s="392">
        <v>16239828</v>
      </c>
      <c r="H56" s="392"/>
      <c r="I56" s="392"/>
      <c r="J56" s="392">
        <v>3320640</v>
      </c>
      <c r="K56" s="392"/>
      <c r="L56" s="392"/>
      <c r="M56" s="392">
        <v>528000</v>
      </c>
      <c r="N56" s="392"/>
      <c r="O56" s="392"/>
      <c r="P56" s="392">
        <v>177000</v>
      </c>
      <c r="Q56" s="392"/>
      <c r="R56" s="392"/>
      <c r="S56" s="392">
        <v>2051117</v>
      </c>
      <c r="T56" s="392"/>
      <c r="U56" s="392"/>
      <c r="V56" s="392">
        <v>568054</v>
      </c>
      <c r="W56" s="392"/>
      <c r="X56" s="393"/>
    </row>
    <row r="57" spans="1:24">
      <c r="A57" s="389">
        <v>4</v>
      </c>
      <c r="B57" s="390" t="s">
        <v>994</v>
      </c>
      <c r="C57" s="394" t="s">
        <v>2104</v>
      </c>
      <c r="D57" s="395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3"/>
    </row>
    <row r="58" spans="1:24">
      <c r="A58" s="389">
        <v>5</v>
      </c>
      <c r="B58" s="390" t="s">
        <v>1076</v>
      </c>
      <c r="C58" s="394" t="s">
        <v>2105</v>
      </c>
      <c r="D58" s="395">
        <v>6444363</v>
      </c>
      <c r="E58" s="392"/>
      <c r="F58" s="392"/>
      <c r="G58" s="392">
        <v>5000000</v>
      </c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3"/>
    </row>
    <row r="59" spans="1:24" ht="22.5">
      <c r="A59" s="389">
        <v>6</v>
      </c>
      <c r="B59" s="390" t="s">
        <v>1077</v>
      </c>
      <c r="C59" s="397" t="s">
        <v>2106</v>
      </c>
      <c r="D59" s="395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3"/>
    </row>
    <row r="60" spans="1:24" ht="12.75" customHeight="1">
      <c r="A60" s="398"/>
      <c r="B60" s="378" t="s">
        <v>1078</v>
      </c>
      <c r="C60" s="399"/>
      <c r="D60" s="321">
        <f>SUM(D54:D59)</f>
        <v>35642279</v>
      </c>
      <c r="E60" s="307">
        <f t="shared" ref="E60:F60" si="56">SUM(E54:E59)</f>
        <v>0</v>
      </c>
      <c r="F60" s="307">
        <f t="shared" si="56"/>
        <v>0</v>
      </c>
      <c r="G60" s="307">
        <f>SUM(G54:G59)</f>
        <v>26013721</v>
      </c>
      <c r="H60" s="307">
        <f t="shared" ref="H60:I60" si="57">SUM(H54:H59)</f>
        <v>0</v>
      </c>
      <c r="I60" s="307">
        <f t="shared" si="57"/>
        <v>0</v>
      </c>
      <c r="J60" s="307">
        <f>SUM(J54:J59)</f>
        <v>3320640</v>
      </c>
      <c r="K60" s="307">
        <f t="shared" ref="K60:L60" si="58">SUM(K54:K59)</f>
        <v>0</v>
      </c>
      <c r="L60" s="307">
        <f t="shared" si="58"/>
        <v>0</v>
      </c>
      <c r="M60" s="307">
        <f>SUM(M54:M59)</f>
        <v>528000</v>
      </c>
      <c r="N60" s="307">
        <f t="shared" ref="N60:O60" si="59">SUM(N54:N59)</f>
        <v>0</v>
      </c>
      <c r="O60" s="307">
        <f t="shared" si="59"/>
        <v>0</v>
      </c>
      <c r="P60" s="307">
        <f>SUM(P54:P59)</f>
        <v>177000</v>
      </c>
      <c r="Q60" s="307">
        <f t="shared" ref="Q60:R60" si="60">SUM(Q54:Q59)</f>
        <v>0</v>
      </c>
      <c r="R60" s="307">
        <f t="shared" si="60"/>
        <v>0</v>
      </c>
      <c r="S60" s="307">
        <f>SUM(S54:S59)</f>
        <v>14452211</v>
      </c>
      <c r="T60" s="307">
        <f t="shared" ref="T60:U60" si="61">SUM(T54:T59)</f>
        <v>0</v>
      </c>
      <c r="U60" s="307">
        <f t="shared" si="61"/>
        <v>0</v>
      </c>
      <c r="V60" s="307">
        <f>SUM(V54:V59)</f>
        <v>568054</v>
      </c>
      <c r="W60" s="307">
        <f t="shared" ref="W60:X60" si="62">SUM(W54:W59)</f>
        <v>0</v>
      </c>
      <c r="X60" s="396">
        <f t="shared" si="62"/>
        <v>0</v>
      </c>
    </row>
    <row r="61" spans="1:24" ht="22.5">
      <c r="A61" s="389" t="s">
        <v>1079</v>
      </c>
      <c r="B61" s="390" t="s">
        <v>1080</v>
      </c>
      <c r="C61" s="394"/>
      <c r="D61" s="632"/>
      <c r="E61" s="633"/>
      <c r="F61" s="633"/>
      <c r="G61" s="633"/>
      <c r="H61" s="633"/>
      <c r="I61" s="633"/>
      <c r="J61" s="633"/>
      <c r="K61" s="633"/>
      <c r="L61" s="633"/>
      <c r="M61" s="633"/>
      <c r="N61" s="633"/>
      <c r="O61" s="633"/>
      <c r="P61" s="633"/>
      <c r="Q61" s="633"/>
      <c r="R61" s="633"/>
      <c r="S61" s="633"/>
      <c r="T61" s="633"/>
      <c r="U61" s="633"/>
      <c r="V61" s="633"/>
      <c r="W61" s="633"/>
      <c r="X61" s="643"/>
    </row>
    <row r="62" spans="1:24">
      <c r="A62" s="389">
        <v>7</v>
      </c>
      <c r="B62" s="390" t="s">
        <v>1081</v>
      </c>
      <c r="C62" s="394" t="s">
        <v>2107</v>
      </c>
      <c r="D62" s="395">
        <v>9257230</v>
      </c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>
        <v>3150000</v>
      </c>
      <c r="T62" s="392"/>
      <c r="U62" s="392"/>
      <c r="V62" s="392"/>
      <c r="W62" s="392"/>
      <c r="X62" s="393"/>
    </row>
    <row r="63" spans="1:24">
      <c r="A63" s="389">
        <v>8</v>
      </c>
      <c r="B63" s="390" t="s">
        <v>1082</v>
      </c>
      <c r="C63" s="394" t="s">
        <v>2108</v>
      </c>
      <c r="D63" s="395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>
        <v>26775000</v>
      </c>
      <c r="T63" s="392"/>
      <c r="U63" s="392"/>
      <c r="V63" s="392"/>
      <c r="W63" s="392"/>
      <c r="X63" s="393"/>
    </row>
    <row r="64" spans="1:24">
      <c r="A64" s="389">
        <v>9</v>
      </c>
      <c r="B64" s="390" t="s">
        <v>1083</v>
      </c>
      <c r="C64" s="394" t="s">
        <v>2109</v>
      </c>
      <c r="D64" s="395">
        <v>69260</v>
      </c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3"/>
    </row>
    <row r="65" spans="1:24">
      <c r="A65" s="389">
        <v>10</v>
      </c>
      <c r="B65" s="390" t="s">
        <v>1084</v>
      </c>
      <c r="C65" s="394" t="s">
        <v>2106</v>
      </c>
      <c r="D65" s="395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3"/>
    </row>
    <row r="66" spans="1:24" ht="21.75">
      <c r="A66" s="398"/>
      <c r="B66" s="378" t="s">
        <v>1085</v>
      </c>
      <c r="C66" s="399"/>
      <c r="D66" s="321">
        <f>SUM(D62:D65)</f>
        <v>9326490</v>
      </c>
      <c r="E66" s="307">
        <f t="shared" ref="E66:F66" si="63">SUM(E62:E65)</f>
        <v>0</v>
      </c>
      <c r="F66" s="307">
        <f t="shared" si="63"/>
        <v>0</v>
      </c>
      <c r="G66" s="307">
        <f>SUM(G62:G65)</f>
        <v>0</v>
      </c>
      <c r="H66" s="307">
        <f t="shared" ref="H66:I66" si="64">SUM(H62:H65)</f>
        <v>0</v>
      </c>
      <c r="I66" s="307">
        <f t="shared" si="64"/>
        <v>0</v>
      </c>
      <c r="J66" s="307">
        <f>SUM(J62:J65)</f>
        <v>0</v>
      </c>
      <c r="K66" s="307">
        <f t="shared" ref="K66:L66" si="65">SUM(K62:K65)</f>
        <v>0</v>
      </c>
      <c r="L66" s="307">
        <f t="shared" si="65"/>
        <v>0</v>
      </c>
      <c r="M66" s="307">
        <f>SUM(M62:M65)</f>
        <v>0</v>
      </c>
      <c r="N66" s="307">
        <f t="shared" ref="N66:O66" si="66">SUM(N62:N65)</f>
        <v>0</v>
      </c>
      <c r="O66" s="307">
        <f t="shared" si="66"/>
        <v>0</v>
      </c>
      <c r="P66" s="307">
        <f>SUM(P62:P65)</f>
        <v>0</v>
      </c>
      <c r="Q66" s="307">
        <f t="shared" ref="Q66:R66" si="67">SUM(Q62:Q65)</f>
        <v>0</v>
      </c>
      <c r="R66" s="307">
        <f t="shared" si="67"/>
        <v>0</v>
      </c>
      <c r="S66" s="307">
        <f>SUM(S62:S65)</f>
        <v>29925000</v>
      </c>
      <c r="T66" s="307">
        <f t="shared" ref="T66:U66" si="68">SUM(T62:T65)</f>
        <v>0</v>
      </c>
      <c r="U66" s="307">
        <f t="shared" si="68"/>
        <v>0</v>
      </c>
      <c r="V66" s="307">
        <f>SUM(V62:V65)</f>
        <v>0</v>
      </c>
      <c r="W66" s="307">
        <f t="shared" ref="W66:X66" si="69">SUM(W62:W65)</f>
        <v>0</v>
      </c>
      <c r="X66" s="396">
        <f t="shared" si="69"/>
        <v>0</v>
      </c>
    </row>
    <row r="67" spans="1:24" ht="22.5">
      <c r="A67" s="389" t="s">
        <v>1086</v>
      </c>
      <c r="B67" s="390" t="s">
        <v>1063</v>
      </c>
      <c r="C67" s="391"/>
      <c r="D67" s="632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3"/>
      <c r="Q67" s="633"/>
      <c r="R67" s="633"/>
      <c r="S67" s="633"/>
      <c r="T67" s="633"/>
      <c r="U67" s="633"/>
      <c r="V67" s="633"/>
      <c r="W67" s="633"/>
      <c r="X67" s="643"/>
    </row>
    <row r="68" spans="1:24" ht="22.5">
      <c r="A68" s="389">
        <v>11</v>
      </c>
      <c r="B68" s="390" t="s">
        <v>2110</v>
      </c>
      <c r="C68" s="394" t="s">
        <v>2111</v>
      </c>
      <c r="D68" s="395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3"/>
    </row>
    <row r="69" spans="1:24">
      <c r="A69" s="389">
        <v>12</v>
      </c>
      <c r="B69" s="390" t="s">
        <v>1088</v>
      </c>
      <c r="C69" s="394" t="s">
        <v>2112</v>
      </c>
      <c r="D69" s="395"/>
      <c r="E69" s="392"/>
      <c r="F69" s="392"/>
      <c r="G69" s="392"/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3"/>
    </row>
    <row r="70" spans="1:24" ht="22.5">
      <c r="A70" s="389">
        <v>13</v>
      </c>
      <c r="B70" s="390" t="s">
        <v>2113</v>
      </c>
      <c r="C70" s="397" t="s">
        <v>2114</v>
      </c>
      <c r="D70" s="395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3"/>
    </row>
    <row r="71" spans="1:24" ht="21.75">
      <c r="A71" s="398"/>
      <c r="B71" s="378" t="s">
        <v>1089</v>
      </c>
      <c r="C71" s="401"/>
      <c r="D71" s="321">
        <f>SUM(D68:D70)</f>
        <v>0</v>
      </c>
      <c r="E71" s="307">
        <f t="shared" ref="E71:F71" si="70">SUM(E68:E70)</f>
        <v>0</v>
      </c>
      <c r="F71" s="307">
        <f t="shared" si="70"/>
        <v>0</v>
      </c>
      <c r="G71" s="307">
        <f>SUM(G68:G70)</f>
        <v>0</v>
      </c>
      <c r="H71" s="307">
        <f t="shared" ref="H71:I71" si="71">SUM(H68:H70)</f>
        <v>0</v>
      </c>
      <c r="I71" s="307">
        <f t="shared" si="71"/>
        <v>0</v>
      </c>
      <c r="J71" s="307">
        <f>SUM(J68:J70)</f>
        <v>0</v>
      </c>
      <c r="K71" s="307">
        <f t="shared" ref="K71:L71" si="72">SUM(K68:K70)</f>
        <v>0</v>
      </c>
      <c r="L71" s="307">
        <f t="shared" si="72"/>
        <v>0</v>
      </c>
      <c r="M71" s="307">
        <f>SUM(M68:M70)</f>
        <v>0</v>
      </c>
      <c r="N71" s="307">
        <f t="shared" ref="N71:O71" si="73">SUM(N68:N70)</f>
        <v>0</v>
      </c>
      <c r="O71" s="307">
        <f t="shared" si="73"/>
        <v>0</v>
      </c>
      <c r="P71" s="307">
        <f>SUM(P68:P70)</f>
        <v>0</v>
      </c>
      <c r="Q71" s="307">
        <f t="shared" ref="Q71:R71" si="74">SUM(Q68:Q70)</f>
        <v>0</v>
      </c>
      <c r="R71" s="307">
        <f t="shared" si="74"/>
        <v>0</v>
      </c>
      <c r="S71" s="307">
        <f>SUM(S68:S70)</f>
        <v>0</v>
      </c>
      <c r="T71" s="307">
        <f t="shared" ref="T71:U71" si="75">SUM(T68:T70)</f>
        <v>0</v>
      </c>
      <c r="U71" s="307">
        <f t="shared" si="75"/>
        <v>0</v>
      </c>
      <c r="V71" s="307">
        <f>SUM(V68:V70)</f>
        <v>0</v>
      </c>
      <c r="W71" s="307">
        <f t="shared" ref="W71:X71" si="76">SUM(W68:W70)</f>
        <v>0</v>
      </c>
      <c r="X71" s="396">
        <f t="shared" si="76"/>
        <v>0</v>
      </c>
    </row>
    <row r="72" spans="1:24" ht="21.75">
      <c r="A72" s="398"/>
      <c r="B72" s="378" t="s">
        <v>1090</v>
      </c>
      <c r="C72" s="401"/>
      <c r="D72" s="321">
        <f>D60+D66+D71</f>
        <v>44968769</v>
      </c>
      <c r="E72" s="307">
        <f t="shared" ref="E72:F72" si="77">E60+E66+E71</f>
        <v>0</v>
      </c>
      <c r="F72" s="307">
        <f t="shared" si="77"/>
        <v>0</v>
      </c>
      <c r="G72" s="307">
        <f>G60+G66+G71</f>
        <v>26013721</v>
      </c>
      <c r="H72" s="307">
        <f t="shared" ref="H72:I72" si="78">H60+H66+H71</f>
        <v>0</v>
      </c>
      <c r="I72" s="307">
        <f t="shared" si="78"/>
        <v>0</v>
      </c>
      <c r="J72" s="307">
        <f>J60+J66+J71</f>
        <v>3320640</v>
      </c>
      <c r="K72" s="307">
        <f t="shared" ref="K72:L72" si="79">K60+K66+K71</f>
        <v>0</v>
      </c>
      <c r="L72" s="307">
        <f t="shared" si="79"/>
        <v>0</v>
      </c>
      <c r="M72" s="307">
        <f>M60+M66+M71</f>
        <v>528000</v>
      </c>
      <c r="N72" s="307">
        <f t="shared" ref="N72:O72" si="80">N60+N66+N71</f>
        <v>0</v>
      </c>
      <c r="O72" s="307">
        <f t="shared" si="80"/>
        <v>0</v>
      </c>
      <c r="P72" s="307">
        <f>P60+P66+P71</f>
        <v>177000</v>
      </c>
      <c r="Q72" s="307">
        <f t="shared" ref="Q72:R72" si="81">Q60+Q66+Q71</f>
        <v>0</v>
      </c>
      <c r="R72" s="307">
        <f t="shared" si="81"/>
        <v>0</v>
      </c>
      <c r="S72" s="307">
        <f>S60+S66+S71</f>
        <v>44377211</v>
      </c>
      <c r="T72" s="307">
        <f t="shared" ref="T72:U72" si="82">T60+T66+T71</f>
        <v>0</v>
      </c>
      <c r="U72" s="307">
        <f t="shared" si="82"/>
        <v>0</v>
      </c>
      <c r="V72" s="307">
        <f>V60+V66+V71</f>
        <v>568054</v>
      </c>
      <c r="W72" s="307">
        <f t="shared" ref="W72:X72" si="83">W60+W66+W71</f>
        <v>0</v>
      </c>
      <c r="X72" s="396">
        <f t="shared" si="83"/>
        <v>0</v>
      </c>
    </row>
    <row r="73" spans="1:24" ht="12" thickBot="1">
      <c r="A73" s="406"/>
      <c r="B73" s="390"/>
      <c r="C73" s="391"/>
      <c r="D73" s="407"/>
      <c r="E73" s="408"/>
      <c r="F73" s="409"/>
      <c r="G73" s="410"/>
      <c r="H73" s="410"/>
      <c r="I73" s="410"/>
      <c r="J73" s="410"/>
      <c r="K73" s="410"/>
      <c r="L73" s="410"/>
      <c r="M73" s="410"/>
      <c r="N73" s="410"/>
      <c r="O73" s="410"/>
      <c r="P73" s="410"/>
      <c r="Q73" s="410"/>
      <c r="R73" s="410"/>
      <c r="S73" s="410"/>
      <c r="T73" s="410"/>
      <c r="U73" s="410"/>
      <c r="V73" s="411"/>
      <c r="W73" s="411"/>
      <c r="X73" s="412"/>
    </row>
    <row r="74" spans="1:24" ht="12" customHeight="1" thickBot="1">
      <c r="A74" s="377"/>
      <c r="B74" s="378"/>
      <c r="C74" s="401"/>
      <c r="D74" s="676" t="s">
        <v>1015</v>
      </c>
      <c r="E74" s="677"/>
      <c r="F74" s="677"/>
      <c r="G74" s="677"/>
      <c r="H74" s="677"/>
      <c r="I74" s="677"/>
      <c r="J74" s="677"/>
      <c r="K74" s="677"/>
      <c r="L74" s="677"/>
      <c r="M74" s="677"/>
      <c r="N74" s="677"/>
      <c r="O74" s="677"/>
      <c r="P74" s="677"/>
      <c r="Q74" s="677"/>
      <c r="R74" s="677"/>
      <c r="S74" s="677"/>
      <c r="T74" s="677"/>
      <c r="U74" s="677"/>
      <c r="V74" s="677"/>
      <c r="W74" s="677"/>
      <c r="X74" s="703"/>
    </row>
    <row r="75" spans="1:24" ht="42.75">
      <c r="A75" s="377"/>
      <c r="B75" s="378"/>
      <c r="C75" s="381" t="s">
        <v>2039</v>
      </c>
      <c r="D75" s="622" t="s">
        <v>2058</v>
      </c>
      <c r="E75" s="623"/>
      <c r="F75" s="623"/>
      <c r="G75" s="623" t="s">
        <v>2122</v>
      </c>
      <c r="H75" s="623"/>
      <c r="I75" s="623"/>
      <c r="J75" s="623" t="s">
        <v>2166</v>
      </c>
      <c r="K75" s="623"/>
      <c r="L75" s="623"/>
      <c r="M75" s="623" t="s">
        <v>2149</v>
      </c>
      <c r="N75" s="623"/>
      <c r="O75" s="623"/>
      <c r="P75" s="623" t="s">
        <v>2071</v>
      </c>
      <c r="Q75" s="623"/>
      <c r="R75" s="623"/>
      <c r="S75" s="623" t="s">
        <v>2066</v>
      </c>
      <c r="T75" s="623"/>
      <c r="U75" s="623"/>
      <c r="V75" s="623" t="s">
        <v>2126</v>
      </c>
      <c r="W75" s="623"/>
      <c r="X75" s="624"/>
    </row>
    <row r="76" spans="1:24" ht="45.75" customHeight="1">
      <c r="A76" s="377"/>
      <c r="B76" s="378"/>
      <c r="C76" s="382" t="s">
        <v>990</v>
      </c>
      <c r="D76" s="650" t="s">
        <v>2124</v>
      </c>
      <c r="E76" s="651"/>
      <c r="F76" s="651"/>
      <c r="G76" s="651" t="s">
        <v>2125</v>
      </c>
      <c r="H76" s="651"/>
      <c r="I76" s="651"/>
      <c r="J76" s="651" t="s">
        <v>2188</v>
      </c>
      <c r="K76" s="651"/>
      <c r="L76" s="651"/>
      <c r="M76" s="651" t="s">
        <v>2150</v>
      </c>
      <c r="N76" s="651"/>
      <c r="O76" s="651"/>
      <c r="P76" s="651" t="s">
        <v>2085</v>
      </c>
      <c r="Q76" s="651"/>
      <c r="R76" s="651"/>
      <c r="S76" s="651" t="s">
        <v>2072</v>
      </c>
      <c r="T76" s="651"/>
      <c r="U76" s="651"/>
      <c r="V76" s="651" t="s">
        <v>2131</v>
      </c>
      <c r="W76" s="651"/>
      <c r="X76" s="652"/>
    </row>
    <row r="77" spans="1:24" ht="65.25" customHeight="1">
      <c r="A77" s="383" t="s">
        <v>2016</v>
      </c>
      <c r="B77" s="379" t="s">
        <v>990</v>
      </c>
      <c r="C77" s="384" t="s">
        <v>2017</v>
      </c>
      <c r="D77" s="385" t="s">
        <v>2018</v>
      </c>
      <c r="E77" s="386" t="s">
        <v>2019</v>
      </c>
      <c r="F77" s="386" t="s">
        <v>2020</v>
      </c>
      <c r="G77" s="387" t="s">
        <v>2018</v>
      </c>
      <c r="H77" s="387" t="s">
        <v>2019</v>
      </c>
      <c r="I77" s="387" t="s">
        <v>2020</v>
      </c>
      <c r="J77" s="387" t="s">
        <v>2018</v>
      </c>
      <c r="K77" s="387" t="s">
        <v>2019</v>
      </c>
      <c r="L77" s="387" t="s">
        <v>2020</v>
      </c>
      <c r="M77" s="387" t="s">
        <v>2018</v>
      </c>
      <c r="N77" s="387" t="s">
        <v>2019</v>
      </c>
      <c r="O77" s="387" t="s">
        <v>2020</v>
      </c>
      <c r="P77" s="387" t="s">
        <v>2018</v>
      </c>
      <c r="Q77" s="387" t="s">
        <v>2019</v>
      </c>
      <c r="R77" s="387" t="s">
        <v>2020</v>
      </c>
      <c r="S77" s="387" t="s">
        <v>2018</v>
      </c>
      <c r="T77" s="387" t="s">
        <v>2019</v>
      </c>
      <c r="U77" s="387" t="s">
        <v>2020</v>
      </c>
      <c r="V77" s="387" t="s">
        <v>2018</v>
      </c>
      <c r="W77" s="387" t="s">
        <v>2019</v>
      </c>
      <c r="X77" s="388" t="s">
        <v>2020</v>
      </c>
    </row>
    <row r="78" spans="1:24" ht="22.5">
      <c r="A78" s="389" t="s">
        <v>1073</v>
      </c>
      <c r="B78" s="390" t="s">
        <v>1074</v>
      </c>
      <c r="C78" s="391"/>
      <c r="D78" s="645"/>
      <c r="E78" s="646"/>
      <c r="F78" s="646"/>
      <c r="G78" s="646"/>
      <c r="H78" s="646"/>
      <c r="I78" s="646"/>
      <c r="J78" s="646"/>
      <c r="K78" s="646"/>
      <c r="L78" s="646"/>
      <c r="M78" s="646"/>
      <c r="N78" s="646"/>
      <c r="O78" s="646"/>
      <c r="P78" s="646"/>
      <c r="Q78" s="646"/>
      <c r="R78" s="646"/>
      <c r="S78" s="646"/>
      <c r="T78" s="646"/>
      <c r="U78" s="646"/>
      <c r="V78" s="646"/>
      <c r="W78" s="646"/>
      <c r="X78" s="647"/>
    </row>
    <row r="79" spans="1:24">
      <c r="A79" s="389">
        <v>1</v>
      </c>
      <c r="B79" s="390" t="s">
        <v>1120</v>
      </c>
      <c r="C79" s="394" t="s">
        <v>2101</v>
      </c>
      <c r="D79" s="395"/>
      <c r="E79" s="392"/>
      <c r="F79" s="392"/>
      <c r="G79" s="392"/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3"/>
    </row>
    <row r="80" spans="1:24" ht="22.5">
      <c r="A80" s="389">
        <v>2</v>
      </c>
      <c r="B80" s="390" t="s">
        <v>1075</v>
      </c>
      <c r="C80" s="394" t="s">
        <v>2102</v>
      </c>
      <c r="D80" s="395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3"/>
    </row>
    <row r="81" spans="1:24">
      <c r="A81" s="389">
        <v>3</v>
      </c>
      <c r="B81" s="390" t="s">
        <v>1121</v>
      </c>
      <c r="C81" s="394" t="s">
        <v>2103</v>
      </c>
      <c r="D81" s="395">
        <v>214424</v>
      </c>
      <c r="E81" s="392"/>
      <c r="F81" s="392"/>
      <c r="G81" s="392"/>
      <c r="H81" s="392"/>
      <c r="I81" s="392"/>
      <c r="J81" s="392">
        <v>187980</v>
      </c>
      <c r="K81" s="392"/>
      <c r="L81" s="392"/>
      <c r="M81" s="392">
        <v>807144</v>
      </c>
      <c r="N81" s="392"/>
      <c r="O81" s="392"/>
      <c r="P81" s="392">
        <v>174860</v>
      </c>
      <c r="Q81" s="392"/>
      <c r="R81" s="392"/>
      <c r="S81" s="392">
        <v>2272442</v>
      </c>
      <c r="T81" s="392"/>
      <c r="U81" s="392"/>
      <c r="V81" s="392"/>
      <c r="W81" s="392"/>
      <c r="X81" s="393"/>
    </row>
    <row r="82" spans="1:24">
      <c r="A82" s="389">
        <v>4</v>
      </c>
      <c r="B82" s="390" t="s">
        <v>994</v>
      </c>
      <c r="C82" s="394" t="s">
        <v>2104</v>
      </c>
      <c r="D82" s="395"/>
      <c r="E82" s="392"/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3"/>
    </row>
    <row r="83" spans="1:24">
      <c r="A83" s="389">
        <v>5</v>
      </c>
      <c r="B83" s="390" t="s">
        <v>1076</v>
      </c>
      <c r="C83" s="394" t="s">
        <v>2105</v>
      </c>
      <c r="D83" s="395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>
        <v>910000</v>
      </c>
      <c r="W83" s="392"/>
      <c r="X83" s="393"/>
    </row>
    <row r="84" spans="1:24" ht="22.5">
      <c r="A84" s="389">
        <v>6</v>
      </c>
      <c r="B84" s="390" t="s">
        <v>1077</v>
      </c>
      <c r="C84" s="397" t="s">
        <v>2106</v>
      </c>
      <c r="D84" s="395"/>
      <c r="E84" s="392"/>
      <c r="F84" s="392"/>
      <c r="G84" s="392"/>
      <c r="H84" s="392"/>
      <c r="I84" s="392"/>
      <c r="J84" s="392"/>
      <c r="K84" s="392"/>
      <c r="L84" s="392"/>
      <c r="M84" s="392"/>
      <c r="N84" s="392"/>
      <c r="O84" s="392"/>
      <c r="P84" s="392"/>
      <c r="Q84" s="392"/>
      <c r="R84" s="392"/>
      <c r="S84" s="392"/>
      <c r="T84" s="392"/>
      <c r="U84" s="392"/>
      <c r="V84" s="392"/>
      <c r="W84" s="392"/>
      <c r="X84" s="393"/>
    </row>
    <row r="85" spans="1:24" ht="21.75">
      <c r="A85" s="398"/>
      <c r="B85" s="378" t="s">
        <v>1078</v>
      </c>
      <c r="C85" s="399"/>
      <c r="D85" s="321">
        <f>SUM(D79:D84)</f>
        <v>214424</v>
      </c>
      <c r="E85" s="307">
        <f t="shared" ref="E85:F85" si="84">SUM(E79:E84)</f>
        <v>0</v>
      </c>
      <c r="F85" s="307">
        <f t="shared" si="84"/>
        <v>0</v>
      </c>
      <c r="G85" s="307">
        <f>SUM(G79:G84)</f>
        <v>0</v>
      </c>
      <c r="H85" s="307">
        <f t="shared" ref="H85:I85" si="85">SUM(H79:H84)</f>
        <v>0</v>
      </c>
      <c r="I85" s="307">
        <f t="shared" si="85"/>
        <v>0</v>
      </c>
      <c r="J85" s="307">
        <f>SUM(J79:J84)</f>
        <v>187980</v>
      </c>
      <c r="K85" s="307">
        <f t="shared" ref="K85:L85" si="86">SUM(K79:K84)</f>
        <v>0</v>
      </c>
      <c r="L85" s="307">
        <f t="shared" si="86"/>
        <v>0</v>
      </c>
      <c r="M85" s="307">
        <f>SUM(M79:M84)</f>
        <v>807144</v>
      </c>
      <c r="N85" s="307">
        <f t="shared" ref="N85:O85" si="87">SUM(N79:N84)</f>
        <v>0</v>
      </c>
      <c r="O85" s="307">
        <f t="shared" si="87"/>
        <v>0</v>
      </c>
      <c r="P85" s="307">
        <f>SUM(P79:P84)</f>
        <v>174860</v>
      </c>
      <c r="Q85" s="307">
        <f t="shared" ref="Q85:R85" si="88">SUM(Q79:Q84)</f>
        <v>0</v>
      </c>
      <c r="R85" s="307">
        <f t="shared" si="88"/>
        <v>0</v>
      </c>
      <c r="S85" s="307">
        <f>SUM(S79:S84)</f>
        <v>2272442</v>
      </c>
      <c r="T85" s="307">
        <f t="shared" ref="T85:U85" si="89">SUM(T79:T84)</f>
        <v>0</v>
      </c>
      <c r="U85" s="307">
        <f t="shared" si="89"/>
        <v>0</v>
      </c>
      <c r="V85" s="307">
        <f>SUM(V79:V84)</f>
        <v>910000</v>
      </c>
      <c r="W85" s="307">
        <f t="shared" ref="W85:X85" si="90">SUM(W79:W84)</f>
        <v>0</v>
      </c>
      <c r="X85" s="396">
        <f t="shared" si="90"/>
        <v>0</v>
      </c>
    </row>
    <row r="86" spans="1:24" ht="22.5">
      <c r="A86" s="389" t="s">
        <v>1079</v>
      </c>
      <c r="B86" s="390" t="s">
        <v>1080</v>
      </c>
      <c r="C86" s="394"/>
      <c r="D86" s="632"/>
      <c r="E86" s="633"/>
      <c r="F86" s="633"/>
      <c r="G86" s="633"/>
      <c r="H86" s="633"/>
      <c r="I86" s="633"/>
      <c r="J86" s="633"/>
      <c r="K86" s="633"/>
      <c r="L86" s="633"/>
      <c r="M86" s="633"/>
      <c r="N86" s="633"/>
      <c r="O86" s="633"/>
      <c r="P86" s="633"/>
      <c r="Q86" s="633"/>
      <c r="R86" s="633"/>
      <c r="S86" s="633"/>
      <c r="T86" s="633"/>
      <c r="U86" s="633"/>
      <c r="V86" s="633"/>
      <c r="W86" s="633"/>
      <c r="X86" s="643"/>
    </row>
    <row r="87" spans="1:24">
      <c r="A87" s="389">
        <v>7</v>
      </c>
      <c r="B87" s="390" t="s">
        <v>1081</v>
      </c>
      <c r="C87" s="394" t="s">
        <v>2107</v>
      </c>
      <c r="D87" s="395"/>
      <c r="E87" s="392"/>
      <c r="F87" s="392"/>
      <c r="G87" s="392">
        <v>5000000</v>
      </c>
      <c r="H87" s="392"/>
      <c r="I87" s="392"/>
      <c r="J87" s="392"/>
      <c r="K87" s="392"/>
      <c r="L87" s="392"/>
      <c r="M87" s="392">
        <v>670814</v>
      </c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3"/>
    </row>
    <row r="88" spans="1:24">
      <c r="A88" s="389">
        <v>8</v>
      </c>
      <c r="B88" s="390" t="s">
        <v>1082</v>
      </c>
      <c r="C88" s="394" t="s">
        <v>2108</v>
      </c>
      <c r="D88" s="395"/>
      <c r="E88" s="392"/>
      <c r="F88" s="392"/>
      <c r="G88" s="392"/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3"/>
    </row>
    <row r="89" spans="1:24" ht="64.5" customHeight="1">
      <c r="A89" s="389">
        <v>9</v>
      </c>
      <c r="B89" s="390" t="s">
        <v>1083</v>
      </c>
      <c r="C89" s="394" t="s">
        <v>2109</v>
      </c>
      <c r="D89" s="395"/>
      <c r="E89" s="392"/>
      <c r="F89" s="392"/>
      <c r="G89" s="392"/>
      <c r="H89" s="392"/>
      <c r="I89" s="392"/>
      <c r="J89" s="392"/>
      <c r="K89" s="392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3"/>
    </row>
    <row r="90" spans="1:24">
      <c r="A90" s="389">
        <v>10</v>
      </c>
      <c r="B90" s="390" t="s">
        <v>1084</v>
      </c>
      <c r="C90" s="394" t="s">
        <v>2106</v>
      </c>
      <c r="D90" s="395"/>
      <c r="E90" s="392"/>
      <c r="F90" s="392"/>
      <c r="G90" s="392"/>
      <c r="H90" s="392"/>
      <c r="I90" s="392"/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3"/>
    </row>
    <row r="91" spans="1:24" ht="21.75">
      <c r="A91" s="398"/>
      <c r="B91" s="378" t="s">
        <v>1085</v>
      </c>
      <c r="C91" s="399"/>
      <c r="D91" s="321">
        <f>SUM(D87:D90)</f>
        <v>0</v>
      </c>
      <c r="E91" s="307">
        <f t="shared" ref="E91:F91" si="91">SUM(E87:E90)</f>
        <v>0</v>
      </c>
      <c r="F91" s="307">
        <f t="shared" si="91"/>
        <v>0</v>
      </c>
      <c r="G91" s="307">
        <f>SUM(G87:G90)</f>
        <v>5000000</v>
      </c>
      <c r="H91" s="307">
        <f t="shared" ref="H91:I91" si="92">SUM(H87:H90)</f>
        <v>0</v>
      </c>
      <c r="I91" s="307">
        <f t="shared" si="92"/>
        <v>0</v>
      </c>
      <c r="J91" s="307">
        <f>SUM(J87:J90)</f>
        <v>0</v>
      </c>
      <c r="K91" s="307">
        <f t="shared" ref="K91:L91" si="93">SUM(K87:K90)</f>
        <v>0</v>
      </c>
      <c r="L91" s="307">
        <f t="shared" si="93"/>
        <v>0</v>
      </c>
      <c r="M91" s="307">
        <f>SUM(M87:M90)</f>
        <v>670814</v>
      </c>
      <c r="N91" s="307">
        <f t="shared" ref="N91:O91" si="94">SUM(N87:N90)</f>
        <v>0</v>
      </c>
      <c r="O91" s="307">
        <f t="shared" si="94"/>
        <v>0</v>
      </c>
      <c r="P91" s="307">
        <f>SUM(P87:P90)</f>
        <v>0</v>
      </c>
      <c r="Q91" s="307">
        <f t="shared" ref="Q91:R91" si="95">SUM(Q87:Q90)</f>
        <v>0</v>
      </c>
      <c r="R91" s="307">
        <f t="shared" si="95"/>
        <v>0</v>
      </c>
      <c r="S91" s="307">
        <f>SUM(S87:S90)</f>
        <v>0</v>
      </c>
      <c r="T91" s="307">
        <f t="shared" ref="T91:U91" si="96">SUM(T87:T90)</f>
        <v>0</v>
      </c>
      <c r="U91" s="307">
        <f t="shared" si="96"/>
        <v>0</v>
      </c>
      <c r="V91" s="307">
        <f>SUM(V87:V90)</f>
        <v>0</v>
      </c>
      <c r="W91" s="307">
        <f t="shared" ref="W91:X91" si="97">SUM(W87:W90)</f>
        <v>0</v>
      </c>
      <c r="X91" s="396">
        <f t="shared" si="97"/>
        <v>0</v>
      </c>
    </row>
    <row r="92" spans="1:24" ht="22.5">
      <c r="A92" s="389" t="s">
        <v>1086</v>
      </c>
      <c r="B92" s="390" t="s">
        <v>1063</v>
      </c>
      <c r="C92" s="391"/>
      <c r="D92" s="632"/>
      <c r="E92" s="633"/>
      <c r="F92" s="633"/>
      <c r="G92" s="633"/>
      <c r="H92" s="633"/>
      <c r="I92" s="633"/>
      <c r="J92" s="633"/>
      <c r="K92" s="633"/>
      <c r="L92" s="633"/>
      <c r="M92" s="633"/>
      <c r="N92" s="633"/>
      <c r="O92" s="633"/>
      <c r="P92" s="633"/>
      <c r="Q92" s="633"/>
      <c r="R92" s="633"/>
      <c r="S92" s="633"/>
      <c r="T92" s="633"/>
      <c r="U92" s="633"/>
      <c r="V92" s="633"/>
      <c r="W92" s="633"/>
      <c r="X92" s="643"/>
    </row>
    <row r="93" spans="1:24" ht="22.5">
      <c r="A93" s="389">
        <v>11</v>
      </c>
      <c r="B93" s="390" t="s">
        <v>2110</v>
      </c>
      <c r="C93" s="394" t="s">
        <v>2111</v>
      </c>
      <c r="D93" s="395"/>
      <c r="E93" s="392"/>
      <c r="F93" s="392"/>
      <c r="G93" s="392"/>
      <c r="H93" s="392"/>
      <c r="I93" s="392"/>
      <c r="J93" s="392"/>
      <c r="K93" s="392"/>
      <c r="L93" s="392"/>
      <c r="M93" s="392"/>
      <c r="N93" s="392"/>
      <c r="O93" s="392"/>
      <c r="P93" s="392"/>
      <c r="Q93" s="392"/>
      <c r="R93" s="392"/>
      <c r="S93" s="392"/>
      <c r="T93" s="392"/>
      <c r="U93" s="392"/>
      <c r="V93" s="392"/>
      <c r="W93" s="392"/>
      <c r="X93" s="393"/>
    </row>
    <row r="94" spans="1:24">
      <c r="A94" s="389">
        <v>12</v>
      </c>
      <c r="B94" s="390" t="s">
        <v>1088</v>
      </c>
      <c r="C94" s="394" t="s">
        <v>2112</v>
      </c>
      <c r="D94" s="395"/>
      <c r="E94" s="392"/>
      <c r="F94" s="392"/>
      <c r="G94" s="392"/>
      <c r="H94" s="392"/>
      <c r="I94" s="392"/>
      <c r="J94" s="392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392"/>
      <c r="X94" s="393"/>
    </row>
    <row r="95" spans="1:24" ht="22.5">
      <c r="A95" s="389">
        <v>13</v>
      </c>
      <c r="B95" s="390" t="s">
        <v>2113</v>
      </c>
      <c r="C95" s="397" t="s">
        <v>2114</v>
      </c>
      <c r="D95" s="395"/>
      <c r="E95" s="392"/>
      <c r="F95" s="392"/>
      <c r="G95" s="392"/>
      <c r="H95" s="392"/>
      <c r="I95" s="392"/>
      <c r="J95" s="392"/>
      <c r="K95" s="392"/>
      <c r="L95" s="392"/>
      <c r="M95" s="392"/>
      <c r="N95" s="392"/>
      <c r="O95" s="392"/>
      <c r="P95" s="392"/>
      <c r="Q95" s="392"/>
      <c r="R95" s="392"/>
      <c r="S95" s="392"/>
      <c r="T95" s="392"/>
      <c r="U95" s="392"/>
      <c r="V95" s="392"/>
      <c r="W95" s="392"/>
      <c r="X95" s="393"/>
    </row>
    <row r="96" spans="1:24" ht="21.75">
      <c r="A96" s="398"/>
      <c r="B96" s="378" t="s">
        <v>1089</v>
      </c>
      <c r="C96" s="401"/>
      <c r="D96" s="321">
        <f>SUM(D93:D95)</f>
        <v>0</v>
      </c>
      <c r="E96" s="307">
        <f t="shared" ref="E96:F96" si="98">SUM(E93:E95)</f>
        <v>0</v>
      </c>
      <c r="F96" s="307">
        <f t="shared" si="98"/>
        <v>0</v>
      </c>
      <c r="G96" s="307">
        <f>SUM(G93:G95)</f>
        <v>0</v>
      </c>
      <c r="H96" s="307">
        <f t="shared" ref="H96:I96" si="99">SUM(H93:H95)</f>
        <v>0</v>
      </c>
      <c r="I96" s="307">
        <f t="shared" si="99"/>
        <v>0</v>
      </c>
      <c r="J96" s="307">
        <f>SUM(J93:J95)</f>
        <v>0</v>
      </c>
      <c r="K96" s="307">
        <f t="shared" ref="K96:L96" si="100">SUM(K93:K95)</f>
        <v>0</v>
      </c>
      <c r="L96" s="307">
        <f t="shared" si="100"/>
        <v>0</v>
      </c>
      <c r="M96" s="307">
        <f>SUM(M93:M95)</f>
        <v>0</v>
      </c>
      <c r="N96" s="307">
        <f t="shared" ref="N96:O96" si="101">SUM(N93:N95)</f>
        <v>0</v>
      </c>
      <c r="O96" s="307">
        <f t="shared" si="101"/>
        <v>0</v>
      </c>
      <c r="P96" s="307">
        <f>SUM(P93:P95)</f>
        <v>0</v>
      </c>
      <c r="Q96" s="307">
        <f t="shared" ref="Q96:R96" si="102">SUM(Q93:Q95)</f>
        <v>0</v>
      </c>
      <c r="R96" s="307">
        <f t="shared" si="102"/>
        <v>0</v>
      </c>
      <c r="S96" s="307">
        <f>SUM(S93:S95)</f>
        <v>0</v>
      </c>
      <c r="T96" s="307">
        <f t="shared" ref="T96:U96" si="103">SUM(T93:T95)</f>
        <v>0</v>
      </c>
      <c r="U96" s="307">
        <f t="shared" si="103"/>
        <v>0</v>
      </c>
      <c r="V96" s="307">
        <f>SUM(V93:V95)</f>
        <v>0</v>
      </c>
      <c r="W96" s="307">
        <f t="shared" ref="W96:X96" si="104">SUM(W93:W95)</f>
        <v>0</v>
      </c>
      <c r="X96" s="396">
        <f t="shared" si="104"/>
        <v>0</v>
      </c>
    </row>
    <row r="97" spans="1:24" ht="22.5" thickBot="1">
      <c r="A97" s="398"/>
      <c r="B97" s="378" t="s">
        <v>1090</v>
      </c>
      <c r="C97" s="401"/>
      <c r="D97" s="403">
        <f>D85+D91+D96</f>
        <v>214424</v>
      </c>
      <c r="E97" s="404">
        <f t="shared" ref="E97:F97" si="105">E85+E91+E96</f>
        <v>0</v>
      </c>
      <c r="F97" s="404">
        <f t="shared" si="105"/>
        <v>0</v>
      </c>
      <c r="G97" s="404">
        <f>G85+G91+G96</f>
        <v>5000000</v>
      </c>
      <c r="H97" s="404">
        <f t="shared" ref="H97:I97" si="106">H85+H91+H96</f>
        <v>0</v>
      </c>
      <c r="I97" s="404">
        <f t="shared" si="106"/>
        <v>0</v>
      </c>
      <c r="J97" s="404">
        <f>J85+J91+J96</f>
        <v>187980</v>
      </c>
      <c r="K97" s="404">
        <f t="shared" ref="K97:L97" si="107">K85+K91+K96</f>
        <v>0</v>
      </c>
      <c r="L97" s="404">
        <f t="shared" si="107"/>
        <v>0</v>
      </c>
      <c r="M97" s="404">
        <f>M85+M91+M96</f>
        <v>1477958</v>
      </c>
      <c r="N97" s="404">
        <f t="shared" ref="N97:O97" si="108">N85+N91+N96</f>
        <v>0</v>
      </c>
      <c r="O97" s="404">
        <f t="shared" si="108"/>
        <v>0</v>
      </c>
      <c r="P97" s="404">
        <f>P85+P91+P96</f>
        <v>174860</v>
      </c>
      <c r="Q97" s="404">
        <f t="shared" ref="Q97:R97" si="109">Q85+Q91+Q96</f>
        <v>0</v>
      </c>
      <c r="R97" s="404">
        <f t="shared" si="109"/>
        <v>0</v>
      </c>
      <c r="S97" s="404">
        <f>S85+S91+S96</f>
        <v>2272442</v>
      </c>
      <c r="T97" s="404">
        <f t="shared" ref="T97:U97" si="110">T85+T91+T96</f>
        <v>0</v>
      </c>
      <c r="U97" s="404">
        <f t="shared" si="110"/>
        <v>0</v>
      </c>
      <c r="V97" s="404">
        <f>V85+V91+V96</f>
        <v>910000</v>
      </c>
      <c r="W97" s="404">
        <f t="shared" ref="W97:X97" si="111">W85+W91+W96</f>
        <v>0</v>
      </c>
      <c r="X97" s="405">
        <f t="shared" si="111"/>
        <v>0</v>
      </c>
    </row>
    <row r="98" spans="1:24" ht="12" customHeight="1" thickBot="1">
      <c r="A98" s="377"/>
      <c r="B98" s="378"/>
      <c r="C98" s="401"/>
      <c r="D98" s="676" t="s">
        <v>1015</v>
      </c>
      <c r="E98" s="677"/>
      <c r="F98" s="677"/>
      <c r="G98" s="677"/>
      <c r="H98" s="677"/>
      <c r="I98" s="677"/>
      <c r="J98" s="677"/>
      <c r="K98" s="677"/>
      <c r="L98" s="677"/>
      <c r="M98" s="677"/>
      <c r="N98" s="677"/>
      <c r="O98" s="677"/>
      <c r="P98" s="677"/>
      <c r="Q98" s="677"/>
      <c r="R98" s="677"/>
      <c r="S98" s="677"/>
      <c r="T98" s="677"/>
      <c r="U98" s="677"/>
      <c r="V98" s="677"/>
      <c r="W98" s="677"/>
      <c r="X98" s="703"/>
    </row>
    <row r="99" spans="1:24" ht="42.75">
      <c r="A99" s="377"/>
      <c r="B99" s="378"/>
      <c r="C99" s="381" t="s">
        <v>2039</v>
      </c>
      <c r="D99" s="622" t="s">
        <v>2129</v>
      </c>
      <c r="E99" s="623"/>
      <c r="F99" s="623"/>
      <c r="G99" s="623" t="s">
        <v>2130</v>
      </c>
      <c r="H99" s="623"/>
      <c r="I99" s="623"/>
      <c r="J99" s="623" t="s">
        <v>2070</v>
      </c>
      <c r="K99" s="623"/>
      <c r="L99" s="623"/>
      <c r="M99" s="623" t="s">
        <v>2136</v>
      </c>
      <c r="N99" s="623"/>
      <c r="O99" s="623"/>
      <c r="P99" s="623" t="s">
        <v>2271</v>
      </c>
      <c r="Q99" s="623"/>
      <c r="R99" s="623"/>
      <c r="S99" s="623" t="s">
        <v>2137</v>
      </c>
      <c r="T99" s="623"/>
      <c r="U99" s="623"/>
      <c r="V99" s="623" t="s">
        <v>2151</v>
      </c>
      <c r="W99" s="623"/>
      <c r="X99" s="624"/>
    </row>
    <row r="100" spans="1:24" ht="44.25">
      <c r="A100" s="377"/>
      <c r="B100" s="378"/>
      <c r="C100" s="382" t="s">
        <v>990</v>
      </c>
      <c r="D100" s="650" t="s">
        <v>2134</v>
      </c>
      <c r="E100" s="651"/>
      <c r="F100" s="651"/>
      <c r="G100" s="651" t="s">
        <v>2135</v>
      </c>
      <c r="H100" s="651"/>
      <c r="I100" s="651"/>
      <c r="J100" s="651" t="s">
        <v>2138</v>
      </c>
      <c r="K100" s="651"/>
      <c r="L100" s="651"/>
      <c r="M100" s="651" t="s">
        <v>1136</v>
      </c>
      <c r="N100" s="651"/>
      <c r="O100" s="651"/>
      <c r="P100" s="651" t="s">
        <v>2272</v>
      </c>
      <c r="Q100" s="651"/>
      <c r="R100" s="651"/>
      <c r="S100" s="651" t="s">
        <v>2139</v>
      </c>
      <c r="T100" s="651"/>
      <c r="U100" s="651"/>
      <c r="V100" s="651" t="s">
        <v>2266</v>
      </c>
      <c r="W100" s="651"/>
      <c r="X100" s="652"/>
    </row>
    <row r="101" spans="1:24" ht="54">
      <c r="A101" s="383" t="s">
        <v>2016</v>
      </c>
      <c r="B101" s="379" t="s">
        <v>990</v>
      </c>
      <c r="C101" s="384" t="s">
        <v>2017</v>
      </c>
      <c r="D101" s="385" t="s">
        <v>2018</v>
      </c>
      <c r="E101" s="386" t="s">
        <v>2019</v>
      </c>
      <c r="F101" s="386" t="s">
        <v>2020</v>
      </c>
      <c r="G101" s="387" t="s">
        <v>2018</v>
      </c>
      <c r="H101" s="387" t="s">
        <v>2019</v>
      </c>
      <c r="I101" s="387" t="s">
        <v>2020</v>
      </c>
      <c r="J101" s="387" t="s">
        <v>2018</v>
      </c>
      <c r="K101" s="387" t="s">
        <v>2019</v>
      </c>
      <c r="L101" s="387" t="s">
        <v>2020</v>
      </c>
      <c r="M101" s="387" t="s">
        <v>2018</v>
      </c>
      <c r="N101" s="387" t="s">
        <v>2019</v>
      </c>
      <c r="O101" s="387" t="s">
        <v>2020</v>
      </c>
      <c r="P101" s="387" t="s">
        <v>2018</v>
      </c>
      <c r="Q101" s="387" t="s">
        <v>2019</v>
      </c>
      <c r="R101" s="387" t="s">
        <v>2020</v>
      </c>
      <c r="S101" s="387" t="s">
        <v>2018</v>
      </c>
      <c r="T101" s="387" t="s">
        <v>2019</v>
      </c>
      <c r="U101" s="387" t="s">
        <v>2020</v>
      </c>
      <c r="V101" s="387" t="s">
        <v>2018</v>
      </c>
      <c r="W101" s="387" t="s">
        <v>2019</v>
      </c>
      <c r="X101" s="388" t="s">
        <v>2020</v>
      </c>
    </row>
    <row r="102" spans="1:24" ht="22.5">
      <c r="A102" s="389" t="s">
        <v>1073</v>
      </c>
      <c r="B102" s="390" t="s">
        <v>1074</v>
      </c>
      <c r="C102" s="391"/>
      <c r="D102" s="645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7"/>
    </row>
    <row r="103" spans="1:24">
      <c r="A103" s="389">
        <v>1</v>
      </c>
      <c r="B103" s="390" t="s">
        <v>1120</v>
      </c>
      <c r="C103" s="394" t="s">
        <v>2101</v>
      </c>
      <c r="D103" s="395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3"/>
    </row>
    <row r="104" spans="1:24" ht="22.5">
      <c r="A104" s="389">
        <v>2</v>
      </c>
      <c r="B104" s="390" t="s">
        <v>1075</v>
      </c>
      <c r="C104" s="394" t="s">
        <v>2102</v>
      </c>
      <c r="D104" s="395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92"/>
      <c r="T104" s="392"/>
      <c r="U104" s="392"/>
      <c r="V104" s="392"/>
      <c r="W104" s="392"/>
      <c r="X104" s="393"/>
    </row>
    <row r="105" spans="1:24">
      <c r="A105" s="389">
        <v>3</v>
      </c>
      <c r="B105" s="390" t="s">
        <v>1121</v>
      </c>
      <c r="C105" s="394" t="s">
        <v>2103</v>
      </c>
      <c r="D105" s="395">
        <v>1090125</v>
      </c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>
        <v>4674</v>
      </c>
      <c r="Q105" s="392"/>
      <c r="R105" s="392"/>
      <c r="S105" s="392">
        <v>681354</v>
      </c>
      <c r="T105" s="392"/>
      <c r="U105" s="392"/>
      <c r="V105" s="392">
        <v>544500</v>
      </c>
      <c r="W105" s="392"/>
      <c r="X105" s="393"/>
    </row>
    <row r="106" spans="1:24">
      <c r="A106" s="389">
        <v>4</v>
      </c>
      <c r="B106" s="390" t="s">
        <v>994</v>
      </c>
      <c r="C106" s="394" t="s">
        <v>2104</v>
      </c>
      <c r="D106" s="395"/>
      <c r="E106" s="392"/>
      <c r="F106" s="392"/>
      <c r="G106" s="392"/>
      <c r="H106" s="392"/>
      <c r="I106" s="392"/>
      <c r="J106" s="392">
        <v>7138000</v>
      </c>
      <c r="K106" s="392"/>
      <c r="L106" s="392"/>
      <c r="M106" s="392"/>
      <c r="N106" s="392"/>
      <c r="O106" s="392"/>
      <c r="P106" s="392"/>
      <c r="Q106" s="392"/>
      <c r="R106" s="392"/>
      <c r="S106" s="392"/>
      <c r="T106" s="392"/>
      <c r="U106" s="392"/>
      <c r="V106" s="392"/>
      <c r="W106" s="392"/>
      <c r="X106" s="393"/>
    </row>
    <row r="107" spans="1:24">
      <c r="A107" s="389">
        <v>5</v>
      </c>
      <c r="B107" s="390" t="s">
        <v>1076</v>
      </c>
      <c r="C107" s="394" t="s">
        <v>2105</v>
      </c>
      <c r="D107" s="395"/>
      <c r="E107" s="392"/>
      <c r="F107" s="392"/>
      <c r="G107" s="392"/>
      <c r="H107" s="392"/>
      <c r="I107" s="392"/>
      <c r="J107" s="392"/>
      <c r="K107" s="392"/>
      <c r="L107" s="392"/>
      <c r="M107" s="392">
        <v>3816396</v>
      </c>
      <c r="N107" s="392"/>
      <c r="O107" s="392"/>
      <c r="P107" s="392"/>
      <c r="Q107" s="392"/>
      <c r="R107" s="392"/>
      <c r="S107" s="392">
        <v>37458489</v>
      </c>
      <c r="T107" s="392"/>
      <c r="U107" s="392"/>
      <c r="V107" s="392"/>
      <c r="W107" s="392"/>
      <c r="X107" s="393"/>
    </row>
    <row r="108" spans="1:24" ht="22.5">
      <c r="A108" s="389">
        <v>6</v>
      </c>
      <c r="B108" s="390" t="s">
        <v>1077</v>
      </c>
      <c r="C108" s="397" t="s">
        <v>2106</v>
      </c>
      <c r="D108" s="395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92"/>
      <c r="T108" s="392"/>
      <c r="U108" s="392"/>
      <c r="V108" s="392"/>
      <c r="W108" s="392"/>
      <c r="X108" s="393"/>
    </row>
    <row r="109" spans="1:24" ht="21.75">
      <c r="A109" s="398"/>
      <c r="B109" s="378" t="s">
        <v>1078</v>
      </c>
      <c r="C109" s="399"/>
      <c r="D109" s="321">
        <f>SUM(D103:D108)</f>
        <v>1090125</v>
      </c>
      <c r="E109" s="307">
        <f t="shared" ref="E109:F109" si="112">SUM(E103:E108)</f>
        <v>0</v>
      </c>
      <c r="F109" s="307">
        <f t="shared" si="112"/>
        <v>0</v>
      </c>
      <c r="G109" s="307">
        <f>SUM(G103:G108)</f>
        <v>0</v>
      </c>
      <c r="H109" s="307">
        <f t="shared" ref="H109:I109" si="113">SUM(H103:H108)</f>
        <v>0</v>
      </c>
      <c r="I109" s="307">
        <f t="shared" si="113"/>
        <v>0</v>
      </c>
      <c r="J109" s="307">
        <f>SUM(J103:J108)</f>
        <v>7138000</v>
      </c>
      <c r="K109" s="307">
        <f t="shared" ref="K109:L109" si="114">SUM(K103:K108)</f>
        <v>0</v>
      </c>
      <c r="L109" s="307">
        <f t="shared" si="114"/>
        <v>0</v>
      </c>
      <c r="M109" s="307">
        <f>SUM(M103:M108)</f>
        <v>3816396</v>
      </c>
      <c r="N109" s="307">
        <f t="shared" ref="N109:O109" si="115">SUM(N103:N108)</f>
        <v>0</v>
      </c>
      <c r="O109" s="307">
        <f t="shared" si="115"/>
        <v>0</v>
      </c>
      <c r="P109" s="307">
        <f>SUM(P103:P108)</f>
        <v>4674</v>
      </c>
      <c r="Q109" s="307">
        <f t="shared" ref="Q109:R109" si="116">SUM(Q103:Q108)</f>
        <v>0</v>
      </c>
      <c r="R109" s="307">
        <f t="shared" si="116"/>
        <v>0</v>
      </c>
      <c r="S109" s="307">
        <f>SUM(S103:S108)</f>
        <v>38139843</v>
      </c>
      <c r="T109" s="307">
        <f t="shared" ref="T109:U109" si="117">SUM(T103:T108)</f>
        <v>0</v>
      </c>
      <c r="U109" s="307">
        <f t="shared" si="117"/>
        <v>0</v>
      </c>
      <c r="V109" s="307">
        <f>SUM(V103:V108)</f>
        <v>544500</v>
      </c>
      <c r="W109" s="307">
        <f t="shared" ref="W109:X109" si="118">SUM(W103:W108)</f>
        <v>0</v>
      </c>
      <c r="X109" s="396">
        <f t="shared" si="118"/>
        <v>0</v>
      </c>
    </row>
    <row r="110" spans="1:24" ht="22.5">
      <c r="A110" s="389" t="s">
        <v>1079</v>
      </c>
      <c r="B110" s="390" t="s">
        <v>1080</v>
      </c>
      <c r="C110" s="394"/>
      <c r="D110" s="632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3"/>
      <c r="Q110" s="633"/>
      <c r="R110" s="633"/>
      <c r="S110" s="633"/>
      <c r="T110" s="633"/>
      <c r="U110" s="633"/>
      <c r="V110" s="633"/>
      <c r="W110" s="633"/>
      <c r="X110" s="643"/>
    </row>
    <row r="111" spans="1:24">
      <c r="A111" s="389">
        <v>7</v>
      </c>
      <c r="B111" s="390" t="s">
        <v>1081</v>
      </c>
      <c r="C111" s="394" t="s">
        <v>2107</v>
      </c>
      <c r="D111" s="395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>
        <v>5397500</v>
      </c>
      <c r="W111" s="392"/>
      <c r="X111" s="393"/>
    </row>
    <row r="112" spans="1:24">
      <c r="A112" s="389">
        <v>8</v>
      </c>
      <c r="B112" s="390" t="s">
        <v>1082</v>
      </c>
      <c r="C112" s="394" t="s">
        <v>2108</v>
      </c>
      <c r="D112" s="395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P112" s="392"/>
      <c r="Q112" s="392"/>
      <c r="R112" s="392"/>
      <c r="S112" s="392"/>
      <c r="T112" s="392"/>
      <c r="U112" s="392"/>
      <c r="V112" s="392"/>
      <c r="W112" s="392"/>
      <c r="X112" s="393"/>
    </row>
    <row r="113" spans="1:24">
      <c r="A113" s="389">
        <v>9</v>
      </c>
      <c r="B113" s="390" t="s">
        <v>1083</v>
      </c>
      <c r="C113" s="394" t="s">
        <v>2109</v>
      </c>
      <c r="D113" s="395"/>
      <c r="E113" s="392"/>
      <c r="F113" s="392"/>
      <c r="G113" s="392">
        <v>200000</v>
      </c>
      <c r="H113" s="392"/>
      <c r="I113" s="392"/>
      <c r="J113" s="392"/>
      <c r="K113" s="392"/>
      <c r="L113" s="392"/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3"/>
    </row>
    <row r="114" spans="1:24">
      <c r="A114" s="389">
        <v>10</v>
      </c>
      <c r="B114" s="390" t="s">
        <v>1084</v>
      </c>
      <c r="C114" s="394" t="s">
        <v>2106</v>
      </c>
      <c r="D114" s="395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3"/>
    </row>
    <row r="115" spans="1:24" ht="21.75">
      <c r="A115" s="398"/>
      <c r="B115" s="378" t="s">
        <v>1085</v>
      </c>
      <c r="C115" s="399"/>
      <c r="D115" s="321">
        <f>SUM(D111:D114)</f>
        <v>0</v>
      </c>
      <c r="E115" s="307">
        <f t="shared" ref="E115:F115" si="119">SUM(E111:E114)</f>
        <v>0</v>
      </c>
      <c r="F115" s="307">
        <f t="shared" si="119"/>
        <v>0</v>
      </c>
      <c r="G115" s="307">
        <f>SUM(G111:G114)</f>
        <v>200000</v>
      </c>
      <c r="H115" s="307">
        <f t="shared" ref="H115:I115" si="120">SUM(H111:H114)</f>
        <v>0</v>
      </c>
      <c r="I115" s="307">
        <f t="shared" si="120"/>
        <v>0</v>
      </c>
      <c r="J115" s="307">
        <f>SUM(J111:J114)</f>
        <v>0</v>
      </c>
      <c r="K115" s="307">
        <f t="shared" ref="K115:L115" si="121">SUM(K111:K114)</f>
        <v>0</v>
      </c>
      <c r="L115" s="307">
        <f t="shared" si="121"/>
        <v>0</v>
      </c>
      <c r="M115" s="307">
        <f>SUM(M111:M114)</f>
        <v>0</v>
      </c>
      <c r="N115" s="307">
        <f t="shared" ref="N115:O115" si="122">SUM(N111:N114)</f>
        <v>0</v>
      </c>
      <c r="O115" s="307">
        <f t="shared" si="122"/>
        <v>0</v>
      </c>
      <c r="P115" s="307">
        <f>SUM(P111:P114)</f>
        <v>0</v>
      </c>
      <c r="Q115" s="307">
        <f t="shared" ref="Q115:R115" si="123">SUM(Q111:Q114)</f>
        <v>0</v>
      </c>
      <c r="R115" s="307">
        <f t="shared" si="123"/>
        <v>0</v>
      </c>
      <c r="S115" s="307">
        <f>SUM(S111:S114)</f>
        <v>0</v>
      </c>
      <c r="T115" s="307">
        <f t="shared" ref="T115:U115" si="124">SUM(T111:T114)</f>
        <v>0</v>
      </c>
      <c r="U115" s="307">
        <f t="shared" si="124"/>
        <v>0</v>
      </c>
      <c r="V115" s="307">
        <f>SUM(V111:V114)</f>
        <v>5397500</v>
      </c>
      <c r="W115" s="307">
        <f t="shared" ref="W115:X115" si="125">SUM(W111:W114)</f>
        <v>0</v>
      </c>
      <c r="X115" s="396">
        <f t="shared" si="125"/>
        <v>0</v>
      </c>
    </row>
    <row r="116" spans="1:24" ht="22.5">
      <c r="A116" s="389" t="s">
        <v>1086</v>
      </c>
      <c r="B116" s="390" t="s">
        <v>1063</v>
      </c>
      <c r="C116" s="391"/>
      <c r="D116" s="632"/>
      <c r="E116" s="633"/>
      <c r="F116" s="633"/>
      <c r="G116" s="633"/>
      <c r="H116" s="633"/>
      <c r="I116" s="633"/>
      <c r="J116" s="633"/>
      <c r="K116" s="633"/>
      <c r="L116" s="633"/>
      <c r="M116" s="633"/>
      <c r="N116" s="633"/>
      <c r="O116" s="633"/>
      <c r="P116" s="633"/>
      <c r="Q116" s="633"/>
      <c r="R116" s="633"/>
      <c r="S116" s="633"/>
      <c r="T116" s="633"/>
      <c r="U116" s="633"/>
      <c r="V116" s="633"/>
      <c r="W116" s="633"/>
      <c r="X116" s="643"/>
    </row>
    <row r="117" spans="1:24" ht="22.5">
      <c r="A117" s="389">
        <v>11</v>
      </c>
      <c r="B117" s="390" t="s">
        <v>2110</v>
      </c>
      <c r="C117" s="394" t="s">
        <v>2111</v>
      </c>
      <c r="D117" s="395">
        <v>330000000</v>
      </c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3"/>
    </row>
    <row r="118" spans="1:24">
      <c r="A118" s="389">
        <v>12</v>
      </c>
      <c r="B118" s="390" t="s">
        <v>1088</v>
      </c>
      <c r="C118" s="394" t="s">
        <v>2112</v>
      </c>
      <c r="D118" s="395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3"/>
    </row>
    <row r="119" spans="1:24" ht="22.5">
      <c r="A119" s="389">
        <v>13</v>
      </c>
      <c r="B119" s="390" t="s">
        <v>2113</v>
      </c>
      <c r="C119" s="397" t="s">
        <v>2114</v>
      </c>
      <c r="D119" s="395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3"/>
    </row>
    <row r="120" spans="1:24" ht="21.75">
      <c r="A120" s="398"/>
      <c r="B120" s="378" t="s">
        <v>1089</v>
      </c>
      <c r="C120" s="401"/>
      <c r="D120" s="321">
        <f>SUM(D117:D119)</f>
        <v>330000000</v>
      </c>
      <c r="E120" s="307">
        <f t="shared" ref="E120:F120" si="126">SUM(E117:E119)</f>
        <v>0</v>
      </c>
      <c r="F120" s="307">
        <f t="shared" si="126"/>
        <v>0</v>
      </c>
      <c r="G120" s="307">
        <f>SUM(G117:G119)</f>
        <v>0</v>
      </c>
      <c r="H120" s="307">
        <f t="shared" ref="H120:I120" si="127">SUM(H117:H119)</f>
        <v>0</v>
      </c>
      <c r="I120" s="307">
        <f t="shared" si="127"/>
        <v>0</v>
      </c>
      <c r="J120" s="307">
        <f>SUM(J117:J119)</f>
        <v>0</v>
      </c>
      <c r="K120" s="307">
        <f t="shared" ref="K120:L120" si="128">SUM(K117:K119)</f>
        <v>0</v>
      </c>
      <c r="L120" s="307">
        <f t="shared" si="128"/>
        <v>0</v>
      </c>
      <c r="M120" s="307">
        <f>SUM(M117:M119)</f>
        <v>0</v>
      </c>
      <c r="N120" s="307">
        <f t="shared" ref="N120:O120" si="129">SUM(N117:N119)</f>
        <v>0</v>
      </c>
      <c r="O120" s="307">
        <f t="shared" si="129"/>
        <v>0</v>
      </c>
      <c r="P120" s="307">
        <f>SUM(P117:P119)</f>
        <v>0</v>
      </c>
      <c r="Q120" s="307">
        <f t="shared" ref="Q120:R120" si="130">SUM(Q117:Q119)</f>
        <v>0</v>
      </c>
      <c r="R120" s="307">
        <f t="shared" si="130"/>
        <v>0</v>
      </c>
      <c r="S120" s="307">
        <f>SUM(S117:S119)</f>
        <v>0</v>
      </c>
      <c r="T120" s="307">
        <f t="shared" ref="T120:U120" si="131">SUM(T117:T119)</f>
        <v>0</v>
      </c>
      <c r="U120" s="307">
        <f t="shared" si="131"/>
        <v>0</v>
      </c>
      <c r="V120" s="307">
        <f>SUM(V117:V119)</f>
        <v>0</v>
      </c>
      <c r="W120" s="307">
        <f t="shared" ref="W120:X120" si="132">SUM(W117:W119)</f>
        <v>0</v>
      </c>
      <c r="X120" s="396">
        <f t="shared" si="132"/>
        <v>0</v>
      </c>
    </row>
    <row r="121" spans="1:24" ht="22.5" thickBot="1">
      <c r="A121" s="398"/>
      <c r="B121" s="378" t="s">
        <v>1090</v>
      </c>
      <c r="C121" s="401"/>
      <c r="D121" s="403">
        <f>D109+D115+D120</f>
        <v>331090125</v>
      </c>
      <c r="E121" s="404">
        <f t="shared" ref="E121:F121" si="133">E109+E115+E120</f>
        <v>0</v>
      </c>
      <c r="F121" s="404">
        <f t="shared" si="133"/>
        <v>0</v>
      </c>
      <c r="G121" s="404">
        <f>G109+G115+G120</f>
        <v>200000</v>
      </c>
      <c r="H121" s="404">
        <f t="shared" ref="H121:I121" si="134">H109+H115+H120</f>
        <v>0</v>
      </c>
      <c r="I121" s="404">
        <f t="shared" si="134"/>
        <v>0</v>
      </c>
      <c r="J121" s="404">
        <f>J109+J115+J120</f>
        <v>7138000</v>
      </c>
      <c r="K121" s="404">
        <f t="shared" ref="K121:L121" si="135">K109+K115+K120</f>
        <v>0</v>
      </c>
      <c r="L121" s="404">
        <f t="shared" si="135"/>
        <v>0</v>
      </c>
      <c r="M121" s="404">
        <f>M109+M115+M120</f>
        <v>3816396</v>
      </c>
      <c r="N121" s="404">
        <f t="shared" ref="N121:O121" si="136">N109+N115+N120</f>
        <v>0</v>
      </c>
      <c r="O121" s="404">
        <f t="shared" si="136"/>
        <v>0</v>
      </c>
      <c r="P121" s="404">
        <f>P109+P115+P120</f>
        <v>4674</v>
      </c>
      <c r="Q121" s="404">
        <f t="shared" ref="Q121:R121" si="137">Q109+Q115+Q120</f>
        <v>0</v>
      </c>
      <c r="R121" s="404">
        <f t="shared" si="137"/>
        <v>0</v>
      </c>
      <c r="S121" s="404">
        <f>S109+S115+S120</f>
        <v>38139843</v>
      </c>
      <c r="T121" s="404">
        <f t="shared" ref="T121:U121" si="138">T109+T115+T120</f>
        <v>0</v>
      </c>
      <c r="U121" s="404">
        <f t="shared" si="138"/>
        <v>0</v>
      </c>
      <c r="V121" s="404">
        <f>V109+V115+V120</f>
        <v>5942000</v>
      </c>
      <c r="W121" s="404">
        <f t="shared" ref="W121:X121" si="139">W109+W115+W120</f>
        <v>0</v>
      </c>
      <c r="X121" s="405">
        <f t="shared" si="139"/>
        <v>0</v>
      </c>
    </row>
    <row r="122" spans="1:24" ht="13.5" customHeight="1" thickBot="1">
      <c r="A122" s="406"/>
      <c r="B122" s="390"/>
      <c r="C122" s="391"/>
      <c r="D122" s="676" t="s">
        <v>1015</v>
      </c>
      <c r="E122" s="677"/>
      <c r="F122" s="677"/>
      <c r="G122" s="677"/>
      <c r="H122" s="677"/>
      <c r="I122" s="677"/>
      <c r="J122" s="677"/>
      <c r="K122" s="677"/>
      <c r="L122" s="677"/>
      <c r="M122" s="677"/>
      <c r="N122" s="677"/>
      <c r="O122" s="677"/>
      <c r="P122" s="677"/>
      <c r="Q122" s="677"/>
      <c r="R122" s="677"/>
      <c r="S122" s="677"/>
      <c r="T122" s="677"/>
      <c r="U122" s="677"/>
      <c r="V122" s="677"/>
      <c r="W122" s="677"/>
      <c r="X122" s="703"/>
    </row>
    <row r="123" spans="1:24" ht="42.75">
      <c r="A123" s="377"/>
      <c r="B123" s="378"/>
      <c r="C123" s="381" t="s">
        <v>2039</v>
      </c>
      <c r="D123" s="622" t="s">
        <v>2145</v>
      </c>
      <c r="E123" s="623"/>
      <c r="F123" s="623"/>
      <c r="G123" s="623" t="s">
        <v>2044</v>
      </c>
      <c r="H123" s="623"/>
      <c r="I123" s="623"/>
      <c r="J123" s="623" t="s">
        <v>2045</v>
      </c>
      <c r="K123" s="623"/>
      <c r="L123" s="623"/>
      <c r="M123" s="623" t="s">
        <v>2046</v>
      </c>
      <c r="N123" s="623"/>
      <c r="O123" s="623"/>
      <c r="P123" s="623" t="s">
        <v>2115</v>
      </c>
      <c r="Q123" s="623"/>
      <c r="R123" s="623"/>
      <c r="S123" s="623" t="s">
        <v>2184</v>
      </c>
      <c r="T123" s="623"/>
      <c r="U123" s="623"/>
      <c r="V123" s="623" t="s">
        <v>2121</v>
      </c>
      <c r="W123" s="623"/>
      <c r="X123" s="624"/>
    </row>
    <row r="124" spans="1:24" ht="44.25">
      <c r="A124" s="377"/>
      <c r="B124" s="378"/>
      <c r="C124" s="382" t="s">
        <v>990</v>
      </c>
      <c r="D124" s="650" t="s">
        <v>2148</v>
      </c>
      <c r="E124" s="651"/>
      <c r="F124" s="651"/>
      <c r="G124" s="651" t="s">
        <v>2051</v>
      </c>
      <c r="H124" s="651"/>
      <c r="I124" s="651"/>
      <c r="J124" s="651" t="s">
        <v>2052</v>
      </c>
      <c r="K124" s="651"/>
      <c r="L124" s="651"/>
      <c r="M124" s="651" t="s">
        <v>2053</v>
      </c>
      <c r="N124" s="651"/>
      <c r="O124" s="651"/>
      <c r="P124" s="651" t="s">
        <v>2118</v>
      </c>
      <c r="Q124" s="651"/>
      <c r="R124" s="651"/>
      <c r="S124" s="651" t="s">
        <v>2185</v>
      </c>
      <c r="T124" s="651"/>
      <c r="U124" s="651"/>
      <c r="V124" s="651" t="s">
        <v>2123</v>
      </c>
      <c r="W124" s="651"/>
      <c r="X124" s="652"/>
    </row>
    <row r="125" spans="1:24" ht="72.75" customHeight="1">
      <c r="A125" s="383" t="s">
        <v>2016</v>
      </c>
      <c r="B125" s="379" t="s">
        <v>990</v>
      </c>
      <c r="C125" s="384" t="s">
        <v>2017</v>
      </c>
      <c r="D125" s="413" t="s">
        <v>2018</v>
      </c>
      <c r="E125" s="387" t="s">
        <v>2019</v>
      </c>
      <c r="F125" s="387" t="s">
        <v>2020</v>
      </c>
      <c r="G125" s="387" t="s">
        <v>2018</v>
      </c>
      <c r="H125" s="387" t="s">
        <v>2019</v>
      </c>
      <c r="I125" s="387" t="s">
        <v>2020</v>
      </c>
      <c r="J125" s="387" t="s">
        <v>2018</v>
      </c>
      <c r="K125" s="387" t="s">
        <v>2019</v>
      </c>
      <c r="L125" s="387" t="s">
        <v>2020</v>
      </c>
      <c r="M125" s="387" t="s">
        <v>2018</v>
      </c>
      <c r="N125" s="387" t="s">
        <v>2019</v>
      </c>
      <c r="O125" s="387" t="s">
        <v>2020</v>
      </c>
      <c r="P125" s="387" t="s">
        <v>2018</v>
      </c>
      <c r="Q125" s="387" t="s">
        <v>2019</v>
      </c>
      <c r="R125" s="387" t="s">
        <v>2020</v>
      </c>
      <c r="S125" s="387" t="s">
        <v>2018</v>
      </c>
      <c r="T125" s="387" t="s">
        <v>2019</v>
      </c>
      <c r="U125" s="387" t="s">
        <v>2020</v>
      </c>
      <c r="V125" s="387" t="s">
        <v>2018</v>
      </c>
      <c r="W125" s="387" t="s">
        <v>2019</v>
      </c>
      <c r="X125" s="388" t="s">
        <v>2020</v>
      </c>
    </row>
    <row r="126" spans="1:24" ht="22.5">
      <c r="A126" s="389" t="s">
        <v>1073</v>
      </c>
      <c r="B126" s="390" t="s">
        <v>1074</v>
      </c>
      <c r="C126" s="391"/>
      <c r="D126" s="395"/>
      <c r="E126" s="392"/>
      <c r="F126" s="392"/>
      <c r="G126" s="646"/>
      <c r="H126" s="646"/>
      <c r="I126" s="646"/>
      <c r="J126" s="646"/>
      <c r="K126" s="646"/>
      <c r="L126" s="646"/>
      <c r="M126" s="646"/>
      <c r="N126" s="646"/>
      <c r="O126" s="646"/>
      <c r="P126" s="392"/>
      <c r="Q126" s="392"/>
      <c r="R126" s="392"/>
      <c r="S126" s="392"/>
      <c r="T126" s="392"/>
      <c r="U126" s="392"/>
      <c r="V126" s="392"/>
      <c r="W126" s="392"/>
      <c r="X126" s="393"/>
    </row>
    <row r="127" spans="1:24">
      <c r="A127" s="389">
        <v>1</v>
      </c>
      <c r="B127" s="390" t="s">
        <v>1120</v>
      </c>
      <c r="C127" s="394" t="s">
        <v>2101</v>
      </c>
      <c r="D127" s="395"/>
      <c r="E127" s="392"/>
      <c r="F127" s="392"/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92"/>
      <c r="R127" s="392"/>
      <c r="S127" s="392"/>
      <c r="T127" s="392"/>
      <c r="U127" s="392"/>
      <c r="V127" s="392"/>
      <c r="W127" s="392"/>
      <c r="X127" s="393"/>
    </row>
    <row r="128" spans="1:24" ht="22.5">
      <c r="A128" s="389">
        <v>2</v>
      </c>
      <c r="B128" s="390" t="s">
        <v>1075</v>
      </c>
      <c r="C128" s="394" t="s">
        <v>2102</v>
      </c>
      <c r="D128" s="395"/>
      <c r="E128" s="392"/>
      <c r="F128" s="392"/>
      <c r="G128" s="392"/>
      <c r="H128" s="392"/>
      <c r="I128" s="392"/>
      <c r="J128" s="392"/>
      <c r="K128" s="392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3"/>
    </row>
    <row r="129" spans="1:24">
      <c r="A129" s="389">
        <v>3</v>
      </c>
      <c r="B129" s="390" t="s">
        <v>1121</v>
      </c>
      <c r="C129" s="394" t="s">
        <v>2103</v>
      </c>
      <c r="D129" s="395">
        <v>390000</v>
      </c>
      <c r="E129" s="392"/>
      <c r="F129" s="392"/>
      <c r="G129" s="392"/>
      <c r="H129" s="392"/>
      <c r="I129" s="392"/>
      <c r="J129" s="392">
        <v>27400250</v>
      </c>
      <c r="K129" s="392"/>
      <c r="L129" s="392"/>
      <c r="M129" s="392">
        <v>234326</v>
      </c>
      <c r="N129" s="392"/>
      <c r="O129" s="392"/>
      <c r="P129" s="392">
        <v>3886200</v>
      </c>
      <c r="Q129" s="392"/>
      <c r="R129" s="392"/>
      <c r="S129" s="392">
        <v>270686</v>
      </c>
      <c r="T129" s="392"/>
      <c r="U129" s="392"/>
      <c r="V129" s="392"/>
      <c r="W129" s="392"/>
      <c r="X129" s="393"/>
    </row>
    <row r="130" spans="1:24">
      <c r="A130" s="389">
        <v>4</v>
      </c>
      <c r="B130" s="390" t="s">
        <v>994</v>
      </c>
      <c r="C130" s="394" t="s">
        <v>2104</v>
      </c>
      <c r="D130" s="395"/>
      <c r="E130" s="392"/>
      <c r="F130" s="392"/>
      <c r="G130" s="392"/>
      <c r="H130" s="392"/>
      <c r="I130" s="392"/>
      <c r="J130" s="392"/>
      <c r="K130" s="392"/>
      <c r="L130" s="392"/>
      <c r="M130" s="392"/>
      <c r="N130" s="392"/>
      <c r="O130" s="392"/>
      <c r="P130" s="392"/>
      <c r="Q130" s="392"/>
      <c r="R130" s="392"/>
      <c r="S130" s="392"/>
      <c r="T130" s="392"/>
      <c r="U130" s="392"/>
      <c r="V130" s="392"/>
      <c r="W130" s="392"/>
      <c r="X130" s="393"/>
    </row>
    <row r="131" spans="1:24">
      <c r="A131" s="389">
        <v>5</v>
      </c>
      <c r="B131" s="390" t="s">
        <v>1076</v>
      </c>
      <c r="C131" s="394" t="s">
        <v>2105</v>
      </c>
      <c r="D131" s="395"/>
      <c r="E131" s="307"/>
      <c r="F131" s="307"/>
      <c r="G131" s="392"/>
      <c r="H131" s="392"/>
      <c r="I131" s="392"/>
      <c r="J131" s="392"/>
      <c r="K131" s="392"/>
      <c r="L131" s="392"/>
      <c r="M131" s="392"/>
      <c r="N131" s="392"/>
      <c r="O131" s="392"/>
      <c r="P131" s="392"/>
      <c r="Q131" s="307"/>
      <c r="R131" s="307"/>
      <c r="S131" s="392"/>
      <c r="T131" s="307"/>
      <c r="U131" s="307"/>
      <c r="V131" s="392">
        <v>10068877</v>
      </c>
      <c r="W131" s="307"/>
      <c r="X131" s="396"/>
    </row>
    <row r="132" spans="1:24" ht="22.5">
      <c r="A132" s="389">
        <v>6</v>
      </c>
      <c r="B132" s="390" t="s">
        <v>1077</v>
      </c>
      <c r="C132" s="397" t="s">
        <v>2106</v>
      </c>
      <c r="D132" s="321"/>
      <c r="E132" s="307"/>
      <c r="F132" s="307"/>
      <c r="G132" s="392"/>
      <c r="H132" s="392"/>
      <c r="I132" s="392"/>
      <c r="J132" s="392"/>
      <c r="K132" s="392"/>
      <c r="L132" s="392"/>
      <c r="M132" s="392"/>
      <c r="N132" s="392"/>
      <c r="O132" s="392"/>
      <c r="P132" s="307"/>
      <c r="Q132" s="307"/>
      <c r="R132" s="307"/>
      <c r="S132" s="307"/>
      <c r="T132" s="307"/>
      <c r="U132" s="307"/>
      <c r="V132" s="307"/>
      <c r="W132" s="307"/>
      <c r="X132" s="396"/>
    </row>
    <row r="133" spans="1:24" ht="21.75">
      <c r="A133" s="398"/>
      <c r="B133" s="378" t="s">
        <v>1078</v>
      </c>
      <c r="C133" s="399"/>
      <c r="D133" s="321">
        <f>SUM(D127:D132)</f>
        <v>390000</v>
      </c>
      <c r="E133" s="307">
        <f t="shared" ref="E133:F133" si="140">SUM(E127:E132)</f>
        <v>0</v>
      </c>
      <c r="F133" s="307">
        <f t="shared" si="140"/>
        <v>0</v>
      </c>
      <c r="G133" s="307">
        <f>SUM(G127:G132)</f>
        <v>0</v>
      </c>
      <c r="H133" s="307">
        <f t="shared" ref="H133:I133" si="141">SUM(H127:H132)</f>
        <v>0</v>
      </c>
      <c r="I133" s="307">
        <f t="shared" si="141"/>
        <v>0</v>
      </c>
      <c r="J133" s="307">
        <f>SUM(J127:J132)</f>
        <v>27400250</v>
      </c>
      <c r="K133" s="307">
        <f t="shared" ref="K133:L133" si="142">SUM(K127:K132)</f>
        <v>0</v>
      </c>
      <c r="L133" s="307">
        <f t="shared" si="142"/>
        <v>0</v>
      </c>
      <c r="M133" s="307">
        <f>SUM(M127:M132)</f>
        <v>234326</v>
      </c>
      <c r="N133" s="307">
        <f t="shared" ref="N133:O133" si="143">SUM(N127:N132)</f>
        <v>0</v>
      </c>
      <c r="O133" s="307">
        <f t="shared" si="143"/>
        <v>0</v>
      </c>
      <c r="P133" s="307">
        <f>SUM(P127:P132)</f>
        <v>3886200</v>
      </c>
      <c r="Q133" s="307">
        <f t="shared" ref="Q133:R133" si="144">SUM(Q127:Q132)</f>
        <v>0</v>
      </c>
      <c r="R133" s="307">
        <f t="shared" si="144"/>
        <v>0</v>
      </c>
      <c r="S133" s="307">
        <f>SUM(S127:S132)</f>
        <v>270686</v>
      </c>
      <c r="T133" s="307">
        <f t="shared" ref="T133:U133" si="145">SUM(T127:T132)</f>
        <v>0</v>
      </c>
      <c r="U133" s="307">
        <f t="shared" si="145"/>
        <v>0</v>
      </c>
      <c r="V133" s="307">
        <f>SUM(V127:V132)</f>
        <v>10068877</v>
      </c>
      <c r="W133" s="307">
        <f t="shared" ref="W133:X133" si="146">SUM(W127:W132)</f>
        <v>0</v>
      </c>
      <c r="X133" s="396">
        <f t="shared" si="146"/>
        <v>0</v>
      </c>
    </row>
    <row r="134" spans="1:24" ht="22.5">
      <c r="A134" s="389" t="s">
        <v>1079</v>
      </c>
      <c r="B134" s="390" t="s">
        <v>1080</v>
      </c>
      <c r="C134" s="394"/>
      <c r="D134" s="395"/>
      <c r="E134" s="392"/>
      <c r="F134" s="392"/>
      <c r="G134" s="633"/>
      <c r="H134" s="633"/>
      <c r="I134" s="633"/>
      <c r="J134" s="633"/>
      <c r="K134" s="633"/>
      <c r="L134" s="633"/>
      <c r="M134" s="633"/>
      <c r="N134" s="633"/>
      <c r="O134" s="633"/>
      <c r="P134" s="392"/>
      <c r="Q134" s="392"/>
      <c r="R134" s="392"/>
      <c r="S134" s="392"/>
      <c r="T134" s="392"/>
      <c r="U134" s="392"/>
      <c r="V134" s="392"/>
      <c r="W134" s="392"/>
      <c r="X134" s="393"/>
    </row>
    <row r="135" spans="1:24">
      <c r="A135" s="389">
        <v>7</v>
      </c>
      <c r="B135" s="390" t="s">
        <v>1081</v>
      </c>
      <c r="C135" s="394" t="s">
        <v>2107</v>
      </c>
      <c r="D135" s="395"/>
      <c r="E135" s="400"/>
      <c r="F135" s="392"/>
      <c r="G135" s="392"/>
      <c r="H135" s="392"/>
      <c r="I135" s="392"/>
      <c r="J135" s="392"/>
      <c r="K135" s="392"/>
      <c r="L135" s="392"/>
      <c r="M135" s="392"/>
      <c r="N135" s="392"/>
      <c r="O135" s="392"/>
      <c r="P135" s="392"/>
      <c r="Q135" s="400"/>
      <c r="R135" s="392"/>
      <c r="S135" s="392"/>
      <c r="T135" s="400"/>
      <c r="U135" s="392"/>
      <c r="V135" s="392"/>
      <c r="W135" s="400"/>
      <c r="X135" s="393"/>
    </row>
    <row r="136" spans="1:24">
      <c r="A136" s="389">
        <v>8</v>
      </c>
      <c r="B136" s="390" t="s">
        <v>1082</v>
      </c>
      <c r="C136" s="394" t="s">
        <v>2108</v>
      </c>
      <c r="D136" s="395"/>
      <c r="E136" s="392"/>
      <c r="F136" s="392"/>
      <c r="G136" s="392"/>
      <c r="H136" s="392"/>
      <c r="I136" s="392"/>
      <c r="J136" s="392"/>
      <c r="K136" s="392"/>
      <c r="L136" s="392"/>
      <c r="M136" s="392">
        <v>58157564</v>
      </c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3"/>
    </row>
    <row r="137" spans="1:24">
      <c r="A137" s="389">
        <v>9</v>
      </c>
      <c r="B137" s="390" t="s">
        <v>1083</v>
      </c>
      <c r="C137" s="394" t="s">
        <v>2109</v>
      </c>
      <c r="D137" s="321"/>
      <c r="E137" s="307"/>
      <c r="F137" s="307"/>
      <c r="G137" s="392">
        <v>450000</v>
      </c>
      <c r="H137" s="392"/>
      <c r="I137" s="392"/>
      <c r="J137" s="392">
        <v>2850000</v>
      </c>
      <c r="K137" s="392"/>
      <c r="L137" s="392"/>
      <c r="M137" s="392"/>
      <c r="N137" s="392"/>
      <c r="O137" s="392"/>
      <c r="P137" s="307"/>
      <c r="Q137" s="307"/>
      <c r="R137" s="307"/>
      <c r="S137" s="307"/>
      <c r="T137" s="307"/>
      <c r="U137" s="307"/>
      <c r="V137" s="307"/>
      <c r="W137" s="307"/>
      <c r="X137" s="396"/>
    </row>
    <row r="138" spans="1:24">
      <c r="A138" s="389">
        <v>10</v>
      </c>
      <c r="B138" s="390" t="s">
        <v>1084</v>
      </c>
      <c r="C138" s="394" t="s">
        <v>2106</v>
      </c>
      <c r="D138" s="395"/>
      <c r="E138" s="392"/>
      <c r="F138" s="392"/>
      <c r="G138" s="392"/>
      <c r="H138" s="392"/>
      <c r="I138" s="392"/>
      <c r="J138" s="392"/>
      <c r="K138" s="392"/>
      <c r="L138" s="392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3"/>
    </row>
    <row r="139" spans="1:24" ht="21.75">
      <c r="A139" s="398"/>
      <c r="B139" s="378" t="s">
        <v>1085</v>
      </c>
      <c r="C139" s="399"/>
      <c r="D139" s="321">
        <f>SUM(D135:D138)</f>
        <v>0</v>
      </c>
      <c r="E139" s="307">
        <f t="shared" ref="E139:F139" si="147">SUM(E135:E138)</f>
        <v>0</v>
      </c>
      <c r="F139" s="307">
        <f t="shared" si="147"/>
        <v>0</v>
      </c>
      <c r="G139" s="307">
        <f>SUM(G135:G138)</f>
        <v>450000</v>
      </c>
      <c r="H139" s="307">
        <f t="shared" ref="H139:I139" si="148">SUM(H135:H138)</f>
        <v>0</v>
      </c>
      <c r="I139" s="307">
        <f t="shared" si="148"/>
        <v>0</v>
      </c>
      <c r="J139" s="307">
        <f>SUM(J135:J138)</f>
        <v>2850000</v>
      </c>
      <c r="K139" s="307">
        <f t="shared" ref="K139:L139" si="149">SUM(K135:K138)</f>
        <v>0</v>
      </c>
      <c r="L139" s="307">
        <f t="shared" si="149"/>
        <v>0</v>
      </c>
      <c r="M139" s="307">
        <f>SUM(M135:M138)</f>
        <v>58157564</v>
      </c>
      <c r="N139" s="307">
        <f t="shared" ref="N139:O139" si="150">SUM(N135:N138)</f>
        <v>0</v>
      </c>
      <c r="O139" s="307">
        <f t="shared" si="150"/>
        <v>0</v>
      </c>
      <c r="P139" s="307">
        <f>SUM(P135:P138)</f>
        <v>0</v>
      </c>
      <c r="Q139" s="307">
        <f t="shared" ref="Q139:R139" si="151">SUM(Q135:Q138)</f>
        <v>0</v>
      </c>
      <c r="R139" s="307">
        <f t="shared" si="151"/>
        <v>0</v>
      </c>
      <c r="S139" s="307">
        <f>SUM(S135:S138)</f>
        <v>0</v>
      </c>
      <c r="T139" s="307">
        <f t="shared" ref="T139:U139" si="152">SUM(T135:T138)</f>
        <v>0</v>
      </c>
      <c r="U139" s="307">
        <f t="shared" si="152"/>
        <v>0</v>
      </c>
      <c r="V139" s="307">
        <f>SUM(V135:V138)</f>
        <v>0</v>
      </c>
      <c r="W139" s="307">
        <f t="shared" ref="W139:X139" si="153">SUM(W135:W138)</f>
        <v>0</v>
      </c>
      <c r="X139" s="396">
        <f t="shared" si="153"/>
        <v>0</v>
      </c>
    </row>
    <row r="140" spans="1:24" ht="22.5">
      <c r="A140" s="389" t="s">
        <v>1086</v>
      </c>
      <c r="B140" s="390" t="s">
        <v>1063</v>
      </c>
      <c r="C140" s="391"/>
      <c r="D140" s="395"/>
      <c r="E140" s="392"/>
      <c r="F140" s="392"/>
      <c r="G140" s="633"/>
      <c r="H140" s="633"/>
      <c r="I140" s="633"/>
      <c r="J140" s="633"/>
      <c r="K140" s="633"/>
      <c r="L140" s="633"/>
      <c r="M140" s="633"/>
      <c r="N140" s="633"/>
      <c r="O140" s="633"/>
      <c r="P140" s="392"/>
      <c r="Q140" s="392"/>
      <c r="R140" s="392"/>
      <c r="S140" s="392"/>
      <c r="T140" s="392"/>
      <c r="U140" s="392"/>
      <c r="V140" s="392"/>
      <c r="W140" s="392"/>
      <c r="X140" s="393"/>
    </row>
    <row r="141" spans="1:24" ht="22.5">
      <c r="A141" s="389">
        <v>11</v>
      </c>
      <c r="B141" s="390" t="s">
        <v>2110</v>
      </c>
      <c r="C141" s="394" t="s">
        <v>2111</v>
      </c>
      <c r="D141" s="395"/>
      <c r="E141" s="392"/>
      <c r="F141" s="392"/>
      <c r="G141" s="392"/>
      <c r="H141" s="392"/>
      <c r="I141" s="392"/>
      <c r="J141" s="392"/>
      <c r="K141" s="392"/>
      <c r="L141" s="392"/>
      <c r="M141" s="392"/>
      <c r="N141" s="392"/>
      <c r="O141" s="392"/>
      <c r="P141" s="392"/>
      <c r="Q141" s="392"/>
      <c r="R141" s="392"/>
      <c r="S141" s="392"/>
      <c r="T141" s="392"/>
      <c r="U141" s="392"/>
      <c r="V141" s="392"/>
      <c r="W141" s="392"/>
      <c r="X141" s="393"/>
    </row>
    <row r="142" spans="1:24">
      <c r="A142" s="389">
        <v>12</v>
      </c>
      <c r="B142" s="390" t="s">
        <v>1088</v>
      </c>
      <c r="C142" s="394" t="s">
        <v>2112</v>
      </c>
      <c r="D142" s="395"/>
      <c r="E142" s="392"/>
      <c r="F142" s="392"/>
      <c r="G142" s="392"/>
      <c r="H142" s="392"/>
      <c r="I142" s="392"/>
      <c r="J142" s="392"/>
      <c r="K142" s="392"/>
      <c r="L142" s="392"/>
      <c r="M142" s="392"/>
      <c r="N142" s="392"/>
      <c r="O142" s="392"/>
      <c r="P142" s="392"/>
      <c r="Q142" s="392"/>
      <c r="R142" s="392"/>
      <c r="S142" s="392"/>
      <c r="T142" s="392"/>
      <c r="U142" s="392"/>
      <c r="V142" s="392"/>
      <c r="W142" s="392"/>
      <c r="X142" s="393"/>
    </row>
    <row r="143" spans="1:24" ht="22.5">
      <c r="A143" s="389">
        <v>13</v>
      </c>
      <c r="B143" s="390" t="s">
        <v>2113</v>
      </c>
      <c r="C143" s="397" t="s">
        <v>2114</v>
      </c>
      <c r="D143" s="395"/>
      <c r="E143" s="392"/>
      <c r="F143" s="392"/>
      <c r="G143" s="392"/>
      <c r="H143" s="392"/>
      <c r="I143" s="392"/>
      <c r="J143" s="392"/>
      <c r="K143" s="392"/>
      <c r="L143" s="392"/>
      <c r="M143" s="392"/>
      <c r="N143" s="392"/>
      <c r="O143" s="392"/>
      <c r="P143" s="392"/>
      <c r="Q143" s="392"/>
      <c r="R143" s="392"/>
      <c r="S143" s="392"/>
      <c r="T143" s="392"/>
      <c r="U143" s="392"/>
      <c r="V143" s="392"/>
      <c r="W143" s="392"/>
      <c r="X143" s="393"/>
    </row>
    <row r="144" spans="1:24" ht="21.75">
      <c r="A144" s="398"/>
      <c r="B144" s="378" t="s">
        <v>1089</v>
      </c>
      <c r="C144" s="401"/>
      <c r="D144" s="321">
        <f>SUM(D141:D143)</f>
        <v>0</v>
      </c>
      <c r="E144" s="307">
        <f t="shared" ref="E144:F144" si="154">SUM(E141:E143)</f>
        <v>0</v>
      </c>
      <c r="F144" s="307">
        <f t="shared" si="154"/>
        <v>0</v>
      </c>
      <c r="G144" s="307">
        <f>SUM(G141:G143)</f>
        <v>0</v>
      </c>
      <c r="H144" s="307">
        <f t="shared" ref="H144:I144" si="155">SUM(H141:H143)</f>
        <v>0</v>
      </c>
      <c r="I144" s="307">
        <f t="shared" si="155"/>
        <v>0</v>
      </c>
      <c r="J144" s="307">
        <f>SUM(J141:J143)</f>
        <v>0</v>
      </c>
      <c r="K144" s="307">
        <f t="shared" ref="K144:L144" si="156">SUM(K141:K143)</f>
        <v>0</v>
      </c>
      <c r="L144" s="307">
        <f t="shared" si="156"/>
        <v>0</v>
      </c>
      <c r="M144" s="307">
        <f>SUM(M141:M143)</f>
        <v>0</v>
      </c>
      <c r="N144" s="307">
        <f t="shared" ref="N144:O144" si="157">SUM(N141:N143)</f>
        <v>0</v>
      </c>
      <c r="O144" s="307">
        <f t="shared" si="157"/>
        <v>0</v>
      </c>
      <c r="P144" s="307">
        <f>SUM(P141:P143)</f>
        <v>0</v>
      </c>
      <c r="Q144" s="307">
        <f t="shared" ref="Q144:R144" si="158">SUM(Q141:Q143)</f>
        <v>0</v>
      </c>
      <c r="R144" s="307">
        <f t="shared" si="158"/>
        <v>0</v>
      </c>
      <c r="S144" s="307">
        <f>SUM(S141:S143)</f>
        <v>0</v>
      </c>
      <c r="T144" s="307">
        <f t="shared" ref="T144:U144" si="159">SUM(T141:T143)</f>
        <v>0</v>
      </c>
      <c r="U144" s="307">
        <f t="shared" si="159"/>
        <v>0</v>
      </c>
      <c r="V144" s="307">
        <f>SUM(V141:V143)</f>
        <v>0</v>
      </c>
      <c r="W144" s="307">
        <f t="shared" ref="W144:X144" si="160">SUM(W141:W143)</f>
        <v>0</v>
      </c>
      <c r="X144" s="396">
        <f t="shared" si="160"/>
        <v>0</v>
      </c>
    </row>
    <row r="145" spans="1:24" ht="22.5" thickBot="1">
      <c r="A145" s="398"/>
      <c r="B145" s="378" t="s">
        <v>1090</v>
      </c>
      <c r="C145" s="401"/>
      <c r="D145" s="403">
        <f>D133+D139+D144</f>
        <v>390000</v>
      </c>
      <c r="E145" s="404">
        <f t="shared" ref="E145:F145" si="161">E133+E139+E144</f>
        <v>0</v>
      </c>
      <c r="F145" s="404">
        <f t="shared" si="161"/>
        <v>0</v>
      </c>
      <c r="G145" s="404">
        <f>G133+G139+G144</f>
        <v>450000</v>
      </c>
      <c r="H145" s="404">
        <f t="shared" ref="H145:I145" si="162">H133+H139+H144</f>
        <v>0</v>
      </c>
      <c r="I145" s="404">
        <f t="shared" si="162"/>
        <v>0</v>
      </c>
      <c r="J145" s="404">
        <f>J133+J139+J144</f>
        <v>30250250</v>
      </c>
      <c r="K145" s="404">
        <f t="shared" ref="K145:L145" si="163">K133+K139+K144</f>
        <v>0</v>
      </c>
      <c r="L145" s="404">
        <f t="shared" si="163"/>
        <v>0</v>
      </c>
      <c r="M145" s="404">
        <f>M133+M139+M144</f>
        <v>58391890</v>
      </c>
      <c r="N145" s="404">
        <f t="shared" ref="N145:O145" si="164">N133+N139+N144</f>
        <v>0</v>
      </c>
      <c r="O145" s="404">
        <f t="shared" si="164"/>
        <v>0</v>
      </c>
      <c r="P145" s="404">
        <f>P133+P139+P144</f>
        <v>3886200</v>
      </c>
      <c r="Q145" s="404">
        <f t="shared" ref="Q145:R145" si="165">Q133+Q139+Q144</f>
        <v>0</v>
      </c>
      <c r="R145" s="404">
        <f t="shared" si="165"/>
        <v>0</v>
      </c>
      <c r="S145" s="404">
        <f>S133+S139+S144</f>
        <v>270686</v>
      </c>
      <c r="T145" s="404">
        <f t="shared" ref="T145:U145" si="166">T133+T139+T144</f>
        <v>0</v>
      </c>
      <c r="U145" s="404">
        <f t="shared" si="166"/>
        <v>0</v>
      </c>
      <c r="V145" s="404">
        <f>V133+V139+V144</f>
        <v>10068877</v>
      </c>
      <c r="W145" s="404">
        <f t="shared" ref="W145:X145" si="167">W133+W139+W144</f>
        <v>0</v>
      </c>
      <c r="X145" s="405">
        <f t="shared" si="167"/>
        <v>0</v>
      </c>
    </row>
    <row r="146" spans="1:24" ht="13.5" customHeight="1" thickBot="1">
      <c r="A146" s="406"/>
      <c r="B146" s="390"/>
      <c r="C146" s="391"/>
      <c r="D146" s="676" t="s">
        <v>1015</v>
      </c>
      <c r="E146" s="677"/>
      <c r="F146" s="677"/>
      <c r="G146" s="677"/>
      <c r="H146" s="677"/>
      <c r="I146" s="677"/>
      <c r="J146" s="677"/>
      <c r="K146" s="677"/>
      <c r="L146" s="677"/>
      <c r="M146" s="677"/>
      <c r="N146" s="677"/>
      <c r="O146" s="677"/>
      <c r="P146" s="677"/>
      <c r="Q146" s="677"/>
      <c r="R146" s="677"/>
      <c r="S146" s="677"/>
      <c r="T146" s="677"/>
      <c r="U146" s="677"/>
      <c r="V146" s="678"/>
      <c r="W146" s="678"/>
      <c r="X146" s="679"/>
    </row>
    <row r="147" spans="1:24" ht="43.5" thickTop="1">
      <c r="A147" s="377"/>
      <c r="B147" s="378"/>
      <c r="C147" s="381" t="s">
        <v>2039</v>
      </c>
      <c r="D147" s="622" t="s">
        <v>2127</v>
      </c>
      <c r="E147" s="623"/>
      <c r="F147" s="623"/>
      <c r="G147" s="623" t="s">
        <v>2128</v>
      </c>
      <c r="H147" s="623"/>
      <c r="I147" s="623"/>
      <c r="J147" s="623" t="s">
        <v>2268</v>
      </c>
      <c r="K147" s="623"/>
      <c r="L147" s="623"/>
      <c r="M147" s="623" t="s">
        <v>2269</v>
      </c>
      <c r="N147" s="623"/>
      <c r="O147" s="623"/>
      <c r="P147" s="623" t="s">
        <v>2092</v>
      </c>
      <c r="Q147" s="623"/>
      <c r="R147" s="623"/>
      <c r="S147" s="623" t="s">
        <v>2154</v>
      </c>
      <c r="T147" s="623"/>
      <c r="U147" s="628"/>
      <c r="V147" s="682" t="s">
        <v>2078</v>
      </c>
      <c r="W147" s="683"/>
      <c r="X147" s="684"/>
    </row>
    <row r="148" spans="1:24" ht="45.75" customHeight="1">
      <c r="A148" s="377"/>
      <c r="B148" s="378"/>
      <c r="C148" s="382" t="s">
        <v>990</v>
      </c>
      <c r="D148" s="650" t="s">
        <v>2132</v>
      </c>
      <c r="E148" s="651"/>
      <c r="F148" s="651"/>
      <c r="G148" s="651" t="s">
        <v>2133</v>
      </c>
      <c r="H148" s="651"/>
      <c r="I148" s="651"/>
      <c r="J148" s="651" t="s">
        <v>2267</v>
      </c>
      <c r="K148" s="651"/>
      <c r="L148" s="651"/>
      <c r="M148" s="651" t="s">
        <v>2270</v>
      </c>
      <c r="N148" s="651"/>
      <c r="O148" s="651"/>
      <c r="P148" s="651" t="s">
        <v>2273</v>
      </c>
      <c r="Q148" s="651"/>
      <c r="R148" s="651"/>
      <c r="S148" s="651" t="s">
        <v>2274</v>
      </c>
      <c r="T148" s="651"/>
      <c r="U148" s="669"/>
      <c r="V148" s="670"/>
      <c r="W148" s="671"/>
      <c r="X148" s="672"/>
    </row>
    <row r="149" spans="1:24" ht="54">
      <c r="A149" s="383" t="s">
        <v>2016</v>
      </c>
      <c r="B149" s="379" t="s">
        <v>990</v>
      </c>
      <c r="C149" s="384" t="s">
        <v>2017</v>
      </c>
      <c r="D149" s="413" t="s">
        <v>2018</v>
      </c>
      <c r="E149" s="387" t="s">
        <v>2019</v>
      </c>
      <c r="F149" s="387" t="s">
        <v>2020</v>
      </c>
      <c r="G149" s="387" t="s">
        <v>2018</v>
      </c>
      <c r="H149" s="387" t="s">
        <v>2019</v>
      </c>
      <c r="I149" s="387" t="s">
        <v>2020</v>
      </c>
      <c r="J149" s="387" t="s">
        <v>2018</v>
      </c>
      <c r="K149" s="387" t="s">
        <v>2019</v>
      </c>
      <c r="L149" s="387" t="s">
        <v>2020</v>
      </c>
      <c r="M149" s="387" t="s">
        <v>2018</v>
      </c>
      <c r="N149" s="387" t="s">
        <v>2019</v>
      </c>
      <c r="O149" s="387" t="s">
        <v>2020</v>
      </c>
      <c r="P149" s="387" t="s">
        <v>2018</v>
      </c>
      <c r="Q149" s="387" t="s">
        <v>2019</v>
      </c>
      <c r="R149" s="387" t="s">
        <v>2020</v>
      </c>
      <c r="S149" s="387" t="s">
        <v>2018</v>
      </c>
      <c r="T149" s="387" t="s">
        <v>2019</v>
      </c>
      <c r="U149" s="414" t="s">
        <v>2020</v>
      </c>
      <c r="V149" s="415" t="s">
        <v>2018</v>
      </c>
      <c r="W149" s="387" t="s">
        <v>2019</v>
      </c>
      <c r="X149" s="416" t="s">
        <v>2020</v>
      </c>
    </row>
    <row r="150" spans="1:24" ht="22.5">
      <c r="A150" s="389" t="s">
        <v>1073</v>
      </c>
      <c r="B150" s="390" t="s">
        <v>1074</v>
      </c>
      <c r="C150" s="391"/>
      <c r="D150" s="645"/>
      <c r="E150" s="646"/>
      <c r="F150" s="646"/>
      <c r="G150" s="392"/>
      <c r="H150" s="392"/>
      <c r="I150" s="392"/>
      <c r="J150" s="646"/>
      <c r="K150" s="646"/>
      <c r="L150" s="646"/>
      <c r="M150" s="392"/>
      <c r="N150" s="392"/>
      <c r="O150" s="392"/>
      <c r="P150" s="392"/>
      <c r="Q150" s="392"/>
      <c r="R150" s="392"/>
      <c r="S150" s="392"/>
      <c r="T150" s="392"/>
      <c r="U150" s="417"/>
      <c r="V150" s="418"/>
      <c r="W150" s="392"/>
      <c r="X150" s="419"/>
    </row>
    <row r="151" spans="1:24">
      <c r="A151" s="389">
        <v>1</v>
      </c>
      <c r="B151" s="390" t="s">
        <v>1120</v>
      </c>
      <c r="C151" s="394" t="s">
        <v>2101</v>
      </c>
      <c r="D151" s="395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417"/>
      <c r="V151" s="418">
        <f>D6+G6+J6+M6+P6+S6+V6+D30+G30+J30+M30+P30+S30+V30+D54+G54+J54+M54+P54+S54+V54+D79+G79+J79+M79+P79+S79+V79+D103+G103+J103+M103+P103+S103+V103+D127+G127+J127+M127+P127+S127+V127+D151+G151+J151+M151+P151+S151</f>
        <v>500097896</v>
      </c>
      <c r="W151" s="392">
        <f t="shared" ref="W151:X156" si="168">E6+H6+K6+N6+Q6+T6+W6+E30+H30+K30+N30+Q30+T30+W30+E54+H54+K54+N54+Q54+T54+W54+E79+H79+K79+N79+Q79+T79+W79+E103+H103+K103+N103+Q103+T103+W103+E127+H127+K127+N127+Q127+T127+W127+E151+H151+K151+N151+Q151+T151</f>
        <v>0</v>
      </c>
      <c r="X151" s="419">
        <f t="shared" si="168"/>
        <v>0</v>
      </c>
    </row>
    <row r="152" spans="1:24" ht="22.5">
      <c r="A152" s="389">
        <v>2</v>
      </c>
      <c r="B152" s="390" t="s">
        <v>1075</v>
      </c>
      <c r="C152" s="394" t="s">
        <v>2102</v>
      </c>
      <c r="D152" s="395"/>
      <c r="E152" s="392"/>
      <c r="F152" s="392"/>
      <c r="G152" s="392"/>
      <c r="H152" s="392"/>
      <c r="I152" s="392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392"/>
      <c r="U152" s="417"/>
      <c r="V152" s="418">
        <f t="shared" ref="V152:V156" si="169">D7+G7+J7+M7+P7+S7+V7+D31+G31+J31+M31+P31+S31+V31+D55+G55+J55+M55+P55+S55+V55+D80+G80+J80+M80+P80+S80+V80+D104+G104+J104+M104+P104+S104+V104+D128+G128+J128+M128+P128+S128+V128+D152+G152+J152+M152+P152+S152</f>
        <v>63098411</v>
      </c>
      <c r="W152" s="392">
        <f t="shared" si="168"/>
        <v>0</v>
      </c>
      <c r="X152" s="419">
        <f t="shared" si="168"/>
        <v>0</v>
      </c>
    </row>
    <row r="153" spans="1:24">
      <c r="A153" s="389">
        <v>3</v>
      </c>
      <c r="B153" s="390" t="s">
        <v>1121</v>
      </c>
      <c r="C153" s="394" t="s">
        <v>2103</v>
      </c>
      <c r="D153" s="395">
        <v>1108600</v>
      </c>
      <c r="E153" s="392"/>
      <c r="F153" s="392"/>
      <c r="G153" s="392">
        <v>830</v>
      </c>
      <c r="H153" s="392"/>
      <c r="I153" s="392"/>
      <c r="J153" s="392">
        <v>1163748</v>
      </c>
      <c r="K153" s="392"/>
      <c r="L153" s="392"/>
      <c r="M153" s="392">
        <v>15038028</v>
      </c>
      <c r="N153" s="392"/>
      <c r="O153" s="392"/>
      <c r="P153" s="392">
        <v>2874935</v>
      </c>
      <c r="Q153" s="392"/>
      <c r="R153" s="392"/>
      <c r="S153" s="392">
        <v>901160</v>
      </c>
      <c r="T153" s="392"/>
      <c r="U153" s="417"/>
      <c r="V153" s="418">
        <f>D8+G8+J8+M8+P8+S8+V8+D32+G32+J32+M32+P32+S32+V32+D56+G56+J56+M56+P56+S56+V56+D81+G81+J81+M81+P81+S81+V81+D105+G105+J105+M105+P105+S105+V105+D129+G129+J129+M129+P129+S129+V129+D153+G153+J153+M153+P153+S153</f>
        <v>276225581</v>
      </c>
      <c r="W153" s="392">
        <f t="shared" si="168"/>
        <v>0</v>
      </c>
      <c r="X153" s="419">
        <f t="shared" si="168"/>
        <v>0</v>
      </c>
    </row>
    <row r="154" spans="1:24">
      <c r="A154" s="389">
        <v>4</v>
      </c>
      <c r="B154" s="390" t="s">
        <v>994</v>
      </c>
      <c r="C154" s="394" t="s">
        <v>2104</v>
      </c>
      <c r="D154" s="395"/>
      <c r="E154" s="392"/>
      <c r="F154" s="392"/>
      <c r="G154" s="392">
        <v>21051877</v>
      </c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2"/>
      <c r="U154" s="417"/>
      <c r="V154" s="418">
        <f t="shared" si="169"/>
        <v>28189877</v>
      </c>
      <c r="W154" s="392">
        <f t="shared" si="168"/>
        <v>0</v>
      </c>
      <c r="X154" s="419">
        <f t="shared" si="168"/>
        <v>0</v>
      </c>
    </row>
    <row r="155" spans="1:24">
      <c r="A155" s="389">
        <v>5</v>
      </c>
      <c r="B155" s="390" t="s">
        <v>1076</v>
      </c>
      <c r="C155" s="394" t="s">
        <v>2105</v>
      </c>
      <c r="D155" s="395"/>
      <c r="E155" s="392"/>
      <c r="F155" s="392"/>
      <c r="G155" s="392">
        <v>1345500</v>
      </c>
      <c r="H155" s="307"/>
      <c r="I155" s="307"/>
      <c r="J155" s="392"/>
      <c r="K155" s="392"/>
      <c r="L155" s="392"/>
      <c r="M155" s="392"/>
      <c r="N155" s="307"/>
      <c r="O155" s="307"/>
      <c r="P155" s="392"/>
      <c r="Q155" s="307"/>
      <c r="R155" s="307"/>
      <c r="S155" s="392"/>
      <c r="T155" s="307"/>
      <c r="U155" s="420"/>
      <c r="V155" s="418">
        <f t="shared" si="169"/>
        <v>66457702</v>
      </c>
      <c r="W155" s="392">
        <f t="shared" si="168"/>
        <v>0</v>
      </c>
      <c r="X155" s="419">
        <f t="shared" si="168"/>
        <v>0</v>
      </c>
    </row>
    <row r="156" spans="1:24" ht="22.5">
      <c r="A156" s="389">
        <v>6</v>
      </c>
      <c r="B156" s="390" t="s">
        <v>1077</v>
      </c>
      <c r="C156" s="397" t="s">
        <v>2106</v>
      </c>
      <c r="D156" s="395"/>
      <c r="E156" s="392"/>
      <c r="F156" s="392"/>
      <c r="G156" s="307"/>
      <c r="H156" s="307"/>
      <c r="I156" s="307"/>
      <c r="J156" s="392"/>
      <c r="K156" s="392"/>
      <c r="L156" s="392"/>
      <c r="M156" s="307"/>
      <c r="N156" s="307"/>
      <c r="O156" s="307"/>
      <c r="P156" s="307"/>
      <c r="Q156" s="307"/>
      <c r="R156" s="307"/>
      <c r="S156" s="307"/>
      <c r="T156" s="307"/>
      <c r="U156" s="420"/>
      <c r="V156" s="418">
        <f t="shared" si="169"/>
        <v>0</v>
      </c>
      <c r="W156" s="392">
        <f t="shared" si="168"/>
        <v>0</v>
      </c>
      <c r="X156" s="419">
        <f t="shared" si="168"/>
        <v>0</v>
      </c>
    </row>
    <row r="157" spans="1:24" ht="21.75">
      <c r="A157" s="398"/>
      <c r="B157" s="378" t="s">
        <v>1078</v>
      </c>
      <c r="C157" s="399"/>
      <c r="D157" s="321">
        <f>SUM(D151:D156)</f>
        <v>1108600</v>
      </c>
      <c r="E157" s="307">
        <f t="shared" ref="E157:F157" si="170">SUM(E151:E156)</f>
        <v>0</v>
      </c>
      <c r="F157" s="307">
        <f t="shared" si="170"/>
        <v>0</v>
      </c>
      <c r="G157" s="307">
        <f>SUM(G151:G156)</f>
        <v>22398207</v>
      </c>
      <c r="H157" s="307">
        <f t="shared" ref="H157:I157" si="171">SUM(H151:H156)</f>
        <v>0</v>
      </c>
      <c r="I157" s="307">
        <f t="shared" si="171"/>
        <v>0</v>
      </c>
      <c r="J157" s="307">
        <f>SUM(J151:J156)</f>
        <v>1163748</v>
      </c>
      <c r="K157" s="307">
        <f t="shared" ref="K157:L157" si="172">SUM(K151:K156)</f>
        <v>0</v>
      </c>
      <c r="L157" s="307">
        <f t="shared" si="172"/>
        <v>0</v>
      </c>
      <c r="M157" s="307">
        <f>SUM(M151:M156)</f>
        <v>15038028</v>
      </c>
      <c r="N157" s="307">
        <f t="shared" ref="N157:O157" si="173">SUM(N151:N156)</f>
        <v>0</v>
      </c>
      <c r="O157" s="307">
        <f t="shared" si="173"/>
        <v>0</v>
      </c>
      <c r="P157" s="307">
        <f>SUM(P151:P156)</f>
        <v>2874935</v>
      </c>
      <c r="Q157" s="307">
        <f t="shared" ref="Q157:R157" si="174">SUM(Q151:Q156)</f>
        <v>0</v>
      </c>
      <c r="R157" s="307">
        <f t="shared" si="174"/>
        <v>0</v>
      </c>
      <c r="S157" s="307">
        <f>SUM(S151:S156)</f>
        <v>901160</v>
      </c>
      <c r="T157" s="307">
        <f t="shared" ref="T157:U157" si="175">SUM(T151:T156)</f>
        <v>0</v>
      </c>
      <c r="U157" s="420">
        <f t="shared" si="175"/>
        <v>0</v>
      </c>
      <c r="V157" s="421">
        <f>SUM(V151:V156)</f>
        <v>934069467</v>
      </c>
      <c r="W157" s="307">
        <f t="shared" ref="W157:X157" si="176">SUM(W151:W156)</f>
        <v>0</v>
      </c>
      <c r="X157" s="422">
        <f t="shared" si="176"/>
        <v>0</v>
      </c>
    </row>
    <row r="158" spans="1:24" ht="22.5">
      <c r="A158" s="389" t="s">
        <v>1079</v>
      </c>
      <c r="B158" s="390" t="s">
        <v>1080</v>
      </c>
      <c r="C158" s="394"/>
      <c r="D158" s="632"/>
      <c r="E158" s="633"/>
      <c r="F158" s="633"/>
      <c r="G158" s="392"/>
      <c r="H158" s="392"/>
      <c r="I158" s="392"/>
      <c r="J158" s="633"/>
      <c r="K158" s="633"/>
      <c r="L158" s="633"/>
      <c r="M158" s="392"/>
      <c r="N158" s="392"/>
      <c r="O158" s="392"/>
      <c r="P158" s="392"/>
      <c r="Q158" s="392"/>
      <c r="R158" s="392"/>
      <c r="S158" s="392"/>
      <c r="T158" s="392"/>
      <c r="U158" s="417"/>
      <c r="V158" s="418"/>
      <c r="W158" s="392"/>
      <c r="X158" s="419"/>
    </row>
    <row r="159" spans="1:24">
      <c r="A159" s="389">
        <v>7</v>
      </c>
      <c r="B159" s="390" t="s">
        <v>1081</v>
      </c>
      <c r="C159" s="394" t="s">
        <v>2107</v>
      </c>
      <c r="D159" s="395"/>
      <c r="E159" s="392"/>
      <c r="F159" s="392"/>
      <c r="G159" s="392"/>
      <c r="H159" s="400"/>
      <c r="I159" s="392"/>
      <c r="J159" s="392"/>
      <c r="K159" s="392"/>
      <c r="L159" s="392"/>
      <c r="M159" s="392"/>
      <c r="N159" s="400"/>
      <c r="O159" s="392"/>
      <c r="P159" s="392">
        <v>252313</v>
      </c>
      <c r="Q159" s="400"/>
      <c r="R159" s="392"/>
      <c r="S159" s="392"/>
      <c r="T159" s="400"/>
      <c r="U159" s="417"/>
      <c r="V159" s="418">
        <f>D14+G14+J14+M14+P14+S14+V14+D38+G38+J38+M38+P38+S38+V38+D62+G62+J62+M62+P62+S62+V62+D87+G87+J87+M87+P87+S87+V87+D111+G111+J111+M111+P111+S111+V111+D135+G135+J135+M135+P135+S135+V135+D159+G159+J159+M159+P159+S159</f>
        <v>116376472</v>
      </c>
      <c r="W159" s="392">
        <f t="shared" ref="W159:X161" si="177">E14+H14+K14+N14+Q14+T14+W14+E38+H38+K38+N38+Q38+T38+W38+E62+H62+K62+N62+Q62+T62+W62+E87+H87+K87+N87+Q87+T87+W87+E111+H111+K111+N111+Q111+T111+W111+E135+H135+K135+N135+Q135+T135+W135+E159+H159+K159+N159+Q159+T159</f>
        <v>0</v>
      </c>
      <c r="X159" s="419">
        <f t="shared" si="177"/>
        <v>0</v>
      </c>
    </row>
    <row r="160" spans="1:24">
      <c r="A160" s="389">
        <v>8</v>
      </c>
      <c r="B160" s="390" t="s">
        <v>1082</v>
      </c>
      <c r="C160" s="394" t="s">
        <v>2108</v>
      </c>
      <c r="D160" s="395"/>
      <c r="E160" s="392"/>
      <c r="F160" s="392"/>
      <c r="G160" s="392"/>
      <c r="H160" s="392"/>
      <c r="I160" s="392"/>
      <c r="J160" s="392"/>
      <c r="K160" s="392"/>
      <c r="L160" s="392"/>
      <c r="M160" s="392"/>
      <c r="N160" s="392"/>
      <c r="O160" s="392"/>
      <c r="P160" s="392"/>
      <c r="Q160" s="392"/>
      <c r="R160" s="392"/>
      <c r="S160" s="392"/>
      <c r="T160" s="392"/>
      <c r="U160" s="417"/>
      <c r="V160" s="418">
        <f t="shared" ref="V160:V161" si="178">D15+G15+J15+M15+P15+S15+V15+D39+G39+J39+M39+P39+S39+V39+D63+G63+J63+M63+P63+S63+V63+D88+G88+J88+M88+P88+S88+V88+D112+G112+J112+M112+P112+S112+V112+D136+G136+J136+M136+P136+S136+V136+D160+G160+J160+M160+P160+S160</f>
        <v>86718989</v>
      </c>
      <c r="W160" s="392">
        <f t="shared" si="177"/>
        <v>0</v>
      </c>
      <c r="X160" s="419">
        <f t="shared" si="177"/>
        <v>0</v>
      </c>
    </row>
    <row r="161" spans="1:24">
      <c r="A161" s="389">
        <v>9</v>
      </c>
      <c r="B161" s="390" t="s">
        <v>1083</v>
      </c>
      <c r="C161" s="394" t="s">
        <v>2109</v>
      </c>
      <c r="D161" s="395"/>
      <c r="E161" s="392"/>
      <c r="F161" s="392"/>
      <c r="G161" s="307"/>
      <c r="H161" s="307"/>
      <c r="I161" s="307"/>
      <c r="J161" s="392"/>
      <c r="K161" s="392"/>
      <c r="L161" s="392"/>
      <c r="M161" s="307"/>
      <c r="N161" s="307"/>
      <c r="O161" s="307"/>
      <c r="P161" s="307"/>
      <c r="Q161" s="307"/>
      <c r="R161" s="307"/>
      <c r="S161" s="307"/>
      <c r="T161" s="307"/>
      <c r="U161" s="420"/>
      <c r="V161" s="418">
        <f t="shared" si="178"/>
        <v>3569260</v>
      </c>
      <c r="W161" s="392">
        <f t="shared" si="177"/>
        <v>0</v>
      </c>
      <c r="X161" s="419">
        <f t="shared" si="177"/>
        <v>0</v>
      </c>
    </row>
    <row r="162" spans="1:24">
      <c r="A162" s="389">
        <v>10</v>
      </c>
      <c r="B162" s="390" t="s">
        <v>1084</v>
      </c>
      <c r="C162" s="394" t="s">
        <v>2106</v>
      </c>
      <c r="D162" s="395"/>
      <c r="E162" s="392"/>
      <c r="F162" s="392"/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417"/>
      <c r="V162" s="418"/>
      <c r="W162" s="392"/>
      <c r="X162" s="419"/>
    </row>
    <row r="163" spans="1:24" ht="21.75">
      <c r="A163" s="398"/>
      <c r="B163" s="378" t="s">
        <v>1085</v>
      </c>
      <c r="C163" s="399"/>
      <c r="D163" s="321">
        <f>SUM(D159:D162)</f>
        <v>0</v>
      </c>
      <c r="E163" s="307">
        <f t="shared" ref="E163:F163" si="179">SUM(E159:E162)</f>
        <v>0</v>
      </c>
      <c r="F163" s="307">
        <f t="shared" si="179"/>
        <v>0</v>
      </c>
      <c r="G163" s="307">
        <f>SUM(G159:G162)</f>
        <v>0</v>
      </c>
      <c r="H163" s="307">
        <f t="shared" ref="H163:I163" si="180">SUM(H159:H162)</f>
        <v>0</v>
      </c>
      <c r="I163" s="307">
        <f t="shared" si="180"/>
        <v>0</v>
      </c>
      <c r="J163" s="307">
        <f>SUM(J159:J162)</f>
        <v>0</v>
      </c>
      <c r="K163" s="307">
        <f t="shared" ref="K163:L163" si="181">SUM(K159:K162)</f>
        <v>0</v>
      </c>
      <c r="L163" s="307">
        <f t="shared" si="181"/>
        <v>0</v>
      </c>
      <c r="M163" s="307">
        <f>SUM(M159:M162)</f>
        <v>0</v>
      </c>
      <c r="N163" s="307">
        <f t="shared" ref="N163:O163" si="182">SUM(N159:N162)</f>
        <v>0</v>
      </c>
      <c r="O163" s="307">
        <f t="shared" si="182"/>
        <v>0</v>
      </c>
      <c r="P163" s="307">
        <f>SUM(P159:P162)</f>
        <v>252313</v>
      </c>
      <c r="Q163" s="307">
        <f t="shared" ref="Q163:R163" si="183">SUM(Q159:Q162)</f>
        <v>0</v>
      </c>
      <c r="R163" s="307">
        <f t="shared" si="183"/>
        <v>0</v>
      </c>
      <c r="S163" s="307">
        <f>SUM(S159:S162)</f>
        <v>0</v>
      </c>
      <c r="T163" s="307">
        <f t="shared" ref="T163:U163" si="184">SUM(T159:T162)</f>
        <v>0</v>
      </c>
      <c r="U163" s="420">
        <f t="shared" si="184"/>
        <v>0</v>
      </c>
      <c r="V163" s="421">
        <f>SUM(V159:V162)-1000</f>
        <v>206663721</v>
      </c>
      <c r="W163" s="307">
        <f t="shared" ref="W163" si="185">SUM(W159:W162)</f>
        <v>0</v>
      </c>
      <c r="X163" s="422">
        <f t="shared" ref="X163" si="186">SUM(X159:X162)</f>
        <v>0</v>
      </c>
    </row>
    <row r="164" spans="1:24" ht="22.5">
      <c r="A164" s="389" t="s">
        <v>1086</v>
      </c>
      <c r="B164" s="390" t="s">
        <v>1063</v>
      </c>
      <c r="C164" s="391"/>
      <c r="D164" s="632"/>
      <c r="E164" s="633"/>
      <c r="F164" s="633"/>
      <c r="G164" s="392"/>
      <c r="H164" s="392"/>
      <c r="I164" s="392"/>
      <c r="J164" s="633"/>
      <c r="K164" s="633"/>
      <c r="L164" s="633"/>
      <c r="M164" s="392"/>
      <c r="N164" s="392"/>
      <c r="O164" s="392"/>
      <c r="P164" s="392"/>
      <c r="Q164" s="392"/>
      <c r="R164" s="392"/>
      <c r="S164" s="392"/>
      <c r="T164" s="392"/>
      <c r="U164" s="417"/>
      <c r="V164" s="418">
        <f t="shared" ref="V164:X165" si="187">D19+G19+J19+M19+P19+S19+V19+D43+G43+J43+M43+P43+S43+V43+D67+G67+J67+M67+P67+S67+V67+D92+G92+J92+M92+P92+S92+V92+D116+G116+J116+M116+P116+S116+V116+D140+G140+J140+M140+P140+S140+V140+D164+G164+J164+M164+P164+S164</f>
        <v>0</v>
      </c>
      <c r="W164" s="392">
        <f t="shared" si="187"/>
        <v>0</v>
      </c>
      <c r="X164" s="419">
        <f t="shared" si="187"/>
        <v>0</v>
      </c>
    </row>
    <row r="165" spans="1:24" ht="22.5">
      <c r="A165" s="389">
        <v>11</v>
      </c>
      <c r="B165" s="390" t="s">
        <v>2110</v>
      </c>
      <c r="C165" s="394" t="s">
        <v>2111</v>
      </c>
      <c r="D165" s="395"/>
      <c r="E165" s="392"/>
      <c r="F165" s="392"/>
      <c r="G165" s="392"/>
      <c r="H165" s="392"/>
      <c r="I165" s="392"/>
      <c r="J165" s="392"/>
      <c r="K165" s="392"/>
      <c r="L165" s="392"/>
      <c r="M165" s="392"/>
      <c r="N165" s="392"/>
      <c r="O165" s="392"/>
      <c r="P165" s="392"/>
      <c r="Q165" s="392"/>
      <c r="R165" s="392"/>
      <c r="S165" s="392"/>
      <c r="T165" s="392"/>
      <c r="U165" s="417"/>
      <c r="V165" s="418">
        <f t="shared" si="187"/>
        <v>330000000</v>
      </c>
      <c r="W165" s="392">
        <f t="shared" si="187"/>
        <v>0</v>
      </c>
      <c r="X165" s="419">
        <f t="shared" si="187"/>
        <v>0</v>
      </c>
    </row>
    <row r="166" spans="1:24">
      <c r="A166" s="389">
        <v>12</v>
      </c>
      <c r="B166" s="390" t="s">
        <v>1088</v>
      </c>
      <c r="C166" s="394" t="s">
        <v>2112</v>
      </c>
      <c r="D166" s="395"/>
      <c r="E166" s="392"/>
      <c r="F166" s="392"/>
      <c r="G166" s="392"/>
      <c r="H166" s="392"/>
      <c r="I166" s="392"/>
      <c r="J166" s="392"/>
      <c r="K166" s="392"/>
      <c r="L166" s="392"/>
      <c r="M166" s="392"/>
      <c r="N166" s="392"/>
      <c r="O166" s="392"/>
      <c r="P166" s="392"/>
      <c r="Q166" s="392"/>
      <c r="R166" s="392"/>
      <c r="S166" s="392"/>
      <c r="T166" s="392"/>
      <c r="U166" s="417"/>
      <c r="V166" s="418"/>
      <c r="W166" s="392"/>
      <c r="X166" s="419"/>
    </row>
    <row r="167" spans="1:24" ht="22.5">
      <c r="A167" s="389">
        <v>13</v>
      </c>
      <c r="B167" s="390" t="s">
        <v>2113</v>
      </c>
      <c r="C167" s="397" t="s">
        <v>2114</v>
      </c>
      <c r="D167" s="395"/>
      <c r="E167" s="392"/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417"/>
      <c r="V167" s="418">
        <f t="shared" ref="V167:X167" si="188">D22+G22+J22+M22+P22+S22+V22+D46+G46+J46+M46+P46+S46+V46+D70+G70+J70+M70+P70+S70+V70+D95+G95+J95+M95+P95+S95+V95+D119+G119+J119+M119+P119+S119+V119+D143+G143+J143+M143+P143+S143+V143+D167+G167+J167+M167+P167+S167</f>
        <v>20341813</v>
      </c>
      <c r="W167" s="392">
        <f t="shared" si="188"/>
        <v>0</v>
      </c>
      <c r="X167" s="419">
        <f t="shared" si="188"/>
        <v>0</v>
      </c>
    </row>
    <row r="168" spans="1:24" ht="21.75">
      <c r="A168" s="398"/>
      <c r="B168" s="378" t="s">
        <v>1089</v>
      </c>
      <c r="C168" s="401"/>
      <c r="D168" s="321">
        <f>SUM(D165:D167)</f>
        <v>0</v>
      </c>
      <c r="E168" s="307">
        <f t="shared" ref="E168:F168" si="189">SUM(E165:E167)</f>
        <v>0</v>
      </c>
      <c r="F168" s="307">
        <f t="shared" si="189"/>
        <v>0</v>
      </c>
      <c r="G168" s="307">
        <f>SUM(G165:G167)</f>
        <v>0</v>
      </c>
      <c r="H168" s="307">
        <f t="shared" ref="H168:I168" si="190">SUM(H165:H167)</f>
        <v>0</v>
      </c>
      <c r="I168" s="307">
        <f t="shared" si="190"/>
        <v>0</v>
      </c>
      <c r="J168" s="307">
        <f>SUM(J165:J167)</f>
        <v>0</v>
      </c>
      <c r="K168" s="307">
        <f t="shared" ref="K168:L168" si="191">SUM(K165:K167)</f>
        <v>0</v>
      </c>
      <c r="L168" s="307">
        <f t="shared" si="191"/>
        <v>0</v>
      </c>
      <c r="M168" s="307">
        <f>SUM(M165:M167)</f>
        <v>0</v>
      </c>
      <c r="N168" s="307">
        <f t="shared" ref="N168:O168" si="192">SUM(N165:N167)</f>
        <v>0</v>
      </c>
      <c r="O168" s="307">
        <f t="shared" si="192"/>
        <v>0</v>
      </c>
      <c r="P168" s="307">
        <f>SUM(P165:P167)</f>
        <v>0</v>
      </c>
      <c r="Q168" s="307">
        <f t="shared" ref="Q168:R168" si="193">SUM(Q165:Q167)</f>
        <v>0</v>
      </c>
      <c r="R168" s="307">
        <f t="shared" si="193"/>
        <v>0</v>
      </c>
      <c r="S168" s="307">
        <f>SUM(S165:S167)</f>
        <v>0</v>
      </c>
      <c r="T168" s="307">
        <f t="shared" ref="T168:U168" si="194">SUM(T165:T167)</f>
        <v>0</v>
      </c>
      <c r="U168" s="420">
        <f t="shared" si="194"/>
        <v>0</v>
      </c>
      <c r="V168" s="421">
        <f>SUM(V165:V167)</f>
        <v>350341813</v>
      </c>
      <c r="W168" s="307">
        <f t="shared" ref="W168:X168" si="195">SUM(W165:W167)</f>
        <v>0</v>
      </c>
      <c r="X168" s="422">
        <f t="shared" si="195"/>
        <v>0</v>
      </c>
    </row>
    <row r="169" spans="1:24" ht="22.5" thickBot="1">
      <c r="A169" s="398"/>
      <c r="B169" s="378" t="s">
        <v>1090</v>
      </c>
      <c r="C169" s="401"/>
      <c r="D169" s="403">
        <f>D157+D163+D168</f>
        <v>1108600</v>
      </c>
      <c r="E169" s="404">
        <f t="shared" ref="E169:F169" si="196">E157+E163+E168</f>
        <v>0</v>
      </c>
      <c r="F169" s="404">
        <f t="shared" si="196"/>
        <v>0</v>
      </c>
      <c r="G169" s="404">
        <f>G157+G163+G168</f>
        <v>22398207</v>
      </c>
      <c r="H169" s="404">
        <f t="shared" ref="H169:I169" si="197">H157+H163+H168</f>
        <v>0</v>
      </c>
      <c r="I169" s="404">
        <f t="shared" si="197"/>
        <v>0</v>
      </c>
      <c r="J169" s="404">
        <f>J157+J163+J168</f>
        <v>1163748</v>
      </c>
      <c r="K169" s="404">
        <f t="shared" ref="K169:L169" si="198">K157+K163+K168</f>
        <v>0</v>
      </c>
      <c r="L169" s="404">
        <f t="shared" si="198"/>
        <v>0</v>
      </c>
      <c r="M169" s="404">
        <f>M157+M163+M168</f>
        <v>15038028</v>
      </c>
      <c r="N169" s="404">
        <f t="shared" ref="N169:O169" si="199">N157+N163+N168</f>
        <v>0</v>
      </c>
      <c r="O169" s="404">
        <f t="shared" si="199"/>
        <v>0</v>
      </c>
      <c r="P169" s="404">
        <f>P157+P163+P168</f>
        <v>3127248</v>
      </c>
      <c r="Q169" s="404">
        <f t="shared" ref="Q169:R169" si="200">Q157+Q163+Q168</f>
        <v>0</v>
      </c>
      <c r="R169" s="404">
        <f t="shared" si="200"/>
        <v>0</v>
      </c>
      <c r="S169" s="404">
        <f>S157+S163+S168</f>
        <v>901160</v>
      </c>
      <c r="T169" s="404">
        <f t="shared" ref="T169:U169" si="201">T157+T163+T168</f>
        <v>0</v>
      </c>
      <c r="U169" s="423">
        <f t="shared" si="201"/>
        <v>0</v>
      </c>
      <c r="V169" s="424">
        <f>V157+V163+V168</f>
        <v>1491075001</v>
      </c>
      <c r="W169" s="404">
        <f t="shared" ref="W169:X169" si="202">W157+W163+W168</f>
        <v>0</v>
      </c>
      <c r="X169" s="425">
        <f t="shared" si="202"/>
        <v>0</v>
      </c>
    </row>
    <row r="170" spans="1:24" ht="13.5" customHeight="1" thickBot="1">
      <c r="A170" s="406"/>
      <c r="B170" s="390"/>
      <c r="C170" s="391"/>
      <c r="D170" s="697" t="s">
        <v>1021</v>
      </c>
      <c r="E170" s="698"/>
      <c r="F170" s="698"/>
      <c r="G170" s="698"/>
      <c r="H170" s="698"/>
      <c r="I170" s="698"/>
      <c r="J170" s="698"/>
      <c r="K170" s="698"/>
      <c r="L170" s="698"/>
      <c r="M170" s="698"/>
      <c r="N170" s="698"/>
      <c r="O170" s="698"/>
      <c r="P170" s="698"/>
      <c r="Q170" s="698"/>
      <c r="R170" s="698"/>
      <c r="S170" s="698"/>
      <c r="T170" s="698"/>
      <c r="U170" s="698"/>
      <c r="V170" s="698"/>
      <c r="W170" s="698"/>
      <c r="X170" s="699"/>
    </row>
    <row r="171" spans="1:24" ht="42.75">
      <c r="A171" s="377"/>
      <c r="B171" s="378"/>
      <c r="C171" s="381" t="s">
        <v>2039</v>
      </c>
      <c r="D171" s="622" t="s">
        <v>2004</v>
      </c>
      <c r="E171" s="623"/>
      <c r="F171" s="623"/>
      <c r="G171" s="623" t="s">
        <v>2005</v>
      </c>
      <c r="H171" s="623"/>
      <c r="I171" s="623"/>
      <c r="J171" s="623" t="s">
        <v>2006</v>
      </c>
      <c r="K171" s="623"/>
      <c r="L171" s="623"/>
      <c r="M171" s="623" t="s">
        <v>2009</v>
      </c>
      <c r="N171" s="623"/>
      <c r="O171" s="623"/>
      <c r="P171" s="623" t="s">
        <v>2040</v>
      </c>
      <c r="Q171" s="623"/>
      <c r="R171" s="623"/>
      <c r="S171" s="623" t="s">
        <v>2086</v>
      </c>
      <c r="T171" s="623"/>
      <c r="U171" s="623"/>
      <c r="V171" s="623" t="s">
        <v>2140</v>
      </c>
      <c r="W171" s="623"/>
      <c r="X171" s="624"/>
    </row>
    <row r="172" spans="1:24" ht="47.25" customHeight="1">
      <c r="A172" s="377"/>
      <c r="B172" s="378"/>
      <c r="C172" s="382" t="s">
        <v>990</v>
      </c>
      <c r="D172" s="650" t="s">
        <v>2010</v>
      </c>
      <c r="E172" s="651"/>
      <c r="F172" s="651"/>
      <c r="G172" s="651" t="s">
        <v>2011</v>
      </c>
      <c r="H172" s="651"/>
      <c r="I172" s="651"/>
      <c r="J172" s="651" t="s">
        <v>2012</v>
      </c>
      <c r="K172" s="651"/>
      <c r="L172" s="651"/>
      <c r="M172" s="651" t="s">
        <v>2047</v>
      </c>
      <c r="N172" s="651"/>
      <c r="O172" s="651"/>
      <c r="P172" s="651" t="s">
        <v>2015</v>
      </c>
      <c r="Q172" s="651"/>
      <c r="R172" s="651"/>
      <c r="S172" s="651" t="s">
        <v>2141</v>
      </c>
      <c r="T172" s="651"/>
      <c r="U172" s="651"/>
      <c r="V172" s="651" t="s">
        <v>2142</v>
      </c>
      <c r="W172" s="651"/>
      <c r="X172" s="652"/>
    </row>
    <row r="173" spans="1:24" ht="54">
      <c r="A173" s="383" t="s">
        <v>2016</v>
      </c>
      <c r="B173" s="379" t="s">
        <v>990</v>
      </c>
      <c r="C173" s="384" t="s">
        <v>2017</v>
      </c>
      <c r="D173" s="385" t="s">
        <v>2018</v>
      </c>
      <c r="E173" s="386" t="s">
        <v>2019</v>
      </c>
      <c r="F173" s="386" t="s">
        <v>2020</v>
      </c>
      <c r="G173" s="387" t="s">
        <v>2018</v>
      </c>
      <c r="H173" s="387" t="s">
        <v>2019</v>
      </c>
      <c r="I173" s="387" t="s">
        <v>2020</v>
      </c>
      <c r="J173" s="387" t="s">
        <v>2018</v>
      </c>
      <c r="K173" s="387" t="s">
        <v>2019</v>
      </c>
      <c r="L173" s="387" t="s">
        <v>2020</v>
      </c>
      <c r="M173" s="387" t="s">
        <v>2018</v>
      </c>
      <c r="N173" s="387" t="s">
        <v>2019</v>
      </c>
      <c r="O173" s="387" t="s">
        <v>2020</v>
      </c>
      <c r="P173" s="386" t="s">
        <v>2018</v>
      </c>
      <c r="Q173" s="386" t="s">
        <v>2019</v>
      </c>
      <c r="R173" s="386" t="s">
        <v>2020</v>
      </c>
      <c r="S173" s="387" t="s">
        <v>2018</v>
      </c>
      <c r="T173" s="387" t="s">
        <v>2019</v>
      </c>
      <c r="U173" s="387" t="s">
        <v>2020</v>
      </c>
      <c r="V173" s="387" t="s">
        <v>2018</v>
      </c>
      <c r="W173" s="387" t="s">
        <v>2019</v>
      </c>
      <c r="X173" s="388" t="s">
        <v>2020</v>
      </c>
    </row>
    <row r="174" spans="1:24" ht="22.5">
      <c r="A174" s="389" t="s">
        <v>1073</v>
      </c>
      <c r="B174" s="390" t="s">
        <v>1074</v>
      </c>
      <c r="C174" s="391"/>
      <c r="D174" s="645"/>
      <c r="E174" s="646"/>
      <c r="F174" s="646"/>
      <c r="G174" s="646"/>
      <c r="H174" s="646"/>
      <c r="I174" s="646"/>
      <c r="J174" s="646"/>
      <c r="K174" s="646"/>
      <c r="L174" s="646"/>
      <c r="M174" s="646"/>
      <c r="N174" s="646"/>
      <c r="O174" s="646"/>
      <c r="P174" s="646"/>
      <c r="Q174" s="646"/>
      <c r="R174" s="646"/>
      <c r="S174" s="646"/>
      <c r="T174" s="646"/>
      <c r="U174" s="646"/>
      <c r="V174" s="646"/>
      <c r="W174" s="646"/>
      <c r="X174" s="647"/>
    </row>
    <row r="175" spans="1:24">
      <c r="A175" s="389">
        <v>1</v>
      </c>
      <c r="B175" s="390" t="s">
        <v>1120</v>
      </c>
      <c r="C175" s="394" t="s">
        <v>2101</v>
      </c>
      <c r="D175" s="395"/>
      <c r="E175" s="392"/>
      <c r="F175" s="392">
        <v>1570084</v>
      </c>
      <c r="G175" s="392">
        <v>4170452</v>
      </c>
      <c r="H175" s="392"/>
      <c r="I175" s="392"/>
      <c r="J175" s="392"/>
      <c r="K175" s="392"/>
      <c r="L175" s="392"/>
      <c r="M175" s="392">
        <v>4962782</v>
      </c>
      <c r="N175" s="392"/>
      <c r="O175" s="392"/>
      <c r="P175" s="392">
        <v>12427013</v>
      </c>
      <c r="Q175" s="392"/>
      <c r="R175" s="392"/>
      <c r="S175" s="392">
        <v>1975188</v>
      </c>
      <c r="T175" s="392"/>
      <c r="U175" s="392"/>
      <c r="V175" s="392">
        <v>416600</v>
      </c>
      <c r="W175" s="392"/>
      <c r="X175" s="393"/>
    </row>
    <row r="176" spans="1:24" ht="22.5">
      <c r="A176" s="389">
        <v>2</v>
      </c>
      <c r="B176" s="390" t="s">
        <v>1075</v>
      </c>
      <c r="C176" s="394" t="s">
        <v>2102</v>
      </c>
      <c r="D176" s="395"/>
      <c r="E176" s="392"/>
      <c r="F176" s="392">
        <v>363864</v>
      </c>
      <c r="G176" s="392">
        <v>931375</v>
      </c>
      <c r="H176" s="392"/>
      <c r="I176" s="392"/>
      <c r="J176" s="392"/>
      <c r="K176" s="392"/>
      <c r="L176" s="392"/>
      <c r="M176" s="392">
        <v>553815</v>
      </c>
      <c r="N176" s="392"/>
      <c r="O176" s="392"/>
      <c r="P176" s="392">
        <v>2803765</v>
      </c>
      <c r="Q176" s="392"/>
      <c r="R176" s="392"/>
      <c r="S176" s="392">
        <v>440991</v>
      </c>
      <c r="T176" s="392"/>
      <c r="U176" s="392"/>
      <c r="V176" s="392">
        <v>104929</v>
      </c>
      <c r="W176" s="392"/>
      <c r="X176" s="393"/>
    </row>
    <row r="177" spans="1:24">
      <c r="A177" s="389">
        <v>3</v>
      </c>
      <c r="B177" s="390" t="s">
        <v>1121</v>
      </c>
      <c r="C177" s="394" t="s">
        <v>2103</v>
      </c>
      <c r="D177" s="395"/>
      <c r="E177" s="392"/>
      <c r="F177" s="392">
        <v>5473773</v>
      </c>
      <c r="G177" s="392">
        <v>290528</v>
      </c>
      <c r="H177" s="392"/>
      <c r="I177" s="392"/>
      <c r="J177" s="392">
        <v>4179714</v>
      </c>
      <c r="K177" s="392"/>
      <c r="L177" s="392"/>
      <c r="M177" s="392"/>
      <c r="N177" s="392"/>
      <c r="O177" s="392"/>
      <c r="P177" s="392">
        <v>10395054</v>
      </c>
      <c r="Q177" s="392"/>
      <c r="R177" s="392"/>
      <c r="S177" s="392">
        <v>4066930</v>
      </c>
      <c r="T177" s="392"/>
      <c r="U177" s="392"/>
      <c r="V177" s="392">
        <v>2585966</v>
      </c>
      <c r="W177" s="392"/>
      <c r="X177" s="393"/>
    </row>
    <row r="178" spans="1:24">
      <c r="A178" s="389">
        <v>4</v>
      </c>
      <c r="B178" s="390" t="s">
        <v>994</v>
      </c>
      <c r="C178" s="394" t="s">
        <v>2104</v>
      </c>
      <c r="D178" s="395"/>
      <c r="E178" s="392"/>
      <c r="F178" s="392"/>
      <c r="G178" s="392"/>
      <c r="H178" s="392"/>
      <c r="I178" s="392"/>
      <c r="J178" s="392"/>
      <c r="K178" s="392"/>
      <c r="L178" s="392"/>
      <c r="M178" s="392"/>
      <c r="N178" s="392"/>
      <c r="O178" s="392"/>
      <c r="P178" s="392"/>
      <c r="Q178" s="392"/>
      <c r="R178" s="392"/>
      <c r="S178" s="392"/>
      <c r="T178" s="392"/>
      <c r="U178" s="392"/>
      <c r="V178" s="392"/>
      <c r="W178" s="392"/>
      <c r="X178" s="393"/>
    </row>
    <row r="179" spans="1:24">
      <c r="A179" s="389">
        <v>5</v>
      </c>
      <c r="B179" s="390" t="s">
        <v>1076</v>
      </c>
      <c r="C179" s="394" t="s">
        <v>2105</v>
      </c>
      <c r="D179" s="395"/>
      <c r="E179" s="307"/>
      <c r="F179" s="307"/>
      <c r="G179" s="392"/>
      <c r="H179" s="307"/>
      <c r="I179" s="307"/>
      <c r="J179" s="392"/>
      <c r="K179" s="307"/>
      <c r="L179" s="307"/>
      <c r="M179" s="392"/>
      <c r="N179" s="307"/>
      <c r="O179" s="307"/>
      <c r="P179" s="392"/>
      <c r="Q179" s="307"/>
      <c r="R179" s="307"/>
      <c r="S179" s="392"/>
      <c r="T179" s="307"/>
      <c r="U179" s="307"/>
      <c r="V179" s="392"/>
      <c r="W179" s="307"/>
      <c r="X179" s="396"/>
    </row>
    <row r="180" spans="1:24" ht="22.5">
      <c r="A180" s="389">
        <v>6</v>
      </c>
      <c r="B180" s="390" t="s">
        <v>1077</v>
      </c>
      <c r="C180" s="397" t="s">
        <v>2106</v>
      </c>
      <c r="D180" s="321"/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96"/>
    </row>
    <row r="181" spans="1:24" ht="21.75">
      <c r="A181" s="398"/>
      <c r="B181" s="378" t="s">
        <v>1078</v>
      </c>
      <c r="C181" s="399"/>
      <c r="D181" s="321">
        <f>SUM(D175:D180)</f>
        <v>0</v>
      </c>
      <c r="E181" s="307">
        <f t="shared" ref="E181:F181" si="203">SUM(E175:E180)</f>
        <v>0</v>
      </c>
      <c r="F181" s="307">
        <f t="shared" si="203"/>
        <v>7407721</v>
      </c>
      <c r="G181" s="307">
        <f>SUM(G175:G180)</f>
        <v>5392355</v>
      </c>
      <c r="H181" s="307">
        <f t="shared" ref="H181:I181" si="204">SUM(H175:H180)</f>
        <v>0</v>
      </c>
      <c r="I181" s="307">
        <f t="shared" si="204"/>
        <v>0</v>
      </c>
      <c r="J181" s="307">
        <f>SUM(J175:J180)</f>
        <v>4179714</v>
      </c>
      <c r="K181" s="307">
        <f t="shared" ref="K181:L181" si="205">SUM(K175:K180)</f>
        <v>0</v>
      </c>
      <c r="L181" s="307">
        <f t="shared" si="205"/>
        <v>0</v>
      </c>
      <c r="M181" s="307">
        <f>SUM(M175:M180)</f>
        <v>5516597</v>
      </c>
      <c r="N181" s="307">
        <f t="shared" ref="N181:O181" si="206">SUM(N175:N180)</f>
        <v>0</v>
      </c>
      <c r="O181" s="307">
        <f t="shared" si="206"/>
        <v>0</v>
      </c>
      <c r="P181" s="307">
        <f>SUM(P175:P180)</f>
        <v>25625832</v>
      </c>
      <c r="Q181" s="307">
        <f t="shared" ref="Q181:R181" si="207">SUM(Q175:Q180)</f>
        <v>0</v>
      </c>
      <c r="R181" s="307">
        <f t="shared" si="207"/>
        <v>0</v>
      </c>
      <c r="S181" s="307">
        <f>SUM(S175:S180)</f>
        <v>6483109</v>
      </c>
      <c r="T181" s="307">
        <f t="shared" ref="T181:U181" si="208">SUM(T175:T180)</f>
        <v>0</v>
      </c>
      <c r="U181" s="307">
        <f t="shared" si="208"/>
        <v>0</v>
      </c>
      <c r="V181" s="307">
        <f>SUM(V175:V180)</f>
        <v>3107495</v>
      </c>
      <c r="W181" s="307">
        <f t="shared" ref="W181:X181" si="209">SUM(W175:W180)</f>
        <v>0</v>
      </c>
      <c r="X181" s="396">
        <f t="shared" si="209"/>
        <v>0</v>
      </c>
    </row>
    <row r="182" spans="1:24" ht="22.5">
      <c r="A182" s="389" t="s">
        <v>1079</v>
      </c>
      <c r="B182" s="390" t="s">
        <v>1080</v>
      </c>
      <c r="C182" s="394"/>
      <c r="D182" s="395"/>
      <c r="E182" s="392"/>
      <c r="F182" s="392"/>
      <c r="G182" s="392"/>
      <c r="H182" s="392"/>
      <c r="I182" s="392"/>
      <c r="J182" s="392"/>
      <c r="K182" s="392"/>
      <c r="L182" s="392"/>
      <c r="M182" s="392"/>
      <c r="N182" s="392"/>
      <c r="O182" s="392"/>
      <c r="P182" s="392"/>
      <c r="Q182" s="392"/>
      <c r="R182" s="392"/>
      <c r="S182" s="392"/>
      <c r="T182" s="392"/>
      <c r="U182" s="392"/>
      <c r="V182" s="392"/>
      <c r="W182" s="392"/>
      <c r="X182" s="393"/>
    </row>
    <row r="183" spans="1:24">
      <c r="A183" s="389">
        <v>7</v>
      </c>
      <c r="B183" s="390" t="s">
        <v>1081</v>
      </c>
      <c r="C183" s="394" t="s">
        <v>2107</v>
      </c>
      <c r="D183" s="395"/>
      <c r="E183" s="400"/>
      <c r="F183" s="392"/>
      <c r="G183" s="392"/>
      <c r="H183" s="400"/>
      <c r="I183" s="392"/>
      <c r="J183" s="392"/>
      <c r="K183" s="400"/>
      <c r="L183" s="392"/>
      <c r="M183" s="392"/>
      <c r="N183" s="400"/>
      <c r="O183" s="392"/>
      <c r="P183" s="392"/>
      <c r="Q183" s="400"/>
      <c r="R183" s="392"/>
      <c r="S183" s="392"/>
      <c r="T183" s="400"/>
      <c r="U183" s="392"/>
      <c r="V183" s="392"/>
      <c r="W183" s="400"/>
      <c r="X183" s="393"/>
    </row>
    <row r="184" spans="1:24">
      <c r="A184" s="389">
        <v>8</v>
      </c>
      <c r="B184" s="390" t="s">
        <v>1082</v>
      </c>
      <c r="C184" s="394" t="s">
        <v>2108</v>
      </c>
      <c r="D184" s="395"/>
      <c r="E184" s="392"/>
      <c r="F184" s="392"/>
      <c r="G184" s="392"/>
      <c r="H184" s="392"/>
      <c r="I184" s="392"/>
      <c r="J184" s="392"/>
      <c r="K184" s="392"/>
      <c r="L184" s="392"/>
      <c r="M184" s="392"/>
      <c r="N184" s="392"/>
      <c r="O184" s="392"/>
      <c r="P184" s="392"/>
      <c r="Q184" s="392"/>
      <c r="R184" s="392"/>
      <c r="S184" s="392"/>
      <c r="T184" s="392"/>
      <c r="U184" s="392"/>
      <c r="V184" s="392"/>
      <c r="W184" s="392"/>
      <c r="X184" s="393"/>
    </row>
    <row r="185" spans="1:24">
      <c r="A185" s="389">
        <v>9</v>
      </c>
      <c r="B185" s="390" t="s">
        <v>1083</v>
      </c>
      <c r="C185" s="394" t="s">
        <v>2109</v>
      </c>
      <c r="D185" s="321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96"/>
    </row>
    <row r="186" spans="1:24">
      <c r="A186" s="389">
        <v>10</v>
      </c>
      <c r="B186" s="390" t="s">
        <v>1084</v>
      </c>
      <c r="C186" s="394" t="s">
        <v>2106</v>
      </c>
      <c r="D186" s="395"/>
      <c r="E186" s="392"/>
      <c r="F186" s="392"/>
      <c r="G186" s="392"/>
      <c r="H186" s="392"/>
      <c r="I186" s="392"/>
      <c r="J186" s="392"/>
      <c r="K186" s="392"/>
      <c r="L186" s="392"/>
      <c r="M186" s="392"/>
      <c r="N186" s="392"/>
      <c r="O186" s="392"/>
      <c r="P186" s="392"/>
      <c r="Q186" s="392"/>
      <c r="R186" s="392"/>
      <c r="S186" s="392"/>
      <c r="T186" s="392"/>
      <c r="U186" s="392"/>
      <c r="V186" s="392"/>
      <c r="W186" s="392"/>
      <c r="X186" s="393"/>
    </row>
    <row r="187" spans="1:24" ht="21.75">
      <c r="A187" s="398"/>
      <c r="B187" s="378" t="s">
        <v>1085</v>
      </c>
      <c r="C187" s="399"/>
      <c r="D187" s="321">
        <f>SUM(D183:D186)</f>
        <v>0</v>
      </c>
      <c r="E187" s="307">
        <f t="shared" ref="E187:F187" si="210">SUM(E183:E186)</f>
        <v>0</v>
      </c>
      <c r="F187" s="307">
        <f t="shared" si="210"/>
        <v>0</v>
      </c>
      <c r="G187" s="307">
        <f>SUM(G183:G186)</f>
        <v>0</v>
      </c>
      <c r="H187" s="307">
        <f t="shared" ref="H187:I187" si="211">SUM(H183:H186)</f>
        <v>0</v>
      </c>
      <c r="I187" s="307">
        <f t="shared" si="211"/>
        <v>0</v>
      </c>
      <c r="J187" s="307">
        <f>SUM(J183:J186)</f>
        <v>0</v>
      </c>
      <c r="K187" s="307">
        <f t="shared" ref="K187:L187" si="212">SUM(K183:K186)</f>
        <v>0</v>
      </c>
      <c r="L187" s="307">
        <f t="shared" si="212"/>
        <v>0</v>
      </c>
      <c r="M187" s="307">
        <f>SUM(M183:M186)</f>
        <v>0</v>
      </c>
      <c r="N187" s="307">
        <f t="shared" ref="N187:O187" si="213">SUM(N183:N186)</f>
        <v>0</v>
      </c>
      <c r="O187" s="307">
        <f t="shared" si="213"/>
        <v>0</v>
      </c>
      <c r="P187" s="307">
        <f>SUM(P183:P186)</f>
        <v>0</v>
      </c>
      <c r="Q187" s="307">
        <f t="shared" ref="Q187:R187" si="214">SUM(Q183:Q186)</f>
        <v>0</v>
      </c>
      <c r="R187" s="307">
        <f t="shared" si="214"/>
        <v>0</v>
      </c>
      <c r="S187" s="307">
        <f>SUM(S183:S186)</f>
        <v>0</v>
      </c>
      <c r="T187" s="307">
        <f t="shared" ref="T187:U187" si="215">SUM(T183:T186)</f>
        <v>0</v>
      </c>
      <c r="U187" s="307">
        <f t="shared" si="215"/>
        <v>0</v>
      </c>
      <c r="V187" s="307">
        <f>SUM(V183:V186)</f>
        <v>0</v>
      </c>
      <c r="W187" s="307">
        <f t="shared" ref="W187:X187" si="216">SUM(W183:W186)</f>
        <v>0</v>
      </c>
      <c r="X187" s="396">
        <f t="shared" si="216"/>
        <v>0</v>
      </c>
    </row>
    <row r="188" spans="1:24" ht="22.5">
      <c r="A188" s="389" t="s">
        <v>1086</v>
      </c>
      <c r="B188" s="390" t="s">
        <v>1063</v>
      </c>
      <c r="C188" s="391"/>
      <c r="D188" s="395"/>
      <c r="E188" s="392"/>
      <c r="F188" s="392"/>
      <c r="G188" s="392"/>
      <c r="H188" s="392"/>
      <c r="I188" s="392"/>
      <c r="J188" s="392"/>
      <c r="K188" s="392"/>
      <c r="L188" s="392"/>
      <c r="M188" s="392"/>
      <c r="N188" s="392"/>
      <c r="O188" s="392"/>
      <c r="P188" s="392"/>
      <c r="Q188" s="392"/>
      <c r="R188" s="392"/>
      <c r="S188" s="392"/>
      <c r="T188" s="392"/>
      <c r="U188" s="392"/>
      <c r="V188" s="392"/>
      <c r="W188" s="392"/>
      <c r="X188" s="393"/>
    </row>
    <row r="189" spans="1:24" ht="22.5">
      <c r="A189" s="389">
        <v>11</v>
      </c>
      <c r="B189" s="390" t="s">
        <v>2110</v>
      </c>
      <c r="C189" s="394" t="s">
        <v>2111</v>
      </c>
      <c r="D189" s="395"/>
      <c r="E189" s="392"/>
      <c r="F189" s="392"/>
      <c r="G189" s="392"/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2"/>
      <c r="T189" s="392"/>
      <c r="U189" s="392"/>
      <c r="V189" s="392"/>
      <c r="W189" s="392"/>
      <c r="X189" s="393"/>
    </row>
    <row r="190" spans="1:24">
      <c r="A190" s="389">
        <v>12</v>
      </c>
      <c r="B190" s="390" t="s">
        <v>1088</v>
      </c>
      <c r="C190" s="394" t="s">
        <v>2112</v>
      </c>
      <c r="D190" s="395"/>
      <c r="E190" s="392"/>
      <c r="F190" s="392"/>
      <c r="G190" s="392"/>
      <c r="H190" s="392"/>
      <c r="I190" s="392"/>
      <c r="J190" s="392"/>
      <c r="K190" s="392"/>
      <c r="L190" s="392"/>
      <c r="M190" s="392"/>
      <c r="N190" s="392"/>
      <c r="O190" s="392"/>
      <c r="P190" s="392"/>
      <c r="Q190" s="392"/>
      <c r="R190" s="392"/>
      <c r="S190" s="392"/>
      <c r="T190" s="392"/>
      <c r="U190" s="392"/>
      <c r="V190" s="392"/>
      <c r="W190" s="392"/>
      <c r="X190" s="393"/>
    </row>
    <row r="191" spans="1:24" ht="22.5">
      <c r="A191" s="389">
        <v>13</v>
      </c>
      <c r="B191" s="390" t="s">
        <v>2113</v>
      </c>
      <c r="C191" s="397" t="s">
        <v>2114</v>
      </c>
      <c r="D191" s="395"/>
      <c r="E191" s="392"/>
      <c r="F191" s="392"/>
      <c r="G191" s="392"/>
      <c r="H191" s="392"/>
      <c r="I191" s="392"/>
      <c r="J191" s="392"/>
      <c r="K191" s="392"/>
      <c r="L191" s="392"/>
      <c r="M191" s="392"/>
      <c r="N191" s="392"/>
      <c r="O191" s="392"/>
      <c r="P191" s="392"/>
      <c r="Q191" s="392"/>
      <c r="R191" s="392"/>
      <c r="S191" s="392"/>
      <c r="T191" s="392"/>
      <c r="U191" s="392"/>
      <c r="V191" s="392"/>
      <c r="W191" s="392"/>
      <c r="X191" s="393"/>
    </row>
    <row r="192" spans="1:24" ht="21.75">
      <c r="A192" s="398"/>
      <c r="B192" s="378" t="s">
        <v>1089</v>
      </c>
      <c r="C192" s="401"/>
      <c r="D192" s="321">
        <f>SUM(D189:D191)</f>
        <v>0</v>
      </c>
      <c r="E192" s="307">
        <f t="shared" ref="E192:F192" si="217">SUM(E189:E191)</f>
        <v>0</v>
      </c>
      <c r="F192" s="307">
        <f t="shared" si="217"/>
        <v>0</v>
      </c>
      <c r="G192" s="307">
        <f>SUM(G189:G191)</f>
        <v>0</v>
      </c>
      <c r="H192" s="307">
        <f t="shared" ref="H192:I192" si="218">SUM(H189:H191)</f>
        <v>0</v>
      </c>
      <c r="I192" s="307">
        <f t="shared" si="218"/>
        <v>0</v>
      </c>
      <c r="J192" s="307">
        <f>SUM(J189:J191)</f>
        <v>0</v>
      </c>
      <c r="K192" s="307">
        <f t="shared" ref="K192:L192" si="219">SUM(K189:K191)</f>
        <v>0</v>
      </c>
      <c r="L192" s="307">
        <f t="shared" si="219"/>
        <v>0</v>
      </c>
      <c r="M192" s="307">
        <f>SUM(M189:M191)</f>
        <v>0</v>
      </c>
      <c r="N192" s="307">
        <f t="shared" ref="N192:O192" si="220">SUM(N189:N191)</f>
        <v>0</v>
      </c>
      <c r="O192" s="307">
        <f t="shared" si="220"/>
        <v>0</v>
      </c>
      <c r="P192" s="307">
        <f>SUM(P189:P191)</f>
        <v>0</v>
      </c>
      <c r="Q192" s="307">
        <f t="shared" ref="Q192:R192" si="221">SUM(Q189:Q191)</f>
        <v>0</v>
      </c>
      <c r="R192" s="307">
        <f t="shared" si="221"/>
        <v>0</v>
      </c>
      <c r="S192" s="307">
        <f>SUM(S189:S191)</f>
        <v>0</v>
      </c>
      <c r="T192" s="307">
        <f t="shared" ref="T192:U192" si="222">SUM(T189:T191)</f>
        <v>0</v>
      </c>
      <c r="U192" s="307">
        <f t="shared" si="222"/>
        <v>0</v>
      </c>
      <c r="V192" s="307">
        <f>SUM(V189:V191)</f>
        <v>0</v>
      </c>
      <c r="W192" s="307">
        <f t="shared" ref="W192:X192" si="223">SUM(W189:W191)</f>
        <v>0</v>
      </c>
      <c r="X192" s="396">
        <f t="shared" si="223"/>
        <v>0</v>
      </c>
    </row>
    <row r="193" spans="1:24" ht="22.5" thickBot="1">
      <c r="A193" s="398"/>
      <c r="B193" s="378" t="s">
        <v>1090</v>
      </c>
      <c r="C193" s="401"/>
      <c r="D193" s="403">
        <f>D181+D187+D192</f>
        <v>0</v>
      </c>
      <c r="E193" s="404">
        <f t="shared" ref="E193:F193" si="224">E181+E187+E192</f>
        <v>0</v>
      </c>
      <c r="F193" s="404">
        <f t="shared" si="224"/>
        <v>7407721</v>
      </c>
      <c r="G193" s="404">
        <f>G181+G187+G192</f>
        <v>5392355</v>
      </c>
      <c r="H193" s="404">
        <f t="shared" ref="H193:I193" si="225">H181+H187+H192</f>
        <v>0</v>
      </c>
      <c r="I193" s="404">
        <f t="shared" si="225"/>
        <v>0</v>
      </c>
      <c r="J193" s="404">
        <f>J181+J187+J192</f>
        <v>4179714</v>
      </c>
      <c r="K193" s="404">
        <f t="shared" ref="K193:L193" si="226">K181+K187+K192</f>
        <v>0</v>
      </c>
      <c r="L193" s="404">
        <f t="shared" si="226"/>
        <v>0</v>
      </c>
      <c r="M193" s="404">
        <f>M181+M187+M192</f>
        <v>5516597</v>
      </c>
      <c r="N193" s="404">
        <f t="shared" ref="N193:O193" si="227">N181+N187+N192</f>
        <v>0</v>
      </c>
      <c r="O193" s="404">
        <f t="shared" si="227"/>
        <v>0</v>
      </c>
      <c r="P193" s="404">
        <f>P181+P187+P192</f>
        <v>25625832</v>
      </c>
      <c r="Q193" s="404">
        <f t="shared" ref="Q193:R193" si="228">Q181+Q187+Q192</f>
        <v>0</v>
      </c>
      <c r="R193" s="404">
        <f t="shared" si="228"/>
        <v>0</v>
      </c>
      <c r="S193" s="404">
        <f>S181+S187+S192</f>
        <v>6483109</v>
      </c>
      <c r="T193" s="404">
        <f t="shared" ref="T193:U193" si="229">T181+T187+T192</f>
        <v>0</v>
      </c>
      <c r="U193" s="404">
        <f t="shared" si="229"/>
        <v>0</v>
      </c>
      <c r="V193" s="404">
        <f>V181+V187+V192</f>
        <v>3107495</v>
      </c>
      <c r="W193" s="404">
        <f t="shared" ref="W193:X193" si="230">W181+W187+W192</f>
        <v>0</v>
      </c>
      <c r="X193" s="405">
        <f t="shared" si="230"/>
        <v>0</v>
      </c>
    </row>
    <row r="194" spans="1:24" ht="13.5" customHeight="1" thickBot="1">
      <c r="A194" s="406"/>
      <c r="B194" s="390"/>
      <c r="C194" s="391"/>
      <c r="D194" s="697" t="s">
        <v>1021</v>
      </c>
      <c r="E194" s="698"/>
      <c r="F194" s="698"/>
      <c r="G194" s="698"/>
      <c r="H194" s="698"/>
      <c r="I194" s="698"/>
      <c r="J194" s="698"/>
      <c r="K194" s="698"/>
      <c r="L194" s="698"/>
      <c r="M194" s="698"/>
      <c r="N194" s="698"/>
      <c r="O194" s="698"/>
      <c r="P194" s="698"/>
      <c r="Q194" s="698"/>
      <c r="R194" s="698"/>
      <c r="S194" s="698"/>
      <c r="T194" s="698"/>
      <c r="U194" s="698"/>
      <c r="V194" s="698"/>
      <c r="W194" s="698"/>
      <c r="X194" s="699"/>
    </row>
    <row r="195" spans="1:24" ht="42.75">
      <c r="A195" s="377"/>
      <c r="B195" s="378"/>
      <c r="C195" s="381" t="s">
        <v>2039</v>
      </c>
      <c r="D195" s="622" t="s">
        <v>2043</v>
      </c>
      <c r="E195" s="623"/>
      <c r="F195" s="623"/>
      <c r="G195" s="623" t="s">
        <v>2143</v>
      </c>
      <c r="H195" s="623"/>
      <c r="I195" s="623"/>
      <c r="J195" s="623" t="s">
        <v>2144</v>
      </c>
      <c r="K195" s="623"/>
      <c r="L195" s="623"/>
      <c r="M195" s="623" t="s">
        <v>2115</v>
      </c>
      <c r="N195" s="623"/>
      <c r="O195" s="623"/>
      <c r="P195" s="623" t="s">
        <v>2145</v>
      </c>
      <c r="Q195" s="623"/>
      <c r="R195" s="623"/>
      <c r="S195" s="623" t="s">
        <v>2054</v>
      </c>
      <c r="T195" s="623"/>
      <c r="U195" s="623"/>
      <c r="V195" s="623" t="s">
        <v>2055</v>
      </c>
      <c r="W195" s="623"/>
      <c r="X195" s="624"/>
    </row>
    <row r="196" spans="1:24" ht="48.75" customHeight="1">
      <c r="A196" s="377"/>
      <c r="B196" s="378"/>
      <c r="C196" s="382" t="s">
        <v>990</v>
      </c>
      <c r="D196" s="650" t="s">
        <v>2050</v>
      </c>
      <c r="E196" s="651"/>
      <c r="F196" s="651"/>
      <c r="G196" s="651" t="s">
        <v>2146</v>
      </c>
      <c r="H196" s="651"/>
      <c r="I196" s="651"/>
      <c r="J196" s="651" t="s">
        <v>2147</v>
      </c>
      <c r="K196" s="651"/>
      <c r="L196" s="651"/>
      <c r="M196" s="651" t="s">
        <v>2118</v>
      </c>
      <c r="N196" s="651"/>
      <c r="O196" s="651"/>
      <c r="P196" s="651" t="s">
        <v>2148</v>
      </c>
      <c r="Q196" s="651"/>
      <c r="R196" s="651"/>
      <c r="S196" s="651" t="s">
        <v>2162</v>
      </c>
      <c r="T196" s="651"/>
      <c r="U196" s="651"/>
      <c r="V196" s="651" t="s">
        <v>2062</v>
      </c>
      <c r="W196" s="651"/>
      <c r="X196" s="652"/>
    </row>
    <row r="197" spans="1:24" ht="54">
      <c r="A197" s="383" t="s">
        <v>2016</v>
      </c>
      <c r="B197" s="379" t="s">
        <v>990</v>
      </c>
      <c r="C197" s="384" t="s">
        <v>2017</v>
      </c>
      <c r="D197" s="413" t="s">
        <v>2018</v>
      </c>
      <c r="E197" s="387" t="s">
        <v>2019</v>
      </c>
      <c r="F197" s="387" t="s">
        <v>2020</v>
      </c>
      <c r="G197" s="386" t="s">
        <v>2018</v>
      </c>
      <c r="H197" s="386" t="s">
        <v>2019</v>
      </c>
      <c r="I197" s="386" t="s">
        <v>2020</v>
      </c>
      <c r="J197" s="387" t="s">
        <v>2018</v>
      </c>
      <c r="K197" s="387" t="s">
        <v>2019</v>
      </c>
      <c r="L197" s="387" t="s">
        <v>2020</v>
      </c>
      <c r="M197" s="387" t="s">
        <v>2018</v>
      </c>
      <c r="N197" s="387" t="s">
        <v>2019</v>
      </c>
      <c r="O197" s="387" t="s">
        <v>2020</v>
      </c>
      <c r="P197" s="387" t="s">
        <v>2018</v>
      </c>
      <c r="Q197" s="387" t="s">
        <v>2019</v>
      </c>
      <c r="R197" s="387" t="s">
        <v>2020</v>
      </c>
      <c r="S197" s="387" t="s">
        <v>2018</v>
      </c>
      <c r="T197" s="387" t="s">
        <v>2019</v>
      </c>
      <c r="U197" s="387" t="s">
        <v>2020</v>
      </c>
      <c r="V197" s="387" t="s">
        <v>2018</v>
      </c>
      <c r="W197" s="387" t="s">
        <v>2019</v>
      </c>
      <c r="X197" s="388" t="s">
        <v>2020</v>
      </c>
    </row>
    <row r="198" spans="1:24" ht="24" customHeight="1">
      <c r="A198" s="389" t="s">
        <v>1073</v>
      </c>
      <c r="B198" s="390" t="s">
        <v>1074</v>
      </c>
      <c r="C198" s="391"/>
      <c r="D198" s="426"/>
      <c r="E198" s="400"/>
      <c r="F198" s="400"/>
      <c r="G198" s="646"/>
      <c r="H198" s="646"/>
      <c r="I198" s="646"/>
      <c r="J198" s="646"/>
      <c r="K198" s="646"/>
      <c r="L198" s="646"/>
      <c r="M198" s="646"/>
      <c r="N198" s="646"/>
      <c r="O198" s="646"/>
      <c r="P198" s="646"/>
      <c r="Q198" s="646"/>
      <c r="R198" s="646"/>
      <c r="S198" s="646"/>
      <c r="T198" s="646"/>
      <c r="U198" s="646"/>
      <c r="V198" s="646"/>
      <c r="W198" s="646"/>
      <c r="X198" s="647"/>
    </row>
    <row r="199" spans="1:24">
      <c r="A199" s="389">
        <v>1</v>
      </c>
      <c r="B199" s="390" t="s">
        <v>1120</v>
      </c>
      <c r="C199" s="394" t="s">
        <v>2101</v>
      </c>
      <c r="D199" s="395"/>
      <c r="E199" s="392"/>
      <c r="F199" s="392"/>
      <c r="G199" s="392"/>
      <c r="H199" s="392"/>
      <c r="I199" s="392"/>
      <c r="J199" s="392"/>
      <c r="K199" s="392"/>
      <c r="L199" s="392"/>
      <c r="M199" s="392">
        <v>2018316</v>
      </c>
      <c r="N199" s="392"/>
      <c r="O199" s="392"/>
      <c r="P199" s="392">
        <v>4056752</v>
      </c>
      <c r="Q199" s="392"/>
      <c r="R199" s="392"/>
      <c r="S199" s="392">
        <v>18028527</v>
      </c>
      <c r="T199" s="392"/>
      <c r="U199" s="392"/>
      <c r="V199" s="392"/>
      <c r="W199" s="392"/>
      <c r="X199" s="393"/>
    </row>
    <row r="200" spans="1:24" ht="22.5">
      <c r="A200" s="389">
        <v>2</v>
      </c>
      <c r="B200" s="390" t="s">
        <v>1075</v>
      </c>
      <c r="C200" s="394" t="s">
        <v>2102</v>
      </c>
      <c r="D200" s="395"/>
      <c r="E200" s="392"/>
      <c r="F200" s="392"/>
      <c r="G200" s="392"/>
      <c r="H200" s="392"/>
      <c r="I200" s="392"/>
      <c r="J200" s="392"/>
      <c r="K200" s="392"/>
      <c r="L200" s="392"/>
      <c r="M200" s="392">
        <v>449862</v>
      </c>
      <c r="N200" s="392"/>
      <c r="O200" s="392"/>
      <c r="P200" s="392">
        <v>906341</v>
      </c>
      <c r="Q200" s="392"/>
      <c r="R200" s="392"/>
      <c r="S200" s="392">
        <v>3990175</v>
      </c>
      <c r="T200" s="392"/>
      <c r="U200" s="392"/>
      <c r="V200" s="392"/>
      <c r="W200" s="392"/>
      <c r="X200" s="393"/>
    </row>
    <row r="201" spans="1:24">
      <c r="A201" s="389">
        <v>3</v>
      </c>
      <c r="B201" s="390" t="s">
        <v>1121</v>
      </c>
      <c r="C201" s="394" t="s">
        <v>2103</v>
      </c>
      <c r="D201" s="395">
        <v>901646</v>
      </c>
      <c r="E201" s="392"/>
      <c r="F201" s="392"/>
      <c r="G201" s="392"/>
      <c r="H201" s="392"/>
      <c r="I201" s="392"/>
      <c r="J201" s="392">
        <v>3109813</v>
      </c>
      <c r="K201" s="392"/>
      <c r="L201" s="392"/>
      <c r="M201" s="392">
        <v>4922648</v>
      </c>
      <c r="N201" s="392"/>
      <c r="O201" s="392"/>
      <c r="P201" s="392">
        <v>2524781</v>
      </c>
      <c r="Q201" s="392"/>
      <c r="R201" s="392"/>
      <c r="S201" s="392">
        <v>15676454</v>
      </c>
      <c r="T201" s="392"/>
      <c r="U201" s="392"/>
      <c r="V201" s="392">
        <v>1507515</v>
      </c>
      <c r="W201" s="392"/>
      <c r="X201" s="393"/>
    </row>
    <row r="202" spans="1:24">
      <c r="A202" s="389">
        <v>4</v>
      </c>
      <c r="B202" s="390" t="s">
        <v>994</v>
      </c>
      <c r="C202" s="394" t="s">
        <v>2104</v>
      </c>
      <c r="D202" s="395"/>
      <c r="E202" s="392"/>
      <c r="F202" s="392"/>
      <c r="G202" s="392"/>
      <c r="H202" s="392"/>
      <c r="I202" s="392"/>
      <c r="J202" s="392"/>
      <c r="K202" s="392"/>
      <c r="L202" s="392"/>
      <c r="M202" s="392"/>
      <c r="N202" s="392"/>
      <c r="O202" s="392"/>
      <c r="P202" s="392"/>
      <c r="Q202" s="392"/>
      <c r="R202" s="392"/>
      <c r="S202" s="392"/>
      <c r="T202" s="392"/>
      <c r="U202" s="392"/>
      <c r="V202" s="392"/>
      <c r="W202" s="392"/>
      <c r="X202" s="393"/>
    </row>
    <row r="203" spans="1:24">
      <c r="A203" s="389">
        <v>5</v>
      </c>
      <c r="B203" s="390" t="s">
        <v>1076</v>
      </c>
      <c r="C203" s="394" t="s">
        <v>2105</v>
      </c>
      <c r="D203" s="395"/>
      <c r="E203" s="307"/>
      <c r="F203" s="307"/>
      <c r="G203" s="392"/>
      <c r="H203" s="307"/>
      <c r="I203" s="307"/>
      <c r="J203" s="392"/>
      <c r="K203" s="307"/>
      <c r="L203" s="307"/>
      <c r="M203" s="392"/>
      <c r="N203" s="307"/>
      <c r="O203" s="307"/>
      <c r="P203" s="392"/>
      <c r="Q203" s="307"/>
      <c r="R203" s="307"/>
      <c r="S203" s="392"/>
      <c r="T203" s="307"/>
      <c r="U203" s="307"/>
      <c r="V203" s="392"/>
      <c r="W203" s="307"/>
      <c r="X203" s="396"/>
    </row>
    <row r="204" spans="1:24" ht="22.5">
      <c r="A204" s="389">
        <v>6</v>
      </c>
      <c r="B204" s="390" t="s">
        <v>1077</v>
      </c>
      <c r="C204" s="397" t="s">
        <v>2106</v>
      </c>
      <c r="D204" s="321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96"/>
    </row>
    <row r="205" spans="1:24" ht="21.75">
      <c r="A205" s="398"/>
      <c r="B205" s="378" t="s">
        <v>1078</v>
      </c>
      <c r="C205" s="399"/>
      <c r="D205" s="321">
        <f>SUM(D199:D204)</f>
        <v>901646</v>
      </c>
      <c r="E205" s="307">
        <f t="shared" ref="E205:F205" si="231">SUM(E199:E204)</f>
        <v>0</v>
      </c>
      <c r="F205" s="307">
        <f t="shared" si="231"/>
        <v>0</v>
      </c>
      <c r="G205" s="307">
        <f>SUM(G199:G204)</f>
        <v>0</v>
      </c>
      <c r="H205" s="307">
        <f t="shared" ref="H205:I205" si="232">SUM(H199:H204)</f>
        <v>0</v>
      </c>
      <c r="I205" s="307">
        <f t="shared" si="232"/>
        <v>0</v>
      </c>
      <c r="J205" s="307">
        <f>SUM(J199:J204)</f>
        <v>3109813</v>
      </c>
      <c r="K205" s="307">
        <f t="shared" ref="K205:L205" si="233">SUM(K199:K204)</f>
        <v>0</v>
      </c>
      <c r="L205" s="307">
        <f t="shared" si="233"/>
        <v>0</v>
      </c>
      <c r="M205" s="307">
        <f>SUM(M199:M204)</f>
        <v>7390826</v>
      </c>
      <c r="N205" s="307">
        <f t="shared" ref="N205:O205" si="234">SUM(N199:N204)</f>
        <v>0</v>
      </c>
      <c r="O205" s="307">
        <f t="shared" si="234"/>
        <v>0</v>
      </c>
      <c r="P205" s="307">
        <f>SUM(P199:P204)</f>
        <v>7487874</v>
      </c>
      <c r="Q205" s="307">
        <f t="shared" ref="Q205:R205" si="235">SUM(Q199:Q204)</f>
        <v>0</v>
      </c>
      <c r="R205" s="307">
        <f t="shared" si="235"/>
        <v>0</v>
      </c>
      <c r="S205" s="307">
        <f>SUM(S199:S204)</f>
        <v>37695156</v>
      </c>
      <c r="T205" s="307">
        <f>SUM(T199:T204)</f>
        <v>0</v>
      </c>
      <c r="U205" s="307">
        <f>SUM(U199:U204)</f>
        <v>0</v>
      </c>
      <c r="V205" s="307">
        <f>SUM(V199:V204)</f>
        <v>1507515</v>
      </c>
      <c r="W205" s="307">
        <f t="shared" ref="W205:X205" si="236">SUM(W199:W204)</f>
        <v>0</v>
      </c>
      <c r="X205" s="396">
        <f t="shared" si="236"/>
        <v>0</v>
      </c>
    </row>
    <row r="206" spans="1:24" ht="22.5">
      <c r="A206" s="389" t="s">
        <v>1079</v>
      </c>
      <c r="B206" s="390" t="s">
        <v>1080</v>
      </c>
      <c r="C206" s="394"/>
      <c r="D206" s="395"/>
      <c r="E206" s="392"/>
      <c r="F206" s="392"/>
      <c r="G206" s="392"/>
      <c r="H206" s="392"/>
      <c r="I206" s="392"/>
      <c r="J206" s="392"/>
      <c r="K206" s="392"/>
      <c r="L206" s="392"/>
      <c r="M206" s="392"/>
      <c r="N206" s="392"/>
      <c r="O206" s="392"/>
      <c r="P206" s="392"/>
      <c r="Q206" s="392"/>
      <c r="R206" s="392"/>
      <c r="S206" s="392"/>
      <c r="T206" s="392"/>
      <c r="U206" s="392"/>
      <c r="V206" s="392"/>
      <c r="W206" s="392"/>
      <c r="X206" s="393"/>
    </row>
    <row r="207" spans="1:24">
      <c r="A207" s="389">
        <v>7</v>
      </c>
      <c r="B207" s="390" t="s">
        <v>1081</v>
      </c>
      <c r="C207" s="394" t="s">
        <v>2107</v>
      </c>
      <c r="D207" s="395"/>
      <c r="E207" s="400"/>
      <c r="F207" s="392"/>
      <c r="G207" s="392"/>
      <c r="H207" s="400"/>
      <c r="I207" s="392"/>
      <c r="J207" s="392"/>
      <c r="K207" s="400"/>
      <c r="L207" s="392"/>
      <c r="M207" s="392"/>
      <c r="N207" s="400"/>
      <c r="O207" s="392"/>
      <c r="P207" s="392"/>
      <c r="Q207" s="400"/>
      <c r="R207" s="392"/>
      <c r="S207" s="392"/>
      <c r="T207" s="400"/>
      <c r="U207" s="392"/>
      <c r="V207" s="392"/>
      <c r="W207" s="400"/>
      <c r="X207" s="393"/>
    </row>
    <row r="208" spans="1:24">
      <c r="A208" s="389">
        <v>8</v>
      </c>
      <c r="B208" s="390" t="s">
        <v>1082</v>
      </c>
      <c r="C208" s="394" t="s">
        <v>2108</v>
      </c>
      <c r="D208" s="395"/>
      <c r="E208" s="392"/>
      <c r="F208" s="392"/>
      <c r="G208" s="392"/>
      <c r="H208" s="392"/>
      <c r="I208" s="392"/>
      <c r="J208" s="392"/>
      <c r="K208" s="392"/>
      <c r="L208" s="392"/>
      <c r="M208" s="392"/>
      <c r="N208" s="392"/>
      <c r="O208" s="392"/>
      <c r="P208" s="392"/>
      <c r="Q208" s="392"/>
      <c r="R208" s="392"/>
      <c r="S208" s="392"/>
      <c r="T208" s="392"/>
      <c r="U208" s="392"/>
      <c r="V208" s="392"/>
      <c r="W208" s="392"/>
      <c r="X208" s="393"/>
    </row>
    <row r="209" spans="1:24">
      <c r="A209" s="389">
        <v>9</v>
      </c>
      <c r="B209" s="390" t="s">
        <v>1083</v>
      </c>
      <c r="C209" s="394" t="s">
        <v>2109</v>
      </c>
      <c r="D209" s="321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96"/>
    </row>
    <row r="210" spans="1:24">
      <c r="A210" s="389">
        <v>10</v>
      </c>
      <c r="B210" s="390" t="s">
        <v>1084</v>
      </c>
      <c r="C210" s="394" t="s">
        <v>2106</v>
      </c>
      <c r="D210" s="395"/>
      <c r="E210" s="392"/>
      <c r="F210" s="392"/>
      <c r="G210" s="392"/>
      <c r="H210" s="392"/>
      <c r="I210" s="392"/>
      <c r="J210" s="392"/>
      <c r="K210" s="392"/>
      <c r="L210" s="392"/>
      <c r="M210" s="392"/>
      <c r="N210" s="392"/>
      <c r="O210" s="392"/>
      <c r="P210" s="392"/>
      <c r="Q210" s="392"/>
      <c r="R210" s="392"/>
      <c r="S210" s="392"/>
      <c r="T210" s="392"/>
      <c r="U210" s="392"/>
      <c r="V210" s="392"/>
      <c r="W210" s="392"/>
      <c r="X210" s="393"/>
    </row>
    <row r="211" spans="1:24" ht="21.75">
      <c r="A211" s="398"/>
      <c r="B211" s="378" t="s">
        <v>1085</v>
      </c>
      <c r="C211" s="399"/>
      <c r="D211" s="321">
        <f>SUM(D207:D210)</f>
        <v>0</v>
      </c>
      <c r="E211" s="307">
        <f t="shared" ref="E211:F211" si="237">SUM(E207:E210)</f>
        <v>0</v>
      </c>
      <c r="F211" s="307">
        <f t="shared" si="237"/>
        <v>0</v>
      </c>
      <c r="G211" s="307">
        <f>SUM(G207:G210)</f>
        <v>0</v>
      </c>
      <c r="H211" s="307">
        <f t="shared" ref="H211:I211" si="238">SUM(H207:H210)</f>
        <v>0</v>
      </c>
      <c r="I211" s="307">
        <f t="shared" si="238"/>
        <v>0</v>
      </c>
      <c r="J211" s="307">
        <f>SUM(J207:J210)</f>
        <v>0</v>
      </c>
      <c r="K211" s="307">
        <f t="shared" ref="K211:L211" si="239">SUM(K207:K210)</f>
        <v>0</v>
      </c>
      <c r="L211" s="307">
        <f t="shared" si="239"/>
        <v>0</v>
      </c>
      <c r="M211" s="307">
        <f>SUM(M207:M210)</f>
        <v>0</v>
      </c>
      <c r="N211" s="307">
        <f t="shared" ref="N211:O211" si="240">SUM(N207:N210)</f>
        <v>0</v>
      </c>
      <c r="O211" s="307">
        <f t="shared" si="240"/>
        <v>0</v>
      </c>
      <c r="P211" s="307">
        <f>SUM(P207:P210)</f>
        <v>0</v>
      </c>
      <c r="Q211" s="307">
        <f t="shared" ref="Q211:R211" si="241">SUM(Q207:Q210)</f>
        <v>0</v>
      </c>
      <c r="R211" s="307">
        <f t="shared" si="241"/>
        <v>0</v>
      </c>
      <c r="S211" s="307">
        <f>SUM(S207:S210)</f>
        <v>0</v>
      </c>
      <c r="T211" s="307">
        <f>SUM(T207:T210)</f>
        <v>0</v>
      </c>
      <c r="U211" s="307">
        <f>SUM(U207:U210)</f>
        <v>0</v>
      </c>
      <c r="V211" s="307">
        <f>SUM(V207:V210)</f>
        <v>0</v>
      </c>
      <c r="W211" s="307">
        <f t="shared" ref="W211:X211" si="242">SUM(W207:W210)</f>
        <v>0</v>
      </c>
      <c r="X211" s="396">
        <f t="shared" si="242"/>
        <v>0</v>
      </c>
    </row>
    <row r="212" spans="1:24" ht="22.5">
      <c r="A212" s="389" t="s">
        <v>1086</v>
      </c>
      <c r="B212" s="390" t="s">
        <v>1063</v>
      </c>
      <c r="C212" s="391"/>
      <c r="D212" s="395"/>
      <c r="E212" s="392"/>
      <c r="F212" s="392"/>
      <c r="G212" s="392"/>
      <c r="H212" s="392"/>
      <c r="I212" s="392"/>
      <c r="J212" s="392"/>
      <c r="K212" s="392"/>
      <c r="L212" s="392"/>
      <c r="M212" s="392"/>
      <c r="N212" s="392"/>
      <c r="O212" s="392"/>
      <c r="P212" s="392"/>
      <c r="Q212" s="392"/>
      <c r="R212" s="392"/>
      <c r="S212" s="392"/>
      <c r="T212" s="392"/>
      <c r="U212" s="392"/>
      <c r="V212" s="392"/>
      <c r="W212" s="392"/>
      <c r="X212" s="393"/>
    </row>
    <row r="213" spans="1:24" ht="22.5">
      <c r="A213" s="389">
        <v>11</v>
      </c>
      <c r="B213" s="390" t="s">
        <v>2110</v>
      </c>
      <c r="C213" s="394" t="s">
        <v>2111</v>
      </c>
      <c r="D213" s="395"/>
      <c r="E213" s="392"/>
      <c r="F213" s="392"/>
      <c r="G213" s="392"/>
      <c r="H213" s="392"/>
      <c r="I213" s="392"/>
      <c r="J213" s="392"/>
      <c r="K213" s="392"/>
      <c r="L213" s="392"/>
      <c r="M213" s="392"/>
      <c r="N213" s="392"/>
      <c r="O213" s="392"/>
      <c r="P213" s="392"/>
      <c r="Q213" s="392"/>
      <c r="R213" s="392"/>
      <c r="S213" s="392"/>
      <c r="T213" s="392"/>
      <c r="U213" s="392"/>
      <c r="V213" s="392"/>
      <c r="W213" s="392"/>
      <c r="X213" s="393"/>
    </row>
    <row r="214" spans="1:24">
      <c r="A214" s="389">
        <v>12</v>
      </c>
      <c r="B214" s="390" t="s">
        <v>1088</v>
      </c>
      <c r="C214" s="394" t="s">
        <v>2112</v>
      </c>
      <c r="D214" s="395"/>
      <c r="E214" s="392"/>
      <c r="F214" s="392"/>
      <c r="G214" s="392"/>
      <c r="H214" s="392"/>
      <c r="I214" s="392"/>
      <c r="J214" s="392"/>
      <c r="K214" s="392"/>
      <c r="L214" s="392"/>
      <c r="M214" s="392"/>
      <c r="N214" s="392"/>
      <c r="O214" s="392"/>
      <c r="P214" s="392"/>
      <c r="Q214" s="392"/>
      <c r="R214" s="392"/>
      <c r="S214" s="392"/>
      <c r="T214" s="392"/>
      <c r="U214" s="392"/>
      <c r="V214" s="392"/>
      <c r="W214" s="392"/>
      <c r="X214" s="393"/>
    </row>
    <row r="215" spans="1:24" ht="22.5">
      <c r="A215" s="389">
        <v>13</v>
      </c>
      <c r="B215" s="390" t="s">
        <v>2113</v>
      </c>
      <c r="C215" s="397" t="s">
        <v>2114</v>
      </c>
      <c r="D215" s="395"/>
      <c r="E215" s="392"/>
      <c r="F215" s="392"/>
      <c r="G215" s="392"/>
      <c r="H215" s="392"/>
      <c r="I215" s="392"/>
      <c r="J215" s="392"/>
      <c r="K215" s="392"/>
      <c r="L215" s="392"/>
      <c r="M215" s="392"/>
      <c r="N215" s="392"/>
      <c r="O215" s="392"/>
      <c r="P215" s="392"/>
      <c r="Q215" s="392"/>
      <c r="R215" s="392"/>
      <c r="S215" s="392"/>
      <c r="T215" s="392"/>
      <c r="U215" s="392"/>
      <c r="V215" s="392"/>
      <c r="W215" s="392"/>
      <c r="X215" s="393"/>
    </row>
    <row r="216" spans="1:24" ht="21.75">
      <c r="A216" s="398"/>
      <c r="B216" s="378" t="s">
        <v>1089</v>
      </c>
      <c r="C216" s="401"/>
      <c r="D216" s="321">
        <f>SUM(D213:D215)</f>
        <v>0</v>
      </c>
      <c r="E216" s="307">
        <f t="shared" ref="E216:F216" si="243">SUM(E213:E215)</f>
        <v>0</v>
      </c>
      <c r="F216" s="307">
        <f t="shared" si="243"/>
        <v>0</v>
      </c>
      <c r="G216" s="307">
        <f>SUM(G213:G215)</f>
        <v>0</v>
      </c>
      <c r="H216" s="307">
        <f t="shared" ref="H216:I216" si="244">SUM(H213:H215)</f>
        <v>0</v>
      </c>
      <c r="I216" s="307">
        <f t="shared" si="244"/>
        <v>0</v>
      </c>
      <c r="J216" s="307">
        <f>SUM(J213:J215)</f>
        <v>0</v>
      </c>
      <c r="K216" s="307">
        <f t="shared" ref="K216:L216" si="245">SUM(K213:K215)</f>
        <v>0</v>
      </c>
      <c r="L216" s="307">
        <f t="shared" si="245"/>
        <v>0</v>
      </c>
      <c r="M216" s="307">
        <f>SUM(M213:M215)</f>
        <v>0</v>
      </c>
      <c r="N216" s="307">
        <f t="shared" ref="N216:O216" si="246">SUM(N213:N215)</f>
        <v>0</v>
      </c>
      <c r="O216" s="307">
        <f t="shared" si="246"/>
        <v>0</v>
      </c>
      <c r="P216" s="307">
        <f>SUM(P213:P215)</f>
        <v>0</v>
      </c>
      <c r="Q216" s="307">
        <f t="shared" ref="Q216:R216" si="247">SUM(Q213:Q215)</f>
        <v>0</v>
      </c>
      <c r="R216" s="307">
        <f t="shared" si="247"/>
        <v>0</v>
      </c>
      <c r="S216" s="307">
        <f>SUM(S213:S215)</f>
        <v>0</v>
      </c>
      <c r="T216" s="307">
        <f>SUM(T213:T215)</f>
        <v>0</v>
      </c>
      <c r="U216" s="307">
        <f>SUM(U213:U215)</f>
        <v>0</v>
      </c>
      <c r="V216" s="307">
        <f>SUM(V213:V215)</f>
        <v>0</v>
      </c>
      <c r="W216" s="307">
        <f t="shared" ref="W216:X216" si="248">SUM(W213:W215)</f>
        <v>0</v>
      </c>
      <c r="X216" s="396">
        <f t="shared" si="248"/>
        <v>0</v>
      </c>
    </row>
    <row r="217" spans="1:24" ht="22.5" thickBot="1">
      <c r="A217" s="398"/>
      <c r="B217" s="378" t="s">
        <v>1090</v>
      </c>
      <c r="C217" s="401"/>
      <c r="D217" s="403">
        <f>D205+D211+D216</f>
        <v>901646</v>
      </c>
      <c r="E217" s="404">
        <f t="shared" ref="E217:F217" si="249">E205+E211+E216</f>
        <v>0</v>
      </c>
      <c r="F217" s="404">
        <f t="shared" si="249"/>
        <v>0</v>
      </c>
      <c r="G217" s="404">
        <f>G205+G211+G216</f>
        <v>0</v>
      </c>
      <c r="H217" s="404">
        <f t="shared" ref="H217:I217" si="250">H205+H211+H216</f>
        <v>0</v>
      </c>
      <c r="I217" s="404">
        <f t="shared" si="250"/>
        <v>0</v>
      </c>
      <c r="J217" s="404">
        <f>J205+J211+J216</f>
        <v>3109813</v>
      </c>
      <c r="K217" s="404">
        <f t="shared" ref="K217:L217" si="251">K205+K211+K216</f>
        <v>0</v>
      </c>
      <c r="L217" s="404">
        <f t="shared" si="251"/>
        <v>0</v>
      </c>
      <c r="M217" s="404">
        <f>M205+M211+M216</f>
        <v>7390826</v>
      </c>
      <c r="N217" s="404">
        <f t="shared" ref="N217:O217" si="252">N205+N211+N216</f>
        <v>0</v>
      </c>
      <c r="O217" s="404">
        <f t="shared" si="252"/>
        <v>0</v>
      </c>
      <c r="P217" s="404">
        <f>P205+P211+P216</f>
        <v>7487874</v>
      </c>
      <c r="Q217" s="404">
        <f t="shared" ref="Q217:R217" si="253">Q205+Q211+Q216</f>
        <v>0</v>
      </c>
      <c r="R217" s="404">
        <f t="shared" si="253"/>
        <v>0</v>
      </c>
      <c r="S217" s="404">
        <f>S205+S211+S216</f>
        <v>37695156</v>
      </c>
      <c r="T217" s="404">
        <f>T205+T211+T216</f>
        <v>0</v>
      </c>
      <c r="U217" s="404">
        <f>U205+U211+U216</f>
        <v>0</v>
      </c>
      <c r="V217" s="404">
        <f>V205+V211+V216</f>
        <v>1507515</v>
      </c>
      <c r="W217" s="404">
        <f t="shared" ref="W217:X217" si="254">W205+W211+W216</f>
        <v>0</v>
      </c>
      <c r="X217" s="405">
        <f t="shared" si="254"/>
        <v>0</v>
      </c>
    </row>
    <row r="218" spans="1:24" ht="12" thickBot="1">
      <c r="A218" s="377"/>
      <c r="B218" s="378"/>
      <c r="C218" s="401"/>
      <c r="D218" s="700" t="s">
        <v>1021</v>
      </c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2"/>
    </row>
    <row r="219" spans="1:24" ht="42.75">
      <c r="A219" s="377"/>
      <c r="B219" s="378"/>
      <c r="C219" s="381" t="s">
        <v>2039</v>
      </c>
      <c r="D219" s="622" t="s">
        <v>2116</v>
      </c>
      <c r="E219" s="623"/>
      <c r="F219" s="623"/>
      <c r="G219" s="623" t="s">
        <v>2056</v>
      </c>
      <c r="H219" s="623"/>
      <c r="I219" s="623"/>
      <c r="J219" s="623" t="s">
        <v>2059</v>
      </c>
      <c r="K219" s="623"/>
      <c r="L219" s="623"/>
      <c r="M219" s="623" t="s">
        <v>2079</v>
      </c>
      <c r="N219" s="623"/>
      <c r="O219" s="623"/>
      <c r="P219" s="623" t="s">
        <v>2071</v>
      </c>
      <c r="Q219" s="623"/>
      <c r="R219" s="623"/>
      <c r="S219" s="623" t="s">
        <v>2149</v>
      </c>
      <c r="T219" s="623"/>
      <c r="U219" s="623"/>
      <c r="V219" s="623" t="s">
        <v>2151</v>
      </c>
      <c r="W219" s="623"/>
      <c r="X219" s="624"/>
    </row>
    <row r="220" spans="1:24" ht="51" customHeight="1">
      <c r="A220" s="377"/>
      <c r="B220" s="378"/>
      <c r="C220" s="382" t="s">
        <v>990</v>
      </c>
      <c r="D220" s="650" t="s">
        <v>2119</v>
      </c>
      <c r="E220" s="651"/>
      <c r="F220" s="651"/>
      <c r="G220" s="651" t="s">
        <v>2063</v>
      </c>
      <c r="H220" s="651"/>
      <c r="I220" s="651"/>
      <c r="J220" s="651" t="s">
        <v>2291</v>
      </c>
      <c r="K220" s="651"/>
      <c r="L220" s="651"/>
      <c r="M220" s="651" t="s">
        <v>2081</v>
      </c>
      <c r="N220" s="651"/>
      <c r="O220" s="651"/>
      <c r="P220" s="651" t="s">
        <v>2085</v>
      </c>
      <c r="Q220" s="651"/>
      <c r="R220" s="651"/>
      <c r="S220" s="651" t="s">
        <v>2150</v>
      </c>
      <c r="T220" s="651"/>
      <c r="U220" s="651"/>
      <c r="V220" s="651" t="s">
        <v>2155</v>
      </c>
      <c r="W220" s="651"/>
      <c r="X220" s="652"/>
    </row>
    <row r="221" spans="1:24" ht="54">
      <c r="A221" s="383" t="s">
        <v>2016</v>
      </c>
      <c r="B221" s="379" t="s">
        <v>990</v>
      </c>
      <c r="C221" s="384" t="s">
        <v>2017</v>
      </c>
      <c r="D221" s="413" t="s">
        <v>2018</v>
      </c>
      <c r="E221" s="387" t="s">
        <v>2019</v>
      </c>
      <c r="F221" s="387" t="s">
        <v>2020</v>
      </c>
      <c r="G221" s="387" t="s">
        <v>2018</v>
      </c>
      <c r="H221" s="387" t="s">
        <v>2019</v>
      </c>
      <c r="I221" s="387" t="s">
        <v>2020</v>
      </c>
      <c r="J221" s="387" t="s">
        <v>2018</v>
      </c>
      <c r="K221" s="387" t="s">
        <v>2019</v>
      </c>
      <c r="L221" s="387" t="s">
        <v>2020</v>
      </c>
      <c r="M221" s="387" t="s">
        <v>2018</v>
      </c>
      <c r="N221" s="387" t="s">
        <v>2019</v>
      </c>
      <c r="O221" s="387" t="s">
        <v>2020</v>
      </c>
      <c r="P221" s="387" t="s">
        <v>2018</v>
      </c>
      <c r="Q221" s="387" t="s">
        <v>2019</v>
      </c>
      <c r="R221" s="387" t="s">
        <v>2020</v>
      </c>
      <c r="S221" s="387" t="s">
        <v>2018</v>
      </c>
      <c r="T221" s="387" t="s">
        <v>2019</v>
      </c>
      <c r="U221" s="387" t="s">
        <v>2020</v>
      </c>
      <c r="V221" s="387" t="s">
        <v>2018</v>
      </c>
      <c r="W221" s="387" t="s">
        <v>2019</v>
      </c>
      <c r="X221" s="388" t="s">
        <v>2020</v>
      </c>
    </row>
    <row r="222" spans="1:24" ht="22.5">
      <c r="A222" s="389" t="s">
        <v>1073</v>
      </c>
      <c r="B222" s="390" t="s">
        <v>1074</v>
      </c>
      <c r="C222" s="391"/>
      <c r="D222" s="645"/>
      <c r="E222" s="646"/>
      <c r="F222" s="646"/>
      <c r="G222" s="400"/>
      <c r="H222" s="400"/>
      <c r="I222" s="400"/>
      <c r="J222" s="646"/>
      <c r="K222" s="646"/>
      <c r="L222" s="646"/>
      <c r="M222" s="646"/>
      <c r="N222" s="646"/>
      <c r="O222" s="646"/>
      <c r="P222" s="646"/>
      <c r="Q222" s="646"/>
      <c r="R222" s="646"/>
      <c r="S222" s="646"/>
      <c r="T222" s="646"/>
      <c r="U222" s="646"/>
      <c r="V222" s="646"/>
      <c r="W222" s="646"/>
      <c r="X222" s="647"/>
    </row>
    <row r="223" spans="1:24">
      <c r="A223" s="389">
        <v>1</v>
      </c>
      <c r="B223" s="390" t="s">
        <v>1120</v>
      </c>
      <c r="C223" s="394" t="s">
        <v>2101</v>
      </c>
      <c r="D223" s="395"/>
      <c r="E223" s="392"/>
      <c r="F223" s="392"/>
      <c r="G223" s="392">
        <v>1622688</v>
      </c>
      <c r="H223" s="392"/>
      <c r="I223" s="392"/>
      <c r="J223" s="392"/>
      <c r="K223" s="392"/>
      <c r="L223" s="392"/>
      <c r="M223" s="392"/>
      <c r="N223" s="392"/>
      <c r="O223" s="392"/>
      <c r="P223" s="392"/>
      <c r="Q223" s="392"/>
      <c r="R223" s="392"/>
      <c r="S223" s="392">
        <v>1255088</v>
      </c>
      <c r="T223" s="392"/>
      <c r="U223" s="392"/>
      <c r="V223" s="392"/>
      <c r="W223" s="392"/>
      <c r="X223" s="393"/>
    </row>
    <row r="224" spans="1:24" ht="22.5">
      <c r="A224" s="389">
        <v>2</v>
      </c>
      <c r="B224" s="390" t="s">
        <v>1075</v>
      </c>
      <c r="C224" s="394" t="s">
        <v>2102</v>
      </c>
      <c r="D224" s="395"/>
      <c r="E224" s="392"/>
      <c r="F224" s="392"/>
      <c r="G224" s="392">
        <v>364961</v>
      </c>
      <c r="H224" s="392"/>
      <c r="I224" s="392"/>
      <c r="J224" s="392"/>
      <c r="K224" s="392"/>
      <c r="L224" s="392"/>
      <c r="M224" s="392"/>
      <c r="N224" s="392"/>
      <c r="O224" s="392"/>
      <c r="P224" s="392"/>
      <c r="Q224" s="392"/>
      <c r="R224" s="392"/>
      <c r="S224" s="392">
        <v>225745</v>
      </c>
      <c r="T224" s="392"/>
      <c r="U224" s="392"/>
      <c r="V224" s="392"/>
      <c r="W224" s="392"/>
      <c r="X224" s="393"/>
    </row>
    <row r="225" spans="1:24">
      <c r="A225" s="389">
        <v>3</v>
      </c>
      <c r="B225" s="390" t="s">
        <v>1121</v>
      </c>
      <c r="C225" s="394" t="s">
        <v>2103</v>
      </c>
      <c r="D225" s="395">
        <v>223207</v>
      </c>
      <c r="E225" s="392"/>
      <c r="F225" s="392"/>
      <c r="G225" s="392">
        <v>1179698</v>
      </c>
      <c r="H225" s="392"/>
      <c r="I225" s="392"/>
      <c r="J225" s="392">
        <v>91247</v>
      </c>
      <c r="K225" s="392"/>
      <c r="L225" s="392"/>
      <c r="M225" s="392">
        <v>1002629</v>
      </c>
      <c r="N225" s="392"/>
      <c r="O225" s="392"/>
      <c r="P225" s="392">
        <v>1378335</v>
      </c>
      <c r="Q225" s="392"/>
      <c r="R225" s="392"/>
      <c r="S225" s="392">
        <v>5967044</v>
      </c>
      <c r="T225" s="392"/>
      <c r="U225" s="392"/>
      <c r="V225" s="392">
        <v>8038324</v>
      </c>
      <c r="W225" s="392"/>
      <c r="X225" s="393"/>
    </row>
    <row r="226" spans="1:24">
      <c r="A226" s="389">
        <v>4</v>
      </c>
      <c r="B226" s="390" t="s">
        <v>994</v>
      </c>
      <c r="C226" s="394" t="s">
        <v>2104</v>
      </c>
      <c r="D226" s="395"/>
      <c r="E226" s="392"/>
      <c r="F226" s="392"/>
      <c r="G226" s="392"/>
      <c r="H226" s="392"/>
      <c r="I226" s="392"/>
      <c r="J226" s="392"/>
      <c r="K226" s="392"/>
      <c r="L226" s="392"/>
      <c r="M226" s="392"/>
      <c r="N226" s="392"/>
      <c r="O226" s="392"/>
      <c r="P226" s="392"/>
      <c r="Q226" s="392"/>
      <c r="R226" s="392"/>
      <c r="S226" s="392"/>
      <c r="T226" s="392"/>
      <c r="U226" s="392"/>
      <c r="V226" s="392"/>
      <c r="W226" s="392"/>
      <c r="X226" s="393"/>
    </row>
    <row r="227" spans="1:24" ht="68.25" customHeight="1">
      <c r="A227" s="389">
        <v>5</v>
      </c>
      <c r="B227" s="390" t="s">
        <v>1076</v>
      </c>
      <c r="C227" s="394" t="s">
        <v>2105</v>
      </c>
      <c r="D227" s="395"/>
      <c r="E227" s="307"/>
      <c r="F227" s="307"/>
      <c r="G227" s="392"/>
      <c r="H227" s="307"/>
      <c r="I227" s="307"/>
      <c r="J227" s="392"/>
      <c r="K227" s="307"/>
      <c r="L227" s="307"/>
      <c r="M227" s="392"/>
      <c r="N227" s="307"/>
      <c r="O227" s="307"/>
      <c r="P227" s="392"/>
      <c r="Q227" s="307"/>
      <c r="R227" s="307"/>
      <c r="S227" s="392"/>
      <c r="T227" s="307"/>
      <c r="U227" s="307"/>
      <c r="V227" s="392"/>
      <c r="W227" s="307"/>
      <c r="X227" s="396"/>
    </row>
    <row r="228" spans="1:24" ht="22.5">
      <c r="A228" s="389">
        <v>6</v>
      </c>
      <c r="B228" s="390" t="s">
        <v>1077</v>
      </c>
      <c r="C228" s="397" t="s">
        <v>2106</v>
      </c>
      <c r="D228" s="321"/>
      <c r="E228" s="307"/>
      <c r="F228" s="307"/>
      <c r="G228" s="307"/>
      <c r="H228" s="307"/>
      <c r="I228" s="307"/>
      <c r="J228" s="307"/>
      <c r="K228" s="307"/>
      <c r="L228" s="307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96"/>
    </row>
    <row r="229" spans="1:24" ht="21.75">
      <c r="A229" s="398"/>
      <c r="B229" s="378" t="s">
        <v>1078</v>
      </c>
      <c r="C229" s="399"/>
      <c r="D229" s="321">
        <f>SUM(D223:D228)</f>
        <v>223207</v>
      </c>
      <c r="E229" s="307">
        <f t="shared" ref="E229:F229" si="255">SUM(E223:E228)</f>
        <v>0</v>
      </c>
      <c r="F229" s="307">
        <f t="shared" si="255"/>
        <v>0</v>
      </c>
      <c r="G229" s="307">
        <f>SUM(G223:G228)</f>
        <v>3167347</v>
      </c>
      <c r="H229" s="307">
        <f t="shared" ref="H229:I229" si="256">SUM(H223:H228)</f>
        <v>0</v>
      </c>
      <c r="I229" s="307">
        <f t="shared" si="256"/>
        <v>0</v>
      </c>
      <c r="J229" s="307">
        <f>SUM(J223:J228)</f>
        <v>91247</v>
      </c>
      <c r="K229" s="307">
        <f t="shared" ref="K229:L229" si="257">SUM(K223:K228)</f>
        <v>0</v>
      </c>
      <c r="L229" s="307">
        <f t="shared" si="257"/>
        <v>0</v>
      </c>
      <c r="M229" s="307">
        <f>SUM(M223:M228)</f>
        <v>1002629</v>
      </c>
      <c r="N229" s="307">
        <f t="shared" ref="N229:O229" si="258">SUM(N223:N228)</f>
        <v>0</v>
      </c>
      <c r="O229" s="307">
        <f t="shared" si="258"/>
        <v>0</v>
      </c>
      <c r="P229" s="307">
        <f>SUM(P223:P228)</f>
        <v>1378335</v>
      </c>
      <c r="Q229" s="307">
        <f t="shared" ref="Q229:R229" si="259">SUM(Q223:Q228)</f>
        <v>0</v>
      </c>
      <c r="R229" s="307">
        <f t="shared" si="259"/>
        <v>0</v>
      </c>
      <c r="S229" s="307">
        <f>SUM(S223:S228)</f>
        <v>7447877</v>
      </c>
      <c r="T229" s="307">
        <f t="shared" ref="T229:U229" si="260">SUM(T223:T228)</f>
        <v>0</v>
      </c>
      <c r="U229" s="307">
        <f t="shared" si="260"/>
        <v>0</v>
      </c>
      <c r="V229" s="307">
        <f>SUM(V223:V228)</f>
        <v>8038324</v>
      </c>
      <c r="W229" s="307">
        <f t="shared" ref="W229:X229" si="261">SUM(W223:W228)</f>
        <v>0</v>
      </c>
      <c r="X229" s="396">
        <f t="shared" si="261"/>
        <v>0</v>
      </c>
    </row>
    <row r="230" spans="1:24" ht="22.5">
      <c r="A230" s="389" t="s">
        <v>1079</v>
      </c>
      <c r="B230" s="390" t="s">
        <v>1080</v>
      </c>
      <c r="C230" s="394"/>
      <c r="D230" s="395"/>
      <c r="E230" s="392"/>
      <c r="F230" s="392"/>
      <c r="G230" s="392"/>
      <c r="H230" s="392"/>
      <c r="I230" s="392"/>
      <c r="J230" s="392"/>
      <c r="K230" s="392"/>
      <c r="L230" s="392"/>
      <c r="M230" s="392"/>
      <c r="N230" s="392"/>
      <c r="O230" s="392"/>
      <c r="P230" s="392"/>
      <c r="Q230" s="392"/>
      <c r="R230" s="392"/>
      <c r="S230" s="392"/>
      <c r="T230" s="392"/>
      <c r="U230" s="392"/>
      <c r="V230" s="392"/>
      <c r="W230" s="392"/>
      <c r="X230" s="393"/>
    </row>
    <row r="231" spans="1:24">
      <c r="A231" s="389">
        <v>7</v>
      </c>
      <c r="B231" s="390" t="s">
        <v>1081</v>
      </c>
      <c r="C231" s="394" t="s">
        <v>2107</v>
      </c>
      <c r="D231" s="395"/>
      <c r="E231" s="400"/>
      <c r="F231" s="392"/>
      <c r="G231" s="392"/>
      <c r="H231" s="400"/>
      <c r="I231" s="392"/>
      <c r="J231" s="392"/>
      <c r="K231" s="400"/>
      <c r="L231" s="392"/>
      <c r="M231" s="392"/>
      <c r="N231" s="400"/>
      <c r="O231" s="392"/>
      <c r="P231" s="392"/>
      <c r="Q231" s="400"/>
      <c r="R231" s="392"/>
      <c r="S231" s="392"/>
      <c r="T231" s="400"/>
      <c r="U231" s="392"/>
      <c r="V231" s="392"/>
      <c r="W231" s="400"/>
      <c r="X231" s="393"/>
    </row>
    <row r="232" spans="1:24">
      <c r="A232" s="389">
        <v>8</v>
      </c>
      <c r="B232" s="390" t="s">
        <v>1082</v>
      </c>
      <c r="C232" s="394" t="s">
        <v>2108</v>
      </c>
      <c r="D232" s="395"/>
      <c r="E232" s="392"/>
      <c r="F232" s="392"/>
      <c r="G232" s="392"/>
      <c r="H232" s="392"/>
      <c r="I232" s="392"/>
      <c r="J232" s="392"/>
      <c r="K232" s="392"/>
      <c r="L232" s="392"/>
      <c r="M232" s="392"/>
      <c r="N232" s="392"/>
      <c r="O232" s="392"/>
      <c r="P232" s="392"/>
      <c r="Q232" s="392"/>
      <c r="R232" s="392"/>
      <c r="S232" s="392"/>
      <c r="T232" s="392"/>
      <c r="U232" s="392"/>
      <c r="V232" s="392"/>
      <c r="W232" s="392"/>
      <c r="X232" s="393"/>
    </row>
    <row r="233" spans="1:24">
      <c r="A233" s="389">
        <v>9</v>
      </c>
      <c r="B233" s="390" t="s">
        <v>1083</v>
      </c>
      <c r="C233" s="394" t="s">
        <v>2109</v>
      </c>
      <c r="D233" s="321"/>
      <c r="E233" s="307"/>
      <c r="F233" s="307"/>
      <c r="G233" s="307"/>
      <c r="H233" s="307"/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96"/>
    </row>
    <row r="234" spans="1:24">
      <c r="A234" s="389">
        <v>10</v>
      </c>
      <c r="B234" s="390" t="s">
        <v>1084</v>
      </c>
      <c r="C234" s="394" t="s">
        <v>2106</v>
      </c>
      <c r="D234" s="395"/>
      <c r="E234" s="392"/>
      <c r="F234" s="392"/>
      <c r="G234" s="392"/>
      <c r="H234" s="392"/>
      <c r="I234" s="392"/>
      <c r="J234" s="392"/>
      <c r="K234" s="392"/>
      <c r="L234" s="392"/>
      <c r="M234" s="392"/>
      <c r="N234" s="392"/>
      <c r="O234" s="392"/>
      <c r="P234" s="392"/>
      <c r="Q234" s="392"/>
      <c r="R234" s="392"/>
      <c r="S234" s="392"/>
      <c r="T234" s="392"/>
      <c r="U234" s="392"/>
      <c r="V234" s="392"/>
      <c r="W234" s="392"/>
      <c r="X234" s="393"/>
    </row>
    <row r="235" spans="1:24" ht="21.75">
      <c r="A235" s="398"/>
      <c r="B235" s="378" t="s">
        <v>1085</v>
      </c>
      <c r="C235" s="399"/>
      <c r="D235" s="321">
        <f>SUM(D231:D234)</f>
        <v>0</v>
      </c>
      <c r="E235" s="307">
        <f t="shared" ref="E235:F235" si="262">SUM(E231:E234)</f>
        <v>0</v>
      </c>
      <c r="F235" s="307">
        <f t="shared" si="262"/>
        <v>0</v>
      </c>
      <c r="G235" s="307">
        <f>SUM(G231:G234)</f>
        <v>0</v>
      </c>
      <c r="H235" s="307">
        <f t="shared" ref="H235:I235" si="263">SUM(H231:H234)</f>
        <v>0</v>
      </c>
      <c r="I235" s="307">
        <f t="shared" si="263"/>
        <v>0</v>
      </c>
      <c r="J235" s="307">
        <f>SUM(J231:J234)</f>
        <v>0</v>
      </c>
      <c r="K235" s="307">
        <f t="shared" ref="K235:L235" si="264">SUM(K231:K234)</f>
        <v>0</v>
      </c>
      <c r="L235" s="307">
        <f t="shared" si="264"/>
        <v>0</v>
      </c>
      <c r="M235" s="307">
        <f>SUM(M231:M234)</f>
        <v>0</v>
      </c>
      <c r="N235" s="307">
        <f t="shared" ref="N235:O235" si="265">SUM(N231:N234)</f>
        <v>0</v>
      </c>
      <c r="O235" s="307">
        <f t="shared" si="265"/>
        <v>0</v>
      </c>
      <c r="P235" s="307">
        <f>SUM(P231:P234)</f>
        <v>0</v>
      </c>
      <c r="Q235" s="307">
        <f t="shared" ref="Q235:R235" si="266">SUM(Q231:Q234)</f>
        <v>0</v>
      </c>
      <c r="R235" s="307">
        <f t="shared" si="266"/>
        <v>0</v>
      </c>
      <c r="S235" s="307">
        <f>SUM(S231:S234)</f>
        <v>0</v>
      </c>
      <c r="T235" s="307">
        <f t="shared" ref="T235:U235" si="267">SUM(T231:T234)</f>
        <v>0</v>
      </c>
      <c r="U235" s="307">
        <f t="shared" si="267"/>
        <v>0</v>
      </c>
      <c r="V235" s="307">
        <f>SUM(V231:V234)</f>
        <v>0</v>
      </c>
      <c r="W235" s="307">
        <f t="shared" ref="W235:X235" si="268">SUM(W231:W234)</f>
        <v>0</v>
      </c>
      <c r="X235" s="396">
        <f t="shared" si="268"/>
        <v>0</v>
      </c>
    </row>
    <row r="236" spans="1:24" ht="22.5">
      <c r="A236" s="389" t="s">
        <v>1086</v>
      </c>
      <c r="B236" s="390" t="s">
        <v>1063</v>
      </c>
      <c r="C236" s="391"/>
      <c r="D236" s="395"/>
      <c r="E236" s="392"/>
      <c r="F236" s="392"/>
      <c r="G236" s="392"/>
      <c r="H236" s="392"/>
      <c r="I236" s="392"/>
      <c r="J236" s="392"/>
      <c r="K236" s="392"/>
      <c r="L236" s="392"/>
      <c r="M236" s="392"/>
      <c r="N236" s="392"/>
      <c r="O236" s="392"/>
      <c r="P236" s="392"/>
      <c r="Q236" s="392"/>
      <c r="R236" s="392"/>
      <c r="S236" s="392"/>
      <c r="T236" s="392"/>
      <c r="U236" s="392"/>
      <c r="V236" s="392"/>
      <c r="W236" s="392"/>
      <c r="X236" s="393"/>
    </row>
    <row r="237" spans="1:24" ht="22.5">
      <c r="A237" s="389">
        <v>11</v>
      </c>
      <c r="B237" s="390" t="s">
        <v>2110</v>
      </c>
      <c r="C237" s="394" t="s">
        <v>2111</v>
      </c>
      <c r="D237" s="395"/>
      <c r="E237" s="392"/>
      <c r="F237" s="392"/>
      <c r="G237" s="392"/>
      <c r="H237" s="392"/>
      <c r="I237" s="392"/>
      <c r="J237" s="392"/>
      <c r="K237" s="392"/>
      <c r="L237" s="392"/>
      <c r="M237" s="392"/>
      <c r="N237" s="392"/>
      <c r="O237" s="392"/>
      <c r="P237" s="392"/>
      <c r="Q237" s="392"/>
      <c r="R237" s="392"/>
      <c r="S237" s="392"/>
      <c r="T237" s="392"/>
      <c r="U237" s="392"/>
      <c r="V237" s="392"/>
      <c r="W237" s="392"/>
      <c r="X237" s="393"/>
    </row>
    <row r="238" spans="1:24">
      <c r="A238" s="389">
        <v>12</v>
      </c>
      <c r="B238" s="390" t="s">
        <v>1088</v>
      </c>
      <c r="C238" s="394" t="s">
        <v>2112</v>
      </c>
      <c r="D238" s="395"/>
      <c r="E238" s="392"/>
      <c r="F238" s="392"/>
      <c r="G238" s="392"/>
      <c r="H238" s="392"/>
      <c r="I238" s="392"/>
      <c r="J238" s="392"/>
      <c r="K238" s="392"/>
      <c r="L238" s="392"/>
      <c r="M238" s="392"/>
      <c r="N238" s="392"/>
      <c r="O238" s="392"/>
      <c r="P238" s="392"/>
      <c r="Q238" s="392"/>
      <c r="R238" s="392"/>
      <c r="S238" s="392"/>
      <c r="T238" s="392"/>
      <c r="U238" s="392"/>
      <c r="V238" s="392"/>
      <c r="W238" s="392"/>
      <c r="X238" s="393"/>
    </row>
    <row r="239" spans="1:24" ht="22.5">
      <c r="A239" s="389">
        <v>13</v>
      </c>
      <c r="B239" s="390" t="s">
        <v>2113</v>
      </c>
      <c r="C239" s="397" t="s">
        <v>2114</v>
      </c>
      <c r="D239" s="395"/>
      <c r="E239" s="392"/>
      <c r="F239" s="392"/>
      <c r="G239" s="392"/>
      <c r="H239" s="392"/>
      <c r="I239" s="392"/>
      <c r="J239" s="392"/>
      <c r="K239" s="392"/>
      <c r="L239" s="392"/>
      <c r="M239" s="392"/>
      <c r="N239" s="392"/>
      <c r="O239" s="392"/>
      <c r="P239" s="392"/>
      <c r="Q239" s="392"/>
      <c r="R239" s="392"/>
      <c r="S239" s="392"/>
      <c r="T239" s="392"/>
      <c r="U239" s="392"/>
      <c r="V239" s="392"/>
      <c r="W239" s="392"/>
      <c r="X239" s="393"/>
    </row>
    <row r="240" spans="1:24" ht="21.75">
      <c r="A240" s="398"/>
      <c r="B240" s="378" t="s">
        <v>1089</v>
      </c>
      <c r="C240" s="401"/>
      <c r="D240" s="321">
        <f>SUM(D237:D239)</f>
        <v>0</v>
      </c>
      <c r="E240" s="307">
        <f t="shared" ref="E240:F240" si="269">SUM(E237:E239)</f>
        <v>0</v>
      </c>
      <c r="F240" s="307">
        <f t="shared" si="269"/>
        <v>0</v>
      </c>
      <c r="G240" s="307">
        <f>SUM(G237:G239)</f>
        <v>0</v>
      </c>
      <c r="H240" s="307">
        <f t="shared" ref="H240:I240" si="270">SUM(H237:H239)</f>
        <v>0</v>
      </c>
      <c r="I240" s="307">
        <f t="shared" si="270"/>
        <v>0</v>
      </c>
      <c r="J240" s="307">
        <f>SUM(J237:J239)</f>
        <v>0</v>
      </c>
      <c r="K240" s="307">
        <f t="shared" ref="K240:L240" si="271">SUM(K237:K239)</f>
        <v>0</v>
      </c>
      <c r="L240" s="307">
        <f t="shared" si="271"/>
        <v>0</v>
      </c>
      <c r="M240" s="307">
        <f>SUM(M237:M239)</f>
        <v>0</v>
      </c>
      <c r="N240" s="307">
        <f t="shared" ref="N240:O240" si="272">SUM(N237:N239)</f>
        <v>0</v>
      </c>
      <c r="O240" s="307">
        <f t="shared" si="272"/>
        <v>0</v>
      </c>
      <c r="P240" s="307">
        <f>SUM(P237:P239)</f>
        <v>0</v>
      </c>
      <c r="Q240" s="307">
        <f t="shared" ref="Q240:R240" si="273">SUM(Q237:Q239)</f>
        <v>0</v>
      </c>
      <c r="R240" s="307">
        <f t="shared" si="273"/>
        <v>0</v>
      </c>
      <c r="S240" s="307">
        <f>SUM(S237:S239)</f>
        <v>0</v>
      </c>
      <c r="T240" s="307">
        <f t="shared" ref="T240:U240" si="274">SUM(T237:T239)</f>
        <v>0</v>
      </c>
      <c r="U240" s="307">
        <f t="shared" si="274"/>
        <v>0</v>
      </c>
      <c r="V240" s="307">
        <f>SUM(V237:V239)</f>
        <v>0</v>
      </c>
      <c r="W240" s="307">
        <f t="shared" ref="W240:X240" si="275">SUM(W237:W239)</f>
        <v>0</v>
      </c>
      <c r="X240" s="396">
        <f t="shared" si="275"/>
        <v>0</v>
      </c>
    </row>
    <row r="241" spans="1:24" ht="22.5" thickBot="1">
      <c r="A241" s="398"/>
      <c r="B241" s="378" t="s">
        <v>1090</v>
      </c>
      <c r="C241" s="401"/>
      <c r="D241" s="403">
        <f>D229+D235+D240</f>
        <v>223207</v>
      </c>
      <c r="E241" s="404">
        <f t="shared" ref="E241:F241" si="276">E229+E235+E240</f>
        <v>0</v>
      </c>
      <c r="F241" s="404">
        <f t="shared" si="276"/>
        <v>0</v>
      </c>
      <c r="G241" s="404">
        <f>G229+G235+G240</f>
        <v>3167347</v>
      </c>
      <c r="H241" s="404">
        <f t="shared" ref="H241:I241" si="277">H229+H235+H240</f>
        <v>0</v>
      </c>
      <c r="I241" s="404">
        <f t="shared" si="277"/>
        <v>0</v>
      </c>
      <c r="J241" s="404">
        <f>J229+J235+J240</f>
        <v>91247</v>
      </c>
      <c r="K241" s="404">
        <f t="shared" ref="K241:L241" si="278">K229+K235+K240</f>
        <v>0</v>
      </c>
      <c r="L241" s="404">
        <f t="shared" si="278"/>
        <v>0</v>
      </c>
      <c r="M241" s="404">
        <f>M229+M235+M240</f>
        <v>1002629</v>
      </c>
      <c r="N241" s="404">
        <f t="shared" ref="N241:O241" si="279">N229+N235+N240</f>
        <v>0</v>
      </c>
      <c r="O241" s="404">
        <f t="shared" si="279"/>
        <v>0</v>
      </c>
      <c r="P241" s="404">
        <f>P229+P235+P240</f>
        <v>1378335</v>
      </c>
      <c r="Q241" s="404">
        <f t="shared" ref="Q241:R241" si="280">Q229+Q235+Q240</f>
        <v>0</v>
      </c>
      <c r="R241" s="404">
        <f t="shared" si="280"/>
        <v>0</v>
      </c>
      <c r="S241" s="404">
        <f>S229+S235+S240</f>
        <v>7447877</v>
      </c>
      <c r="T241" s="404">
        <f t="shared" ref="T241:U241" si="281">T229+T235+T240</f>
        <v>0</v>
      </c>
      <c r="U241" s="404">
        <f t="shared" si="281"/>
        <v>0</v>
      </c>
      <c r="V241" s="404">
        <f>V229+V235+V240</f>
        <v>8038324</v>
      </c>
      <c r="W241" s="404">
        <f t="shared" ref="W241:X241" si="282">W229+W235+W240</f>
        <v>0</v>
      </c>
      <c r="X241" s="405">
        <f t="shared" si="282"/>
        <v>0</v>
      </c>
    </row>
    <row r="242" spans="1:24" ht="13.5" customHeight="1" thickBot="1">
      <c r="A242" s="377"/>
      <c r="B242" s="378"/>
      <c r="C242" s="401"/>
      <c r="D242" s="697" t="s">
        <v>1021</v>
      </c>
      <c r="E242" s="698"/>
      <c r="F242" s="698"/>
      <c r="G242" s="698"/>
      <c r="H242" s="698"/>
      <c r="I242" s="698"/>
      <c r="J242" s="698"/>
      <c r="K242" s="698"/>
      <c r="L242" s="698"/>
      <c r="M242" s="698"/>
      <c r="N242" s="698"/>
      <c r="O242" s="698"/>
      <c r="P242" s="698"/>
      <c r="Q242" s="698"/>
      <c r="R242" s="698"/>
      <c r="S242" s="698"/>
      <c r="T242" s="698"/>
      <c r="U242" s="698"/>
      <c r="V242" s="698"/>
      <c r="W242" s="698"/>
      <c r="X242" s="699"/>
    </row>
    <row r="243" spans="1:24" ht="42.75">
      <c r="A243" s="377"/>
      <c r="B243" s="378"/>
      <c r="C243" s="381" t="s">
        <v>2039</v>
      </c>
      <c r="D243" s="622" t="s">
        <v>2152</v>
      </c>
      <c r="E243" s="623"/>
      <c r="F243" s="623"/>
      <c r="G243" s="623" t="s">
        <v>2268</v>
      </c>
      <c r="H243" s="623"/>
      <c r="I243" s="623"/>
      <c r="J243" s="623" t="s">
        <v>2087</v>
      </c>
      <c r="K243" s="623"/>
      <c r="L243" s="623"/>
      <c r="M243" s="623" t="s">
        <v>2153</v>
      </c>
      <c r="N243" s="623"/>
      <c r="O243" s="623"/>
      <c r="P243" s="623" t="s">
        <v>2154</v>
      </c>
      <c r="Q243" s="623"/>
      <c r="R243" s="623"/>
      <c r="S243" s="623" t="s">
        <v>2088</v>
      </c>
      <c r="T243" s="623"/>
      <c r="U243" s="623"/>
      <c r="V243" s="623" t="s">
        <v>2159</v>
      </c>
      <c r="W243" s="623"/>
      <c r="X243" s="624"/>
    </row>
    <row r="244" spans="1:24" ht="49.5" customHeight="1">
      <c r="A244" s="377"/>
      <c r="B244" s="378"/>
      <c r="C244" s="382" t="s">
        <v>990</v>
      </c>
      <c r="D244" s="650" t="s">
        <v>2156</v>
      </c>
      <c r="E244" s="651"/>
      <c r="F244" s="651"/>
      <c r="G244" s="651" t="s">
        <v>2292</v>
      </c>
      <c r="H244" s="651"/>
      <c r="I244" s="651"/>
      <c r="J244" s="651" t="s">
        <v>2090</v>
      </c>
      <c r="K244" s="651"/>
      <c r="L244" s="651"/>
      <c r="M244" s="651" t="s">
        <v>2157</v>
      </c>
      <c r="N244" s="651"/>
      <c r="O244" s="651"/>
      <c r="P244" s="651" t="s">
        <v>2158</v>
      </c>
      <c r="Q244" s="651"/>
      <c r="R244" s="651"/>
      <c r="S244" s="651" t="s">
        <v>2091</v>
      </c>
      <c r="T244" s="651"/>
      <c r="U244" s="651"/>
      <c r="V244" s="651" t="s">
        <v>2161</v>
      </c>
      <c r="W244" s="651"/>
      <c r="X244" s="652"/>
    </row>
    <row r="245" spans="1:24" ht="54">
      <c r="A245" s="383" t="s">
        <v>2016</v>
      </c>
      <c r="B245" s="379" t="s">
        <v>990</v>
      </c>
      <c r="C245" s="384" t="s">
        <v>2017</v>
      </c>
      <c r="D245" s="413" t="s">
        <v>2018</v>
      </c>
      <c r="E245" s="387" t="s">
        <v>2019</v>
      </c>
      <c r="F245" s="387" t="s">
        <v>2020</v>
      </c>
      <c r="G245" s="387" t="s">
        <v>2018</v>
      </c>
      <c r="H245" s="387" t="s">
        <v>2019</v>
      </c>
      <c r="I245" s="387" t="s">
        <v>2020</v>
      </c>
      <c r="J245" s="387" t="s">
        <v>2018</v>
      </c>
      <c r="K245" s="387" t="s">
        <v>2019</v>
      </c>
      <c r="L245" s="387" t="s">
        <v>2020</v>
      </c>
      <c r="M245" s="386" t="s">
        <v>2018</v>
      </c>
      <c r="N245" s="386" t="s">
        <v>2019</v>
      </c>
      <c r="O245" s="386" t="s">
        <v>2020</v>
      </c>
      <c r="P245" s="387" t="s">
        <v>2018</v>
      </c>
      <c r="Q245" s="387" t="s">
        <v>2019</v>
      </c>
      <c r="R245" s="387" t="s">
        <v>2020</v>
      </c>
      <c r="S245" s="387" t="s">
        <v>2018</v>
      </c>
      <c r="T245" s="387" t="s">
        <v>2019</v>
      </c>
      <c r="U245" s="387" t="s">
        <v>2020</v>
      </c>
      <c r="V245" s="387" t="s">
        <v>2018</v>
      </c>
      <c r="W245" s="387" t="s">
        <v>2019</v>
      </c>
      <c r="X245" s="388" t="s">
        <v>2020</v>
      </c>
    </row>
    <row r="246" spans="1:24" ht="22.5">
      <c r="A246" s="389" t="s">
        <v>1073</v>
      </c>
      <c r="B246" s="390" t="s">
        <v>1074</v>
      </c>
      <c r="C246" s="391"/>
      <c r="D246" s="645"/>
      <c r="E246" s="646"/>
      <c r="F246" s="646"/>
      <c r="G246" s="400"/>
      <c r="H246" s="400"/>
      <c r="I246" s="400"/>
      <c r="J246" s="400"/>
      <c r="K246" s="400"/>
      <c r="L246" s="400"/>
      <c r="M246" s="646"/>
      <c r="N246" s="646"/>
      <c r="O246" s="646"/>
      <c r="P246" s="646"/>
      <c r="Q246" s="646"/>
      <c r="R246" s="646"/>
      <c r="S246" s="646"/>
      <c r="T246" s="646"/>
      <c r="U246" s="646"/>
      <c r="V246" s="646"/>
      <c r="W246" s="646"/>
      <c r="X246" s="647"/>
    </row>
    <row r="247" spans="1:24">
      <c r="A247" s="389">
        <v>1</v>
      </c>
      <c r="B247" s="390" t="s">
        <v>1120</v>
      </c>
      <c r="C247" s="394" t="s">
        <v>2101</v>
      </c>
      <c r="D247" s="395">
        <v>831400</v>
      </c>
      <c r="E247" s="392"/>
      <c r="F247" s="392"/>
      <c r="G247" s="392"/>
      <c r="H247" s="392"/>
      <c r="I247" s="392"/>
      <c r="J247" s="392"/>
      <c r="K247" s="392"/>
      <c r="L247" s="392"/>
      <c r="M247" s="392"/>
      <c r="N247" s="392"/>
      <c r="O247" s="392"/>
      <c r="P247" s="392">
        <v>382500</v>
      </c>
      <c r="Q247" s="392"/>
      <c r="R247" s="392"/>
      <c r="S247" s="392"/>
      <c r="T247" s="392"/>
      <c r="U247" s="392"/>
      <c r="V247" s="392"/>
      <c r="W247" s="392"/>
      <c r="X247" s="393"/>
    </row>
    <row r="248" spans="1:24" ht="22.5">
      <c r="A248" s="389">
        <v>2</v>
      </c>
      <c r="B248" s="390" t="s">
        <v>1075</v>
      </c>
      <c r="C248" s="394" t="s">
        <v>2102</v>
      </c>
      <c r="D248" s="395">
        <v>286632</v>
      </c>
      <c r="E248" s="392"/>
      <c r="F248" s="392"/>
      <c r="G248" s="392"/>
      <c r="H248" s="392"/>
      <c r="I248" s="392"/>
      <c r="J248" s="392"/>
      <c r="K248" s="392"/>
      <c r="L248" s="392"/>
      <c r="M248" s="392"/>
      <c r="N248" s="392"/>
      <c r="O248" s="392"/>
      <c r="P248" s="392">
        <v>239700</v>
      </c>
      <c r="Q248" s="392"/>
      <c r="R248" s="392"/>
      <c r="S248" s="392"/>
      <c r="T248" s="392"/>
      <c r="U248" s="392"/>
      <c r="V248" s="392"/>
      <c r="W248" s="392"/>
      <c r="X248" s="393"/>
    </row>
    <row r="249" spans="1:24">
      <c r="A249" s="389">
        <v>3</v>
      </c>
      <c r="B249" s="390" t="s">
        <v>1121</v>
      </c>
      <c r="C249" s="394" t="s">
        <v>2103</v>
      </c>
      <c r="D249" s="395">
        <v>225115</v>
      </c>
      <c r="E249" s="392"/>
      <c r="F249" s="392"/>
      <c r="G249" s="392">
        <v>1176463</v>
      </c>
      <c r="H249" s="392"/>
      <c r="I249" s="392"/>
      <c r="J249" s="392">
        <v>80237405</v>
      </c>
      <c r="K249" s="392"/>
      <c r="L249" s="392"/>
      <c r="M249" s="392">
        <v>1259107</v>
      </c>
      <c r="N249" s="392"/>
      <c r="O249" s="392"/>
      <c r="P249" s="392">
        <v>1305724</v>
      </c>
      <c r="Q249" s="392"/>
      <c r="R249" s="392"/>
      <c r="S249" s="392">
        <v>4735571</v>
      </c>
      <c r="T249" s="392"/>
      <c r="U249" s="392"/>
      <c r="V249" s="392">
        <v>8271860</v>
      </c>
      <c r="W249" s="392"/>
      <c r="X249" s="393"/>
    </row>
    <row r="250" spans="1:24">
      <c r="A250" s="389">
        <v>4</v>
      </c>
      <c r="B250" s="390" t="s">
        <v>994</v>
      </c>
      <c r="C250" s="394" t="s">
        <v>2104</v>
      </c>
      <c r="D250" s="395"/>
      <c r="E250" s="392"/>
      <c r="F250" s="392"/>
      <c r="G250" s="392"/>
      <c r="H250" s="392"/>
      <c r="I250" s="392"/>
      <c r="J250" s="392"/>
      <c r="K250" s="392"/>
      <c r="L250" s="392"/>
      <c r="M250" s="392"/>
      <c r="N250" s="392"/>
      <c r="O250" s="392"/>
      <c r="P250" s="392"/>
      <c r="Q250" s="392"/>
      <c r="R250" s="392"/>
      <c r="S250" s="392"/>
      <c r="T250" s="392"/>
      <c r="U250" s="392"/>
      <c r="V250" s="392"/>
      <c r="W250" s="392"/>
      <c r="X250" s="393"/>
    </row>
    <row r="251" spans="1:24">
      <c r="A251" s="389">
        <v>5</v>
      </c>
      <c r="B251" s="390" t="s">
        <v>1076</v>
      </c>
      <c r="C251" s="394" t="s">
        <v>2105</v>
      </c>
      <c r="D251" s="395"/>
      <c r="E251" s="307"/>
      <c r="F251" s="307"/>
      <c r="G251" s="392"/>
      <c r="H251" s="307"/>
      <c r="I251" s="307"/>
      <c r="J251" s="392"/>
      <c r="K251" s="307"/>
      <c r="L251" s="307"/>
      <c r="M251" s="392"/>
      <c r="N251" s="307"/>
      <c r="O251" s="307"/>
      <c r="P251" s="392"/>
      <c r="Q251" s="307"/>
      <c r="R251" s="307"/>
      <c r="S251" s="392"/>
      <c r="T251" s="307"/>
      <c r="U251" s="307"/>
      <c r="V251" s="392"/>
      <c r="W251" s="307"/>
      <c r="X251" s="396"/>
    </row>
    <row r="252" spans="1:24" ht="22.5">
      <c r="A252" s="389">
        <v>6</v>
      </c>
      <c r="B252" s="390" t="s">
        <v>1077</v>
      </c>
      <c r="C252" s="397" t="s">
        <v>2106</v>
      </c>
      <c r="D252" s="321"/>
      <c r="E252" s="307"/>
      <c r="F252" s="307"/>
      <c r="G252" s="307"/>
      <c r="H252" s="307"/>
      <c r="I252" s="307"/>
      <c r="J252" s="307"/>
      <c r="K252" s="307"/>
      <c r="L252" s="307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96"/>
    </row>
    <row r="253" spans="1:24" ht="21.75">
      <c r="A253" s="398"/>
      <c r="B253" s="378" t="s">
        <v>1078</v>
      </c>
      <c r="C253" s="399"/>
      <c r="D253" s="321">
        <f>SUM(D247:D252)</f>
        <v>1343147</v>
      </c>
      <c r="E253" s="307">
        <f t="shared" ref="E253:F253" si="283">SUM(E247:E252)</f>
        <v>0</v>
      </c>
      <c r="F253" s="307">
        <f t="shared" si="283"/>
        <v>0</v>
      </c>
      <c r="G253" s="307">
        <f>SUM(G247:G252)</f>
        <v>1176463</v>
      </c>
      <c r="H253" s="307">
        <f t="shared" ref="H253:I253" si="284">SUM(H247:H252)</f>
        <v>0</v>
      </c>
      <c r="I253" s="307">
        <f t="shared" si="284"/>
        <v>0</v>
      </c>
      <c r="J253" s="307">
        <f>SUM(J247:J252)</f>
        <v>80237405</v>
      </c>
      <c r="K253" s="307">
        <f t="shared" ref="K253:L253" si="285">SUM(K247:K252)</f>
        <v>0</v>
      </c>
      <c r="L253" s="307">
        <f t="shared" si="285"/>
        <v>0</v>
      </c>
      <c r="M253" s="307">
        <f>SUM(M247:M252)</f>
        <v>1259107</v>
      </c>
      <c r="N253" s="307">
        <f t="shared" ref="N253:O253" si="286">SUM(N247:N252)</f>
        <v>0</v>
      </c>
      <c r="O253" s="307">
        <f t="shared" si="286"/>
        <v>0</v>
      </c>
      <c r="P253" s="307">
        <f>SUM(P247:P252)</f>
        <v>1927924</v>
      </c>
      <c r="Q253" s="307">
        <f t="shared" ref="Q253:R253" si="287">SUM(Q247:Q252)</f>
        <v>0</v>
      </c>
      <c r="R253" s="307">
        <f t="shared" si="287"/>
        <v>0</v>
      </c>
      <c r="S253" s="307">
        <f>SUM(S247:S252)</f>
        <v>4735571</v>
      </c>
      <c r="T253" s="307">
        <f t="shared" ref="T253:U253" si="288">SUM(T247:T252)</f>
        <v>0</v>
      </c>
      <c r="U253" s="307">
        <f t="shared" si="288"/>
        <v>0</v>
      </c>
      <c r="V253" s="307">
        <f>SUM(V247:V252)</f>
        <v>8271860</v>
      </c>
      <c r="W253" s="307">
        <f t="shared" ref="W253:X253" si="289">SUM(W247:W252)</f>
        <v>0</v>
      </c>
      <c r="X253" s="396">
        <f t="shared" si="289"/>
        <v>0</v>
      </c>
    </row>
    <row r="254" spans="1:24" ht="22.5">
      <c r="A254" s="389" t="s">
        <v>1079</v>
      </c>
      <c r="B254" s="390" t="s">
        <v>1080</v>
      </c>
      <c r="C254" s="394"/>
      <c r="D254" s="395"/>
      <c r="E254" s="392"/>
      <c r="F254" s="392"/>
      <c r="G254" s="392"/>
      <c r="H254" s="392"/>
      <c r="I254" s="392"/>
      <c r="J254" s="392"/>
      <c r="K254" s="392"/>
      <c r="L254" s="392"/>
      <c r="M254" s="392"/>
      <c r="N254" s="392"/>
      <c r="O254" s="392"/>
      <c r="P254" s="392"/>
      <c r="Q254" s="392"/>
      <c r="R254" s="392"/>
      <c r="S254" s="392"/>
      <c r="T254" s="392"/>
      <c r="U254" s="392"/>
      <c r="V254" s="392"/>
      <c r="W254" s="392"/>
      <c r="X254" s="393"/>
    </row>
    <row r="255" spans="1:24" ht="67.5" customHeight="1">
      <c r="A255" s="389">
        <v>7</v>
      </c>
      <c r="B255" s="390" t="s">
        <v>1081</v>
      </c>
      <c r="C255" s="394" t="s">
        <v>2107</v>
      </c>
      <c r="D255" s="395"/>
      <c r="E255" s="400"/>
      <c r="F255" s="392"/>
      <c r="G255" s="392"/>
      <c r="H255" s="400"/>
      <c r="I255" s="392"/>
      <c r="J255" s="392"/>
      <c r="K255" s="400"/>
      <c r="L255" s="392"/>
      <c r="M255" s="392"/>
      <c r="N255" s="400"/>
      <c r="O255" s="392"/>
      <c r="P255" s="392"/>
      <c r="Q255" s="400"/>
      <c r="R255" s="392"/>
      <c r="S255" s="392"/>
      <c r="T255" s="400"/>
      <c r="U255" s="392"/>
      <c r="V255" s="392"/>
      <c r="W255" s="400"/>
      <c r="X255" s="393"/>
    </row>
    <row r="256" spans="1:24">
      <c r="A256" s="389">
        <v>8</v>
      </c>
      <c r="B256" s="390" t="s">
        <v>1082</v>
      </c>
      <c r="C256" s="394" t="s">
        <v>2108</v>
      </c>
      <c r="D256" s="395"/>
      <c r="E256" s="392"/>
      <c r="F256" s="392"/>
      <c r="G256" s="392"/>
      <c r="H256" s="392"/>
      <c r="I256" s="392"/>
      <c r="J256" s="392"/>
      <c r="K256" s="392"/>
      <c r="L256" s="392"/>
      <c r="M256" s="392"/>
      <c r="N256" s="392"/>
      <c r="O256" s="392"/>
      <c r="P256" s="392"/>
      <c r="Q256" s="392"/>
      <c r="R256" s="392"/>
      <c r="S256" s="392"/>
      <c r="T256" s="392"/>
      <c r="U256" s="392"/>
      <c r="V256" s="392"/>
      <c r="W256" s="392"/>
      <c r="X256" s="393"/>
    </row>
    <row r="257" spans="1:24">
      <c r="A257" s="389">
        <v>9</v>
      </c>
      <c r="B257" s="390" t="s">
        <v>1083</v>
      </c>
      <c r="C257" s="394" t="s">
        <v>2109</v>
      </c>
      <c r="D257" s="321"/>
      <c r="E257" s="307"/>
      <c r="F257" s="307"/>
      <c r="G257" s="307"/>
      <c r="H257" s="307"/>
      <c r="I257" s="307"/>
      <c r="J257" s="307"/>
      <c r="K257" s="307"/>
      <c r="L257" s="307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96"/>
    </row>
    <row r="258" spans="1:24">
      <c r="A258" s="389">
        <v>10</v>
      </c>
      <c r="B258" s="390" t="s">
        <v>1084</v>
      </c>
      <c r="C258" s="394" t="s">
        <v>2106</v>
      </c>
      <c r="D258" s="395"/>
      <c r="E258" s="392"/>
      <c r="F258" s="392"/>
      <c r="G258" s="392"/>
      <c r="H258" s="392"/>
      <c r="I258" s="392"/>
      <c r="J258" s="392"/>
      <c r="K258" s="392"/>
      <c r="L258" s="392"/>
      <c r="M258" s="392"/>
      <c r="N258" s="392"/>
      <c r="O258" s="392"/>
      <c r="P258" s="392"/>
      <c r="Q258" s="392"/>
      <c r="R258" s="392"/>
      <c r="S258" s="392"/>
      <c r="T258" s="392"/>
      <c r="U258" s="392"/>
      <c r="V258" s="392"/>
      <c r="W258" s="392"/>
      <c r="X258" s="393"/>
    </row>
    <row r="259" spans="1:24" ht="21.75">
      <c r="A259" s="398"/>
      <c r="B259" s="378" t="s">
        <v>1085</v>
      </c>
      <c r="C259" s="399"/>
      <c r="D259" s="321">
        <f>SUM(D255:D258)</f>
        <v>0</v>
      </c>
      <c r="E259" s="307">
        <f t="shared" ref="E259:F259" si="290">SUM(E255:E258)</f>
        <v>0</v>
      </c>
      <c r="F259" s="307">
        <f t="shared" si="290"/>
        <v>0</v>
      </c>
      <c r="G259" s="307">
        <f>SUM(G255:G258)</f>
        <v>0</v>
      </c>
      <c r="H259" s="307">
        <f t="shared" ref="H259:I259" si="291">SUM(H255:H258)</f>
        <v>0</v>
      </c>
      <c r="I259" s="307">
        <f t="shared" si="291"/>
        <v>0</v>
      </c>
      <c r="J259" s="307">
        <f>SUM(J255:J258)</f>
        <v>0</v>
      </c>
      <c r="K259" s="307">
        <f t="shared" ref="K259:L259" si="292">SUM(K255:K258)</f>
        <v>0</v>
      </c>
      <c r="L259" s="307">
        <f t="shared" si="292"/>
        <v>0</v>
      </c>
      <c r="M259" s="307">
        <f>SUM(M255:M258)</f>
        <v>0</v>
      </c>
      <c r="N259" s="307">
        <f t="shared" ref="N259:O259" si="293">SUM(N255:N258)</f>
        <v>0</v>
      </c>
      <c r="O259" s="307">
        <f t="shared" si="293"/>
        <v>0</v>
      </c>
      <c r="P259" s="307">
        <f>SUM(P255:P258)</f>
        <v>0</v>
      </c>
      <c r="Q259" s="307">
        <f t="shared" ref="Q259:R259" si="294">SUM(Q255:Q258)</f>
        <v>0</v>
      </c>
      <c r="R259" s="307">
        <f t="shared" si="294"/>
        <v>0</v>
      </c>
      <c r="S259" s="307">
        <f>SUM(S255:S258)</f>
        <v>0</v>
      </c>
      <c r="T259" s="307">
        <f t="shared" ref="T259:U259" si="295">SUM(T255:T258)</f>
        <v>0</v>
      </c>
      <c r="U259" s="307">
        <f t="shared" si="295"/>
        <v>0</v>
      </c>
      <c r="V259" s="307">
        <f>SUM(V255:V258)</f>
        <v>0</v>
      </c>
      <c r="W259" s="307">
        <f t="shared" ref="W259:X259" si="296">SUM(W255:W258)</f>
        <v>0</v>
      </c>
      <c r="X259" s="396">
        <f t="shared" si="296"/>
        <v>0</v>
      </c>
    </row>
    <row r="260" spans="1:24" ht="22.5">
      <c r="A260" s="389" t="s">
        <v>1086</v>
      </c>
      <c r="B260" s="390" t="s">
        <v>1063</v>
      </c>
      <c r="C260" s="391"/>
      <c r="D260" s="395"/>
      <c r="E260" s="392"/>
      <c r="F260" s="392"/>
      <c r="G260" s="392"/>
      <c r="H260" s="392"/>
      <c r="I260" s="392"/>
      <c r="J260" s="392"/>
      <c r="K260" s="392"/>
      <c r="L260" s="392"/>
      <c r="M260" s="392"/>
      <c r="N260" s="392"/>
      <c r="O260" s="392"/>
      <c r="P260" s="392"/>
      <c r="Q260" s="392"/>
      <c r="R260" s="392"/>
      <c r="S260" s="392"/>
      <c r="T260" s="392"/>
      <c r="U260" s="392"/>
      <c r="V260" s="392"/>
      <c r="W260" s="392"/>
      <c r="X260" s="393"/>
    </row>
    <row r="261" spans="1:24" ht="22.5">
      <c r="A261" s="389">
        <v>11</v>
      </c>
      <c r="B261" s="390" t="s">
        <v>2110</v>
      </c>
      <c r="C261" s="394" t="s">
        <v>2111</v>
      </c>
      <c r="D261" s="395"/>
      <c r="E261" s="392"/>
      <c r="F261" s="392"/>
      <c r="G261" s="392"/>
      <c r="H261" s="392"/>
      <c r="I261" s="392"/>
      <c r="J261" s="392"/>
      <c r="K261" s="392"/>
      <c r="L261" s="392"/>
      <c r="M261" s="392"/>
      <c r="N261" s="392"/>
      <c r="O261" s="392"/>
      <c r="P261" s="392"/>
      <c r="Q261" s="392"/>
      <c r="R261" s="392"/>
      <c r="S261" s="392"/>
      <c r="T261" s="392"/>
      <c r="U261" s="392"/>
      <c r="V261" s="392"/>
      <c r="W261" s="392"/>
      <c r="X261" s="393"/>
    </row>
    <row r="262" spans="1:24">
      <c r="A262" s="389">
        <v>12</v>
      </c>
      <c r="B262" s="390" t="s">
        <v>1088</v>
      </c>
      <c r="C262" s="394" t="s">
        <v>2112</v>
      </c>
      <c r="D262" s="395"/>
      <c r="E262" s="392"/>
      <c r="F262" s="392"/>
      <c r="G262" s="392"/>
      <c r="H262" s="392"/>
      <c r="I262" s="392"/>
      <c r="J262" s="392"/>
      <c r="K262" s="392"/>
      <c r="L262" s="392"/>
      <c r="M262" s="392"/>
      <c r="N262" s="392"/>
      <c r="O262" s="392"/>
      <c r="P262" s="392"/>
      <c r="Q262" s="392"/>
      <c r="R262" s="392"/>
      <c r="S262" s="392"/>
      <c r="T262" s="392"/>
      <c r="U262" s="392"/>
      <c r="V262" s="392"/>
      <c r="W262" s="392"/>
      <c r="X262" s="393"/>
    </row>
    <row r="263" spans="1:24" ht="22.5">
      <c r="A263" s="389">
        <v>13</v>
      </c>
      <c r="B263" s="390" t="s">
        <v>2113</v>
      </c>
      <c r="C263" s="397" t="s">
        <v>2114</v>
      </c>
      <c r="D263" s="395"/>
      <c r="E263" s="392"/>
      <c r="F263" s="392"/>
      <c r="G263" s="392"/>
      <c r="H263" s="392"/>
      <c r="I263" s="392"/>
      <c r="J263" s="392"/>
      <c r="K263" s="392"/>
      <c r="L263" s="392"/>
      <c r="M263" s="392"/>
      <c r="N263" s="392"/>
      <c r="O263" s="392"/>
      <c r="P263" s="392"/>
      <c r="Q263" s="392"/>
      <c r="R263" s="392"/>
      <c r="S263" s="392"/>
      <c r="T263" s="392"/>
      <c r="U263" s="392"/>
      <c r="V263" s="392"/>
      <c r="W263" s="392"/>
      <c r="X263" s="393"/>
    </row>
    <row r="264" spans="1:24" ht="21.75">
      <c r="A264" s="398"/>
      <c r="B264" s="378" t="s">
        <v>1089</v>
      </c>
      <c r="C264" s="401"/>
      <c r="D264" s="321">
        <f>SUM(D261:D263)</f>
        <v>0</v>
      </c>
      <c r="E264" s="307">
        <f t="shared" ref="E264:F264" si="297">SUM(E261:E263)</f>
        <v>0</v>
      </c>
      <c r="F264" s="307">
        <f t="shared" si="297"/>
        <v>0</v>
      </c>
      <c r="G264" s="307">
        <f>SUM(G261:G263)</f>
        <v>0</v>
      </c>
      <c r="H264" s="307">
        <f t="shared" ref="H264:I264" si="298">SUM(H261:H263)</f>
        <v>0</v>
      </c>
      <c r="I264" s="307">
        <f t="shared" si="298"/>
        <v>0</v>
      </c>
      <c r="J264" s="307">
        <f>SUM(J261:J263)</f>
        <v>0</v>
      </c>
      <c r="K264" s="307">
        <f t="shared" ref="K264:L264" si="299">SUM(K261:K263)</f>
        <v>0</v>
      </c>
      <c r="L264" s="307">
        <f t="shared" si="299"/>
        <v>0</v>
      </c>
      <c r="M264" s="307">
        <f>SUM(M261:M263)</f>
        <v>0</v>
      </c>
      <c r="N264" s="307">
        <f t="shared" ref="N264:O264" si="300">SUM(N261:N263)</f>
        <v>0</v>
      </c>
      <c r="O264" s="307">
        <f t="shared" si="300"/>
        <v>0</v>
      </c>
      <c r="P264" s="307">
        <f>SUM(P261:P263)</f>
        <v>0</v>
      </c>
      <c r="Q264" s="307">
        <f t="shared" ref="Q264:R264" si="301">SUM(Q261:Q263)</f>
        <v>0</v>
      </c>
      <c r="R264" s="307">
        <f t="shared" si="301"/>
        <v>0</v>
      </c>
      <c r="S264" s="307">
        <f>SUM(S261:S263)</f>
        <v>0</v>
      </c>
      <c r="T264" s="307">
        <f t="shared" ref="T264:U264" si="302">SUM(T261:T263)</f>
        <v>0</v>
      </c>
      <c r="U264" s="307">
        <f t="shared" si="302"/>
        <v>0</v>
      </c>
      <c r="V264" s="307">
        <f>SUM(V261:V263)</f>
        <v>0</v>
      </c>
      <c r="W264" s="307">
        <f t="shared" ref="W264:X264" si="303">SUM(W261:W263)</f>
        <v>0</v>
      </c>
      <c r="X264" s="396">
        <f t="shared" si="303"/>
        <v>0</v>
      </c>
    </row>
    <row r="265" spans="1:24" ht="22.5" thickBot="1">
      <c r="A265" s="398"/>
      <c r="B265" s="378" t="s">
        <v>1090</v>
      </c>
      <c r="C265" s="401"/>
      <c r="D265" s="403">
        <f>D253+D259+D264</f>
        <v>1343147</v>
      </c>
      <c r="E265" s="404">
        <f t="shared" ref="E265:F265" si="304">E253+E259+E264</f>
        <v>0</v>
      </c>
      <c r="F265" s="404">
        <f t="shared" si="304"/>
        <v>0</v>
      </c>
      <c r="G265" s="404">
        <f>G253+G259+G264</f>
        <v>1176463</v>
      </c>
      <c r="H265" s="404">
        <f t="shared" ref="H265:I265" si="305">H253+H259+H264</f>
        <v>0</v>
      </c>
      <c r="I265" s="404">
        <f t="shared" si="305"/>
        <v>0</v>
      </c>
      <c r="J265" s="404">
        <f>J253+J259+J264</f>
        <v>80237405</v>
      </c>
      <c r="K265" s="404">
        <f t="shared" ref="K265:L265" si="306">K253+K259+K264</f>
        <v>0</v>
      </c>
      <c r="L265" s="404">
        <f t="shared" si="306"/>
        <v>0</v>
      </c>
      <c r="M265" s="404">
        <f>M253+M259+M264</f>
        <v>1259107</v>
      </c>
      <c r="N265" s="404">
        <f t="shared" ref="N265:O265" si="307">N253+N259+N264</f>
        <v>0</v>
      </c>
      <c r="O265" s="404">
        <f t="shared" si="307"/>
        <v>0</v>
      </c>
      <c r="P265" s="404">
        <f>P253+P259+P264</f>
        <v>1927924</v>
      </c>
      <c r="Q265" s="404">
        <f t="shared" ref="Q265:R265" si="308">Q253+Q259+Q264</f>
        <v>0</v>
      </c>
      <c r="R265" s="404">
        <f t="shared" si="308"/>
        <v>0</v>
      </c>
      <c r="S265" s="404">
        <f>S253+S259+S264</f>
        <v>4735571</v>
      </c>
      <c r="T265" s="404">
        <f t="shared" ref="T265:U265" si="309">T253+T259+T264</f>
        <v>0</v>
      </c>
      <c r="U265" s="404">
        <f t="shared" si="309"/>
        <v>0</v>
      </c>
      <c r="V265" s="404">
        <f>V253+V259+V264</f>
        <v>8271860</v>
      </c>
      <c r="W265" s="404">
        <f t="shared" ref="W265:X265" si="310">W253+W259+W264</f>
        <v>0</v>
      </c>
      <c r="X265" s="405">
        <f t="shared" si="310"/>
        <v>0</v>
      </c>
    </row>
    <row r="266" spans="1:24" ht="12" customHeight="1" thickBot="1">
      <c r="A266" s="377"/>
      <c r="B266" s="378"/>
      <c r="C266" s="401"/>
      <c r="D266" s="689" t="s">
        <v>1021</v>
      </c>
      <c r="E266" s="690"/>
      <c r="F266" s="690"/>
      <c r="G266" s="690"/>
      <c r="H266" s="690"/>
      <c r="I266" s="690"/>
      <c r="J266" s="691"/>
      <c r="K266" s="691"/>
      <c r="L266" s="692"/>
      <c r="M266" s="689" t="s">
        <v>1048</v>
      </c>
      <c r="N266" s="690"/>
      <c r="O266" s="690"/>
      <c r="P266" s="690"/>
      <c r="Q266" s="690"/>
      <c r="R266" s="690"/>
      <c r="S266" s="690"/>
      <c r="T266" s="690"/>
      <c r="U266" s="690"/>
      <c r="V266" s="690"/>
      <c r="W266" s="690"/>
      <c r="X266" s="693"/>
    </row>
    <row r="267" spans="1:24" ht="53.25" customHeight="1" thickTop="1">
      <c r="A267" s="377"/>
      <c r="B267" s="378"/>
      <c r="C267" s="381" t="s">
        <v>2039</v>
      </c>
      <c r="D267" s="622" t="s">
        <v>2067</v>
      </c>
      <c r="E267" s="623"/>
      <c r="F267" s="623"/>
      <c r="G267" s="623" t="s">
        <v>2092</v>
      </c>
      <c r="H267" s="623"/>
      <c r="I267" s="628"/>
      <c r="J267" s="694" t="s">
        <v>2160</v>
      </c>
      <c r="K267" s="695"/>
      <c r="L267" s="696"/>
      <c r="M267" s="685" t="s">
        <v>2164</v>
      </c>
      <c r="N267" s="623"/>
      <c r="O267" s="623"/>
      <c r="P267" s="623" t="s">
        <v>2174</v>
      </c>
      <c r="Q267" s="623"/>
      <c r="R267" s="623"/>
      <c r="S267" s="623" t="s">
        <v>2151</v>
      </c>
      <c r="T267" s="623"/>
      <c r="U267" s="623"/>
      <c r="V267" s="623" t="s">
        <v>2154</v>
      </c>
      <c r="W267" s="623"/>
      <c r="X267" s="624"/>
    </row>
    <row r="268" spans="1:24" ht="48.75" customHeight="1">
      <c r="A268" s="377"/>
      <c r="B268" s="378"/>
      <c r="C268" s="382" t="s">
        <v>990</v>
      </c>
      <c r="D268" s="650" t="s">
        <v>2293</v>
      </c>
      <c r="E268" s="651"/>
      <c r="F268" s="651"/>
      <c r="G268" s="651" t="s">
        <v>2163</v>
      </c>
      <c r="H268" s="651"/>
      <c r="I268" s="669"/>
      <c r="J268" s="686"/>
      <c r="K268" s="687"/>
      <c r="L268" s="688"/>
      <c r="M268" s="668" t="s">
        <v>2165</v>
      </c>
      <c r="N268" s="651"/>
      <c r="O268" s="651"/>
      <c r="P268" s="651" t="s">
        <v>2175</v>
      </c>
      <c r="Q268" s="651"/>
      <c r="R268" s="651"/>
      <c r="S268" s="651" t="s">
        <v>2155</v>
      </c>
      <c r="T268" s="651"/>
      <c r="U268" s="651"/>
      <c r="V268" s="651" t="s">
        <v>2158</v>
      </c>
      <c r="W268" s="651"/>
      <c r="X268" s="652"/>
    </row>
    <row r="269" spans="1:24" ht="63.75" customHeight="1">
      <c r="A269" s="383" t="s">
        <v>2016</v>
      </c>
      <c r="B269" s="379" t="s">
        <v>990</v>
      </c>
      <c r="C269" s="384" t="s">
        <v>2017</v>
      </c>
      <c r="D269" s="413" t="s">
        <v>2018</v>
      </c>
      <c r="E269" s="387" t="s">
        <v>2019</v>
      </c>
      <c r="F269" s="387" t="s">
        <v>2020</v>
      </c>
      <c r="G269" s="387" t="s">
        <v>2018</v>
      </c>
      <c r="H269" s="387" t="s">
        <v>2019</v>
      </c>
      <c r="I269" s="414" t="s">
        <v>2020</v>
      </c>
      <c r="J269" s="427" t="s">
        <v>2018</v>
      </c>
      <c r="K269" s="386" t="s">
        <v>2019</v>
      </c>
      <c r="L269" s="428" t="s">
        <v>2020</v>
      </c>
      <c r="M269" s="429" t="s">
        <v>2018</v>
      </c>
      <c r="N269" s="387" t="s">
        <v>2019</v>
      </c>
      <c r="O269" s="387" t="s">
        <v>2020</v>
      </c>
      <c r="P269" s="387" t="s">
        <v>2018</v>
      </c>
      <c r="Q269" s="387" t="s">
        <v>2019</v>
      </c>
      <c r="R269" s="387" t="s">
        <v>2020</v>
      </c>
      <c r="S269" s="387" t="s">
        <v>2018</v>
      </c>
      <c r="T269" s="387" t="s">
        <v>2019</v>
      </c>
      <c r="U269" s="387" t="s">
        <v>2020</v>
      </c>
      <c r="V269" s="387" t="s">
        <v>2018</v>
      </c>
      <c r="W269" s="387" t="s">
        <v>2019</v>
      </c>
      <c r="X269" s="388" t="s">
        <v>2020</v>
      </c>
    </row>
    <row r="270" spans="1:24" ht="22.5">
      <c r="A270" s="389" t="s">
        <v>1073</v>
      </c>
      <c r="B270" s="390" t="s">
        <v>1074</v>
      </c>
      <c r="C270" s="391"/>
      <c r="D270" s="645"/>
      <c r="E270" s="646"/>
      <c r="F270" s="646"/>
      <c r="G270" s="646"/>
      <c r="H270" s="646"/>
      <c r="I270" s="664"/>
      <c r="J270" s="663"/>
      <c r="K270" s="646"/>
      <c r="L270" s="649"/>
      <c r="M270" s="648"/>
      <c r="N270" s="646"/>
      <c r="O270" s="646"/>
      <c r="P270" s="646"/>
      <c r="Q270" s="646"/>
      <c r="R270" s="646"/>
      <c r="S270" s="646"/>
      <c r="T270" s="646"/>
      <c r="U270" s="646"/>
      <c r="V270" s="646"/>
      <c r="W270" s="646"/>
      <c r="X270" s="647"/>
    </row>
    <row r="271" spans="1:24">
      <c r="A271" s="389">
        <v>1</v>
      </c>
      <c r="B271" s="390" t="s">
        <v>1120</v>
      </c>
      <c r="C271" s="394" t="s">
        <v>2101</v>
      </c>
      <c r="D271" s="395"/>
      <c r="E271" s="392"/>
      <c r="F271" s="392"/>
      <c r="G271" s="392">
        <v>2654201</v>
      </c>
      <c r="H271" s="392"/>
      <c r="I271" s="417"/>
      <c r="J271" s="418">
        <f t="shared" ref="J271:L286" si="311">D175+G175+J175+M175+P175+S175+V175+D199+G199+J199+M199+P199+S199+V199+D223+G223+J223+M223+P223+S223+V223+D247+G247+J247+M247+P247+S247+V247+D271+G271</f>
        <v>54801507</v>
      </c>
      <c r="K271" s="392">
        <f t="shared" si="311"/>
        <v>0</v>
      </c>
      <c r="L271" s="419">
        <f t="shared" si="311"/>
        <v>1570084</v>
      </c>
      <c r="M271" s="430">
        <v>97963551</v>
      </c>
      <c r="N271" s="392"/>
      <c r="O271" s="392"/>
      <c r="P271" s="392">
        <v>600000</v>
      </c>
      <c r="Q271" s="392"/>
      <c r="R271" s="392"/>
      <c r="S271" s="392"/>
      <c r="T271" s="392"/>
      <c r="U271" s="392"/>
      <c r="V271" s="392">
        <v>16346941</v>
      </c>
      <c r="W271" s="392"/>
      <c r="X271" s="393"/>
    </row>
    <row r="272" spans="1:24" ht="22.5">
      <c r="A272" s="389">
        <v>2</v>
      </c>
      <c r="B272" s="390" t="s">
        <v>1075</v>
      </c>
      <c r="C272" s="394" t="s">
        <v>2102</v>
      </c>
      <c r="D272" s="395"/>
      <c r="E272" s="392"/>
      <c r="F272" s="392"/>
      <c r="G272" s="392">
        <v>424352</v>
      </c>
      <c r="H272" s="392"/>
      <c r="I272" s="417"/>
      <c r="J272" s="418">
        <f t="shared" si="311"/>
        <v>11722643</v>
      </c>
      <c r="K272" s="392">
        <f t="shared" si="311"/>
        <v>0</v>
      </c>
      <c r="L272" s="419">
        <f t="shared" si="311"/>
        <v>363864</v>
      </c>
      <c r="M272" s="430">
        <v>22053324</v>
      </c>
      <c r="N272" s="392"/>
      <c r="O272" s="392"/>
      <c r="P272" s="392">
        <v>120960</v>
      </c>
      <c r="Q272" s="392"/>
      <c r="R272" s="392"/>
      <c r="S272" s="392"/>
      <c r="T272" s="392"/>
      <c r="U272" s="392"/>
      <c r="V272" s="392">
        <v>3681315</v>
      </c>
      <c r="W272" s="392"/>
      <c r="X272" s="393"/>
    </row>
    <row r="273" spans="1:24">
      <c r="A273" s="389">
        <v>3</v>
      </c>
      <c r="B273" s="390" t="s">
        <v>1121</v>
      </c>
      <c r="C273" s="394" t="s">
        <v>2103</v>
      </c>
      <c r="D273" s="395">
        <v>331416</v>
      </c>
      <c r="E273" s="392"/>
      <c r="F273" s="392"/>
      <c r="G273" s="392">
        <v>6736156</v>
      </c>
      <c r="H273" s="392"/>
      <c r="I273" s="417"/>
      <c r="J273" s="418">
        <f t="shared" si="311"/>
        <v>172320350</v>
      </c>
      <c r="K273" s="392">
        <f t="shared" si="311"/>
        <v>0</v>
      </c>
      <c r="L273" s="419">
        <f t="shared" si="311"/>
        <v>5473773</v>
      </c>
      <c r="M273" s="430">
        <v>3437079</v>
      </c>
      <c r="N273" s="392"/>
      <c r="O273" s="392"/>
      <c r="P273" s="392">
        <v>658500</v>
      </c>
      <c r="Q273" s="392"/>
      <c r="R273" s="392"/>
      <c r="S273" s="392">
        <v>1188578</v>
      </c>
      <c r="T273" s="392"/>
      <c r="U273" s="392"/>
      <c r="V273" s="392">
        <v>1001741</v>
      </c>
      <c r="W273" s="392"/>
      <c r="X273" s="393"/>
    </row>
    <row r="274" spans="1:24">
      <c r="A274" s="389">
        <v>4</v>
      </c>
      <c r="B274" s="390" t="s">
        <v>994</v>
      </c>
      <c r="C274" s="394" t="s">
        <v>2104</v>
      </c>
      <c r="D274" s="395"/>
      <c r="E274" s="392"/>
      <c r="F274" s="392"/>
      <c r="G274" s="392"/>
      <c r="H274" s="392"/>
      <c r="I274" s="417"/>
      <c r="J274" s="418">
        <f t="shared" si="311"/>
        <v>0</v>
      </c>
      <c r="K274" s="392">
        <f t="shared" si="311"/>
        <v>0</v>
      </c>
      <c r="L274" s="419">
        <f t="shared" si="311"/>
        <v>0</v>
      </c>
      <c r="M274" s="430"/>
      <c r="N274" s="392"/>
      <c r="O274" s="392"/>
      <c r="P274" s="392"/>
      <c r="Q274" s="392"/>
      <c r="R274" s="392"/>
      <c r="S274" s="392"/>
      <c r="T274" s="392"/>
      <c r="U274" s="392"/>
      <c r="V274" s="392"/>
      <c r="W274" s="392"/>
      <c r="X274" s="393"/>
    </row>
    <row r="275" spans="1:24">
      <c r="A275" s="389">
        <v>5</v>
      </c>
      <c r="B275" s="390" t="s">
        <v>1076</v>
      </c>
      <c r="C275" s="394" t="s">
        <v>2105</v>
      </c>
      <c r="D275" s="395"/>
      <c r="E275" s="307"/>
      <c r="F275" s="307"/>
      <c r="G275" s="392">
        <v>9000</v>
      </c>
      <c r="H275" s="307"/>
      <c r="I275" s="420"/>
      <c r="J275" s="418">
        <f t="shared" si="311"/>
        <v>9000</v>
      </c>
      <c r="K275" s="392">
        <f t="shared" si="311"/>
        <v>0</v>
      </c>
      <c r="L275" s="419">
        <f t="shared" si="311"/>
        <v>0</v>
      </c>
      <c r="M275" s="430"/>
      <c r="N275" s="392"/>
      <c r="O275" s="392"/>
      <c r="P275" s="392"/>
      <c r="Q275" s="392"/>
      <c r="R275" s="392"/>
      <c r="S275" s="392"/>
      <c r="T275" s="392"/>
      <c r="U275" s="392"/>
      <c r="V275" s="392"/>
      <c r="W275" s="392"/>
      <c r="X275" s="393"/>
    </row>
    <row r="276" spans="1:24" ht="22.5">
      <c r="A276" s="389">
        <v>6</v>
      </c>
      <c r="B276" s="390" t="s">
        <v>1077</v>
      </c>
      <c r="C276" s="397" t="s">
        <v>2106</v>
      </c>
      <c r="D276" s="321"/>
      <c r="E276" s="307"/>
      <c r="F276" s="307"/>
      <c r="G276" s="307"/>
      <c r="H276" s="307"/>
      <c r="I276" s="420"/>
      <c r="J276" s="418">
        <f t="shared" si="311"/>
        <v>0</v>
      </c>
      <c r="K276" s="392">
        <f t="shared" si="311"/>
        <v>0</v>
      </c>
      <c r="L276" s="419">
        <f t="shared" si="311"/>
        <v>0</v>
      </c>
      <c r="M276" s="430"/>
      <c r="N276" s="392"/>
      <c r="O276" s="392"/>
      <c r="P276" s="392"/>
      <c r="Q276" s="392"/>
      <c r="R276" s="392"/>
      <c r="S276" s="392"/>
      <c r="T276" s="392"/>
      <c r="U276" s="392"/>
      <c r="V276" s="392"/>
      <c r="W276" s="392"/>
      <c r="X276" s="393"/>
    </row>
    <row r="277" spans="1:24" ht="21.75">
      <c r="A277" s="398"/>
      <c r="B277" s="378" t="s">
        <v>1078</v>
      </c>
      <c r="C277" s="399"/>
      <c r="D277" s="321">
        <f>SUM(D271:D276)</f>
        <v>331416</v>
      </c>
      <c r="E277" s="307">
        <f t="shared" ref="E277:F277" si="312">SUM(E271:E276)</f>
        <v>0</v>
      </c>
      <c r="F277" s="307">
        <f t="shared" si="312"/>
        <v>0</v>
      </c>
      <c r="G277" s="307">
        <f>SUM(G271:G276)</f>
        <v>9823709</v>
      </c>
      <c r="H277" s="307">
        <f t="shared" ref="H277:I277" si="313">SUM(H271:H276)</f>
        <v>0</v>
      </c>
      <c r="I277" s="420">
        <f t="shared" si="313"/>
        <v>0</v>
      </c>
      <c r="J277" s="418">
        <f t="shared" si="311"/>
        <v>238853500</v>
      </c>
      <c r="K277" s="392">
        <f t="shared" si="311"/>
        <v>0</v>
      </c>
      <c r="L277" s="419">
        <f t="shared" si="311"/>
        <v>7407721</v>
      </c>
      <c r="M277" s="306">
        <f>SUM(M271:M276)</f>
        <v>123453954</v>
      </c>
      <c r="N277" s="307">
        <f t="shared" ref="N277:O277" si="314">SUM(N271:N276)</f>
        <v>0</v>
      </c>
      <c r="O277" s="307">
        <f t="shared" si="314"/>
        <v>0</v>
      </c>
      <c r="P277" s="307">
        <f>SUM(P271:P276)</f>
        <v>1379460</v>
      </c>
      <c r="Q277" s="307">
        <f t="shared" ref="Q277:R277" si="315">SUM(Q271:Q276)</f>
        <v>0</v>
      </c>
      <c r="R277" s="307">
        <f t="shared" si="315"/>
        <v>0</v>
      </c>
      <c r="S277" s="307">
        <f>SUM(S271:S276)</f>
        <v>1188578</v>
      </c>
      <c r="T277" s="307">
        <f t="shared" ref="T277:U277" si="316">SUM(T271:T276)</f>
        <v>0</v>
      </c>
      <c r="U277" s="307">
        <f t="shared" si="316"/>
        <v>0</v>
      </c>
      <c r="V277" s="307">
        <f>SUM(V271:V276)</f>
        <v>21029997</v>
      </c>
      <c r="W277" s="307">
        <f t="shared" ref="W277:X277" si="317">SUM(W271:W276)</f>
        <v>0</v>
      </c>
      <c r="X277" s="396">
        <f t="shared" si="317"/>
        <v>0</v>
      </c>
    </row>
    <row r="278" spans="1:24" ht="22.5">
      <c r="A278" s="389" t="s">
        <v>1079</v>
      </c>
      <c r="B278" s="390" t="s">
        <v>1080</v>
      </c>
      <c r="C278" s="394"/>
      <c r="D278" s="395"/>
      <c r="E278" s="392"/>
      <c r="F278" s="392"/>
      <c r="G278" s="392"/>
      <c r="H278" s="392"/>
      <c r="I278" s="417"/>
      <c r="J278" s="418">
        <f t="shared" si="311"/>
        <v>0</v>
      </c>
      <c r="K278" s="392">
        <f t="shared" si="311"/>
        <v>0</v>
      </c>
      <c r="L278" s="419">
        <f t="shared" si="311"/>
        <v>0</v>
      </c>
      <c r="M278" s="636"/>
      <c r="N278" s="633"/>
      <c r="O278" s="633"/>
      <c r="P278" s="633"/>
      <c r="Q278" s="633"/>
      <c r="R278" s="633"/>
      <c r="S278" s="633"/>
      <c r="T278" s="633"/>
      <c r="U278" s="633"/>
      <c r="V278" s="633"/>
      <c r="W278" s="633"/>
      <c r="X278" s="643"/>
    </row>
    <row r="279" spans="1:24">
      <c r="A279" s="389">
        <v>7</v>
      </c>
      <c r="B279" s="390" t="s">
        <v>1081</v>
      </c>
      <c r="C279" s="394" t="s">
        <v>2107</v>
      </c>
      <c r="D279" s="395"/>
      <c r="E279" s="400"/>
      <c r="F279" s="392"/>
      <c r="G279" s="392"/>
      <c r="H279" s="400"/>
      <c r="I279" s="417"/>
      <c r="J279" s="418">
        <f t="shared" si="311"/>
        <v>0</v>
      </c>
      <c r="K279" s="392">
        <f t="shared" si="311"/>
        <v>0</v>
      </c>
      <c r="L279" s="419">
        <f t="shared" si="311"/>
        <v>0</v>
      </c>
      <c r="M279" s="430"/>
      <c r="N279" s="392"/>
      <c r="O279" s="392"/>
      <c r="P279" s="392"/>
      <c r="Q279" s="392"/>
      <c r="R279" s="392"/>
      <c r="S279" s="392"/>
      <c r="T279" s="392"/>
      <c r="U279" s="392"/>
      <c r="V279" s="392"/>
      <c r="W279" s="392"/>
      <c r="X279" s="393"/>
    </row>
    <row r="280" spans="1:24">
      <c r="A280" s="389">
        <v>8</v>
      </c>
      <c r="B280" s="390" t="s">
        <v>1082</v>
      </c>
      <c r="C280" s="394" t="s">
        <v>2108</v>
      </c>
      <c r="D280" s="395"/>
      <c r="E280" s="392"/>
      <c r="F280" s="392"/>
      <c r="G280" s="392"/>
      <c r="H280" s="392"/>
      <c r="I280" s="417"/>
      <c r="J280" s="418">
        <f t="shared" si="311"/>
        <v>0</v>
      </c>
      <c r="K280" s="392">
        <f t="shared" si="311"/>
        <v>0</v>
      </c>
      <c r="L280" s="419">
        <f t="shared" si="311"/>
        <v>0</v>
      </c>
      <c r="M280" s="430"/>
      <c r="N280" s="392"/>
      <c r="O280" s="392"/>
      <c r="P280" s="392"/>
      <c r="Q280" s="392"/>
      <c r="R280" s="392"/>
      <c r="S280" s="392"/>
      <c r="T280" s="392"/>
      <c r="U280" s="392"/>
      <c r="V280" s="392"/>
      <c r="W280" s="392"/>
      <c r="X280" s="393"/>
    </row>
    <row r="281" spans="1:24">
      <c r="A281" s="389">
        <v>9</v>
      </c>
      <c r="B281" s="390" t="s">
        <v>1083</v>
      </c>
      <c r="C281" s="394" t="s">
        <v>2109</v>
      </c>
      <c r="D281" s="321"/>
      <c r="E281" s="307"/>
      <c r="F281" s="307"/>
      <c r="G281" s="307"/>
      <c r="H281" s="307"/>
      <c r="I281" s="420"/>
      <c r="J281" s="418">
        <f t="shared" si="311"/>
        <v>0</v>
      </c>
      <c r="K281" s="392">
        <f t="shared" si="311"/>
        <v>0</v>
      </c>
      <c r="L281" s="419">
        <f t="shared" si="311"/>
        <v>0</v>
      </c>
      <c r="M281" s="430"/>
      <c r="N281" s="392"/>
      <c r="O281" s="392"/>
      <c r="P281" s="392"/>
      <c r="Q281" s="392"/>
      <c r="R281" s="392"/>
      <c r="S281" s="392"/>
      <c r="T281" s="392"/>
      <c r="U281" s="392"/>
      <c r="V281" s="392"/>
      <c r="W281" s="392"/>
      <c r="X281" s="393"/>
    </row>
    <row r="282" spans="1:24">
      <c r="A282" s="389">
        <v>10</v>
      </c>
      <c r="B282" s="390" t="s">
        <v>1084</v>
      </c>
      <c r="C282" s="394" t="s">
        <v>2106</v>
      </c>
      <c r="D282" s="395"/>
      <c r="E282" s="392"/>
      <c r="F282" s="392"/>
      <c r="G282" s="392"/>
      <c r="H282" s="392"/>
      <c r="I282" s="417"/>
      <c r="J282" s="418">
        <f t="shared" si="311"/>
        <v>0</v>
      </c>
      <c r="K282" s="392">
        <f t="shared" si="311"/>
        <v>0</v>
      </c>
      <c r="L282" s="419">
        <f t="shared" si="311"/>
        <v>0</v>
      </c>
      <c r="M282" s="430"/>
      <c r="N282" s="392"/>
      <c r="O282" s="392"/>
      <c r="P282" s="392"/>
      <c r="Q282" s="392"/>
      <c r="R282" s="392"/>
      <c r="S282" s="392"/>
      <c r="T282" s="392"/>
      <c r="U282" s="392"/>
      <c r="V282" s="392"/>
      <c r="W282" s="392"/>
      <c r="X282" s="393"/>
    </row>
    <row r="283" spans="1:24" ht="65.25" customHeight="1">
      <c r="A283" s="398"/>
      <c r="B283" s="378" t="s">
        <v>1085</v>
      </c>
      <c r="C283" s="399"/>
      <c r="D283" s="321"/>
      <c r="E283" s="307"/>
      <c r="F283" s="307"/>
      <c r="G283" s="307">
        <f>SUM(G279:G282)</f>
        <v>0</v>
      </c>
      <c r="H283" s="307">
        <f t="shared" ref="H283:I283" si="318">SUM(H279:H282)</f>
        <v>0</v>
      </c>
      <c r="I283" s="420">
        <f t="shared" si="318"/>
        <v>0</v>
      </c>
      <c r="J283" s="418">
        <f t="shared" si="311"/>
        <v>0</v>
      </c>
      <c r="K283" s="392">
        <f t="shared" si="311"/>
        <v>0</v>
      </c>
      <c r="L283" s="419">
        <f t="shared" si="311"/>
        <v>0</v>
      </c>
      <c r="M283" s="306">
        <f>SUM(M279:M282)</f>
        <v>0</v>
      </c>
      <c r="N283" s="307">
        <f t="shared" ref="N283:O283" si="319">SUM(N279:N282)</f>
        <v>0</v>
      </c>
      <c r="O283" s="307">
        <f t="shared" si="319"/>
        <v>0</v>
      </c>
      <c r="P283" s="307">
        <f>SUM(P279:P282)</f>
        <v>0</v>
      </c>
      <c r="Q283" s="307">
        <f t="shared" ref="Q283:R283" si="320">SUM(Q279:Q282)</f>
        <v>0</v>
      </c>
      <c r="R283" s="307">
        <f t="shared" si="320"/>
        <v>0</v>
      </c>
      <c r="S283" s="307">
        <f>SUM(S279:S282)</f>
        <v>0</v>
      </c>
      <c r="T283" s="307">
        <f t="shared" ref="T283:U283" si="321">SUM(T279:T282)</f>
        <v>0</v>
      </c>
      <c r="U283" s="307">
        <f t="shared" si="321"/>
        <v>0</v>
      </c>
      <c r="V283" s="307">
        <f>SUM(V279:V282)</f>
        <v>0</v>
      </c>
      <c r="W283" s="307">
        <f t="shared" ref="W283:X283" si="322">SUM(W279:W282)</f>
        <v>0</v>
      </c>
      <c r="X283" s="396">
        <f t="shared" si="322"/>
        <v>0</v>
      </c>
    </row>
    <row r="284" spans="1:24" ht="22.5">
      <c r="A284" s="389" t="s">
        <v>1086</v>
      </c>
      <c r="B284" s="390" t="s">
        <v>1063</v>
      </c>
      <c r="C284" s="391"/>
      <c r="D284" s="395"/>
      <c r="E284" s="392"/>
      <c r="F284" s="392"/>
      <c r="G284" s="392"/>
      <c r="H284" s="392"/>
      <c r="I284" s="417"/>
      <c r="J284" s="418">
        <f t="shared" si="311"/>
        <v>0</v>
      </c>
      <c r="K284" s="392">
        <f t="shared" si="311"/>
        <v>0</v>
      </c>
      <c r="L284" s="419">
        <f t="shared" si="311"/>
        <v>0</v>
      </c>
      <c r="M284" s="636"/>
      <c r="N284" s="633"/>
      <c r="O284" s="633"/>
      <c r="P284" s="633"/>
      <c r="Q284" s="633"/>
      <c r="R284" s="633"/>
      <c r="S284" s="633"/>
      <c r="T284" s="633"/>
      <c r="U284" s="633"/>
      <c r="V284" s="633"/>
      <c r="W284" s="633"/>
      <c r="X284" s="643"/>
    </row>
    <row r="285" spans="1:24" ht="22.5">
      <c r="A285" s="389">
        <v>11</v>
      </c>
      <c r="B285" s="390" t="s">
        <v>2110</v>
      </c>
      <c r="C285" s="394" t="s">
        <v>2111</v>
      </c>
      <c r="D285" s="395"/>
      <c r="E285" s="392"/>
      <c r="F285" s="392"/>
      <c r="G285" s="392"/>
      <c r="H285" s="392"/>
      <c r="I285" s="417"/>
      <c r="J285" s="418">
        <f t="shared" si="311"/>
        <v>0</v>
      </c>
      <c r="K285" s="392">
        <f t="shared" si="311"/>
        <v>0</v>
      </c>
      <c r="L285" s="419">
        <f t="shared" si="311"/>
        <v>0</v>
      </c>
      <c r="M285" s="430"/>
      <c r="N285" s="392"/>
      <c r="O285" s="392"/>
      <c r="P285" s="392"/>
      <c r="Q285" s="392"/>
      <c r="R285" s="392"/>
      <c r="S285" s="392"/>
      <c r="T285" s="392"/>
      <c r="U285" s="392"/>
      <c r="V285" s="392"/>
      <c r="W285" s="392"/>
      <c r="X285" s="393"/>
    </row>
    <row r="286" spans="1:24">
      <c r="A286" s="389">
        <v>12</v>
      </c>
      <c r="B286" s="390" t="s">
        <v>1088</v>
      </c>
      <c r="C286" s="394" t="s">
        <v>2112</v>
      </c>
      <c r="D286" s="395"/>
      <c r="E286" s="392"/>
      <c r="F286" s="392"/>
      <c r="G286" s="392"/>
      <c r="H286" s="392"/>
      <c r="I286" s="417"/>
      <c r="J286" s="418">
        <f t="shared" si="311"/>
        <v>0</v>
      </c>
      <c r="K286" s="392">
        <f t="shared" si="311"/>
        <v>0</v>
      </c>
      <c r="L286" s="419">
        <f t="shared" si="311"/>
        <v>0</v>
      </c>
      <c r="M286" s="430"/>
      <c r="N286" s="392"/>
      <c r="O286" s="392"/>
      <c r="P286" s="392"/>
      <c r="Q286" s="392"/>
      <c r="R286" s="392"/>
      <c r="S286" s="392"/>
      <c r="T286" s="392"/>
      <c r="U286" s="392"/>
      <c r="V286" s="392"/>
      <c r="W286" s="392"/>
      <c r="X286" s="393"/>
    </row>
    <row r="287" spans="1:24" ht="22.5">
      <c r="A287" s="389">
        <v>13</v>
      </c>
      <c r="B287" s="390" t="s">
        <v>2113</v>
      </c>
      <c r="C287" s="397" t="s">
        <v>2114</v>
      </c>
      <c r="D287" s="395"/>
      <c r="E287" s="392"/>
      <c r="F287" s="392"/>
      <c r="G287" s="392"/>
      <c r="H287" s="392"/>
      <c r="I287" s="417"/>
      <c r="J287" s="418">
        <f t="shared" ref="J287:L289" si="323">D191+G191+J191+M191+P191+S191+V191+D215+G215+J215+M215+P215+S215+V215+D239+G239+J239+M239+P239+S239+V239+D263+G263+J263+M263+P263+S263+V263+D287+G287</f>
        <v>0</v>
      </c>
      <c r="K287" s="392">
        <f t="shared" si="323"/>
        <v>0</v>
      </c>
      <c r="L287" s="419">
        <f t="shared" si="323"/>
        <v>0</v>
      </c>
      <c r="M287" s="430"/>
      <c r="N287" s="392"/>
      <c r="O287" s="392"/>
      <c r="P287" s="392"/>
      <c r="Q287" s="392"/>
      <c r="R287" s="392"/>
      <c r="S287" s="392"/>
      <c r="T287" s="392"/>
      <c r="U287" s="392"/>
      <c r="V287" s="392"/>
      <c r="W287" s="392"/>
      <c r="X287" s="393"/>
    </row>
    <row r="288" spans="1:24" ht="21.75">
      <c r="A288" s="398"/>
      <c r="B288" s="378" t="s">
        <v>1089</v>
      </c>
      <c r="C288" s="401"/>
      <c r="D288" s="321">
        <f>SUM(D285:D287)</f>
        <v>0</v>
      </c>
      <c r="E288" s="307">
        <f t="shared" ref="E288:F288" si="324">SUM(E285:E287)</f>
        <v>0</v>
      </c>
      <c r="F288" s="307">
        <f t="shared" si="324"/>
        <v>0</v>
      </c>
      <c r="G288" s="307">
        <f>SUM(G285:G287)</f>
        <v>0</v>
      </c>
      <c r="H288" s="307">
        <f t="shared" ref="H288:I288" si="325">SUM(H285:H287)</f>
        <v>0</v>
      </c>
      <c r="I288" s="420">
        <f t="shared" si="325"/>
        <v>0</v>
      </c>
      <c r="J288" s="418">
        <f t="shared" si="323"/>
        <v>0</v>
      </c>
      <c r="K288" s="392">
        <f t="shared" si="323"/>
        <v>0</v>
      </c>
      <c r="L288" s="419">
        <f t="shared" si="323"/>
        <v>0</v>
      </c>
      <c r="M288" s="306">
        <f>SUM(M285:M287)</f>
        <v>0</v>
      </c>
      <c r="N288" s="307">
        <f t="shared" ref="N288:O288" si="326">SUM(N285:N287)</f>
        <v>0</v>
      </c>
      <c r="O288" s="307">
        <f t="shared" si="326"/>
        <v>0</v>
      </c>
      <c r="P288" s="307">
        <f>SUM(P285:P287)</f>
        <v>0</v>
      </c>
      <c r="Q288" s="307">
        <f t="shared" ref="Q288:R288" si="327">SUM(Q285:Q287)</f>
        <v>0</v>
      </c>
      <c r="R288" s="307">
        <f t="shared" si="327"/>
        <v>0</v>
      </c>
      <c r="S288" s="307">
        <f>SUM(S285:S287)</f>
        <v>0</v>
      </c>
      <c r="T288" s="307">
        <f t="shared" ref="T288:U288" si="328">SUM(T285:T287)</f>
        <v>0</v>
      </c>
      <c r="U288" s="307">
        <f t="shared" si="328"/>
        <v>0</v>
      </c>
      <c r="V288" s="307">
        <f>SUM(V285:V287)</f>
        <v>0</v>
      </c>
      <c r="W288" s="307">
        <f t="shared" ref="W288:X288" si="329">SUM(W285:W287)</f>
        <v>0</v>
      </c>
      <c r="X288" s="396">
        <f t="shared" si="329"/>
        <v>0</v>
      </c>
    </row>
    <row r="289" spans="1:24" ht="22.5" thickBot="1">
      <c r="A289" s="398"/>
      <c r="B289" s="378" t="s">
        <v>1090</v>
      </c>
      <c r="C289" s="401"/>
      <c r="D289" s="403">
        <f>D277+D283+D288</f>
        <v>331416</v>
      </c>
      <c r="E289" s="404">
        <f t="shared" ref="E289:F289" si="330">E277+E283+E288</f>
        <v>0</v>
      </c>
      <c r="F289" s="404">
        <f t="shared" si="330"/>
        <v>0</v>
      </c>
      <c r="G289" s="404">
        <f>G277+G283+G288</f>
        <v>9823709</v>
      </c>
      <c r="H289" s="404">
        <f t="shared" ref="H289:I289" si="331">H277+H283+H288</f>
        <v>0</v>
      </c>
      <c r="I289" s="423">
        <f t="shared" si="331"/>
        <v>0</v>
      </c>
      <c r="J289" s="431">
        <f t="shared" si="323"/>
        <v>238853500</v>
      </c>
      <c r="K289" s="411">
        <f t="shared" si="323"/>
        <v>0</v>
      </c>
      <c r="L289" s="432">
        <f t="shared" si="323"/>
        <v>7407721</v>
      </c>
      <c r="M289" s="433">
        <f>M277+M283+M288</f>
        <v>123453954</v>
      </c>
      <c r="N289" s="404">
        <f t="shared" ref="N289:O289" si="332">N277+N283+N288</f>
        <v>0</v>
      </c>
      <c r="O289" s="404">
        <f t="shared" si="332"/>
        <v>0</v>
      </c>
      <c r="P289" s="404">
        <f>P277+P283+P288</f>
        <v>1379460</v>
      </c>
      <c r="Q289" s="404">
        <f t="shared" ref="Q289:R289" si="333">Q277+Q283+Q288</f>
        <v>0</v>
      </c>
      <c r="R289" s="404">
        <f t="shared" si="333"/>
        <v>0</v>
      </c>
      <c r="S289" s="404">
        <f>S277+S283+S288</f>
        <v>1188578</v>
      </c>
      <c r="T289" s="404">
        <f t="shared" ref="T289:U289" si="334">T277+T283+T288</f>
        <v>0</v>
      </c>
      <c r="U289" s="404">
        <f t="shared" si="334"/>
        <v>0</v>
      </c>
      <c r="V289" s="404">
        <f>V277+V283+V288</f>
        <v>21029997</v>
      </c>
      <c r="W289" s="404">
        <f t="shared" ref="W289:X289" si="335">W277+W283+W288</f>
        <v>0</v>
      </c>
      <c r="X289" s="405">
        <f t="shared" si="335"/>
        <v>0</v>
      </c>
    </row>
    <row r="290" spans="1:24" ht="24" customHeight="1" thickBot="1">
      <c r="A290" s="406"/>
      <c r="B290" s="390"/>
      <c r="C290" s="391"/>
      <c r="D290" s="673" t="s">
        <v>1048</v>
      </c>
      <c r="E290" s="674"/>
      <c r="F290" s="675"/>
      <c r="G290" s="676" t="s">
        <v>1047</v>
      </c>
      <c r="H290" s="677"/>
      <c r="I290" s="677"/>
      <c r="J290" s="677"/>
      <c r="K290" s="677"/>
      <c r="L290" s="677"/>
      <c r="M290" s="678"/>
      <c r="N290" s="678"/>
      <c r="O290" s="679"/>
      <c r="P290" s="619" t="s">
        <v>1763</v>
      </c>
      <c r="Q290" s="620"/>
      <c r="R290" s="620"/>
      <c r="S290" s="680"/>
      <c r="T290" s="680"/>
      <c r="U290" s="681"/>
      <c r="V290" s="434"/>
      <c r="W290" s="434"/>
      <c r="X290" s="434"/>
    </row>
    <row r="291" spans="1:24" ht="49.5" customHeight="1" thickTop="1">
      <c r="A291" s="406"/>
      <c r="B291" s="390"/>
      <c r="C291" s="381" t="s">
        <v>2039</v>
      </c>
      <c r="D291" s="682" t="s">
        <v>2078</v>
      </c>
      <c r="E291" s="683"/>
      <c r="F291" s="684"/>
      <c r="G291" s="685" t="s">
        <v>2004</v>
      </c>
      <c r="H291" s="623"/>
      <c r="I291" s="623"/>
      <c r="J291" s="623" t="s">
        <v>2098</v>
      </c>
      <c r="K291" s="623"/>
      <c r="L291" s="628"/>
      <c r="M291" s="682" t="s">
        <v>2078</v>
      </c>
      <c r="N291" s="683"/>
      <c r="O291" s="684"/>
      <c r="P291" s="685" t="s">
        <v>2071</v>
      </c>
      <c r="Q291" s="623"/>
      <c r="R291" s="628"/>
      <c r="S291" s="682" t="s">
        <v>2078</v>
      </c>
      <c r="T291" s="683"/>
      <c r="U291" s="684"/>
      <c r="V291" s="435"/>
      <c r="W291" s="435"/>
      <c r="X291" s="435"/>
    </row>
    <row r="292" spans="1:24" ht="45.75" customHeight="1">
      <c r="A292" s="383" t="s">
        <v>2016</v>
      </c>
      <c r="B292" s="379" t="s">
        <v>990</v>
      </c>
      <c r="C292" s="382" t="s">
        <v>990</v>
      </c>
      <c r="D292" s="665"/>
      <c r="E292" s="666"/>
      <c r="F292" s="667"/>
      <c r="G292" s="668" t="s">
        <v>2010</v>
      </c>
      <c r="H292" s="651"/>
      <c r="I292" s="651"/>
      <c r="J292" s="651" t="s">
        <v>2100</v>
      </c>
      <c r="K292" s="651"/>
      <c r="L292" s="669"/>
      <c r="M292" s="670"/>
      <c r="N292" s="671"/>
      <c r="O292" s="672"/>
      <c r="P292" s="668" t="s">
        <v>2085</v>
      </c>
      <c r="Q292" s="651"/>
      <c r="R292" s="669"/>
      <c r="S292" s="665"/>
      <c r="T292" s="666"/>
      <c r="U292" s="667"/>
    </row>
    <row r="293" spans="1:24" ht="67.5" customHeight="1">
      <c r="A293" s="383"/>
      <c r="B293" s="379"/>
      <c r="C293" s="384" t="s">
        <v>2017</v>
      </c>
      <c r="D293" s="415" t="s">
        <v>2018</v>
      </c>
      <c r="E293" s="387" t="s">
        <v>2019</v>
      </c>
      <c r="F293" s="416" t="s">
        <v>2020</v>
      </c>
      <c r="G293" s="429" t="s">
        <v>2018</v>
      </c>
      <c r="H293" s="387" t="s">
        <v>2019</v>
      </c>
      <c r="I293" s="387" t="s">
        <v>2020</v>
      </c>
      <c r="J293" s="387" t="s">
        <v>2018</v>
      </c>
      <c r="K293" s="387" t="s">
        <v>2019</v>
      </c>
      <c r="L293" s="414" t="s">
        <v>2020</v>
      </c>
      <c r="M293" s="415" t="s">
        <v>2018</v>
      </c>
      <c r="N293" s="387" t="s">
        <v>2019</v>
      </c>
      <c r="O293" s="416" t="s">
        <v>2020</v>
      </c>
      <c r="P293" s="429" t="s">
        <v>2018</v>
      </c>
      <c r="Q293" s="387" t="s">
        <v>2019</v>
      </c>
      <c r="R293" s="414" t="s">
        <v>2020</v>
      </c>
      <c r="S293" s="415" t="s">
        <v>2018</v>
      </c>
      <c r="T293" s="387" t="s">
        <v>2019</v>
      </c>
      <c r="U293" s="416" t="s">
        <v>2020</v>
      </c>
    </row>
    <row r="294" spans="1:24" ht="22.5">
      <c r="A294" s="389" t="s">
        <v>1073</v>
      </c>
      <c r="B294" s="390" t="s">
        <v>1074</v>
      </c>
      <c r="C294" s="391"/>
      <c r="D294" s="663"/>
      <c r="E294" s="646"/>
      <c r="F294" s="649"/>
      <c r="G294" s="648"/>
      <c r="H294" s="646"/>
      <c r="I294" s="646"/>
      <c r="J294" s="646"/>
      <c r="K294" s="646"/>
      <c r="L294" s="664"/>
      <c r="M294" s="663"/>
      <c r="N294" s="646"/>
      <c r="O294" s="649"/>
      <c r="P294" s="648"/>
      <c r="Q294" s="646"/>
      <c r="R294" s="664"/>
      <c r="S294" s="663"/>
      <c r="T294" s="646"/>
      <c r="U294" s="649"/>
    </row>
    <row r="295" spans="1:24">
      <c r="A295" s="389">
        <v>1</v>
      </c>
      <c r="B295" s="390" t="s">
        <v>1120</v>
      </c>
      <c r="C295" s="394" t="s">
        <v>2101</v>
      </c>
      <c r="D295" s="436">
        <f>M271+P271+S271+V271</f>
        <v>114910492</v>
      </c>
      <c r="E295" s="437">
        <f t="shared" ref="E295:F301" si="336">N271+Q271+T271+W271</f>
        <v>0</v>
      </c>
      <c r="F295" s="438">
        <f t="shared" si="336"/>
        <v>0</v>
      </c>
      <c r="G295" s="430">
        <f>[1]KIADÁS!O130</f>
        <v>0</v>
      </c>
      <c r="H295" s="392">
        <f>[1]KIADÁS!$P$130</f>
        <v>0</v>
      </c>
      <c r="I295" s="392">
        <v>79048738</v>
      </c>
      <c r="J295" s="392">
        <f>[1]KIADÁS!$O$151</f>
        <v>0</v>
      </c>
      <c r="K295" s="392">
        <f>[1]KIADÁS!$P$151</f>
        <v>0</v>
      </c>
      <c r="L295" s="417">
        <v>2399033</v>
      </c>
      <c r="M295" s="436">
        <f>G295+J295</f>
        <v>0</v>
      </c>
      <c r="N295" s="437">
        <f>H295+K295</f>
        <v>0</v>
      </c>
      <c r="O295" s="438">
        <f>I295+L295</f>
        <v>81447771</v>
      </c>
      <c r="P295" s="430">
        <v>19476088</v>
      </c>
      <c r="Q295" s="392"/>
      <c r="R295" s="417"/>
      <c r="S295" s="436">
        <f t="shared" ref="S295:U301" si="337">P295</f>
        <v>19476088</v>
      </c>
      <c r="T295" s="437">
        <f t="shared" si="337"/>
        <v>0</v>
      </c>
      <c r="U295" s="438">
        <f t="shared" si="337"/>
        <v>0</v>
      </c>
    </row>
    <row r="296" spans="1:24" ht="22.5">
      <c r="A296" s="389">
        <v>2</v>
      </c>
      <c r="B296" s="390" t="s">
        <v>1075</v>
      </c>
      <c r="C296" s="394" t="s">
        <v>2102</v>
      </c>
      <c r="D296" s="436">
        <f t="shared" ref="D296:D301" si="338">M272+P272+S272+V272</f>
        <v>25855599</v>
      </c>
      <c r="E296" s="437">
        <f t="shared" si="336"/>
        <v>0</v>
      </c>
      <c r="F296" s="438">
        <f t="shared" si="336"/>
        <v>0</v>
      </c>
      <c r="G296" s="430">
        <f>[1]KIADÁS!$R$130</f>
        <v>0</v>
      </c>
      <c r="H296" s="392">
        <f>[1]KIADÁS!$S$130</f>
        <v>0</v>
      </c>
      <c r="I296" s="392">
        <v>17931740</v>
      </c>
      <c r="J296" s="392">
        <f>[1]KIADÁS!$R$151</f>
        <v>0</v>
      </c>
      <c r="K296" s="392">
        <f>[1]KIADÁS!$S$151</f>
        <v>0</v>
      </c>
      <c r="L296" s="417">
        <v>522424</v>
      </c>
      <c r="M296" s="436">
        <f t="shared" ref="M296:O301" si="339">G296+J296</f>
        <v>0</v>
      </c>
      <c r="N296" s="437">
        <f t="shared" si="339"/>
        <v>0</v>
      </c>
      <c r="O296" s="438">
        <f t="shared" si="339"/>
        <v>18454164</v>
      </c>
      <c r="P296" s="430">
        <v>4618513</v>
      </c>
      <c r="Q296" s="392"/>
      <c r="R296" s="417"/>
      <c r="S296" s="436">
        <f t="shared" si="337"/>
        <v>4618513</v>
      </c>
      <c r="T296" s="437">
        <f t="shared" si="337"/>
        <v>0</v>
      </c>
      <c r="U296" s="438">
        <f t="shared" si="337"/>
        <v>0</v>
      </c>
    </row>
    <row r="297" spans="1:24">
      <c r="A297" s="389">
        <v>3</v>
      </c>
      <c r="B297" s="390" t="s">
        <v>1121</v>
      </c>
      <c r="C297" s="394" t="s">
        <v>2103</v>
      </c>
      <c r="D297" s="436">
        <f t="shared" si="338"/>
        <v>6285898</v>
      </c>
      <c r="E297" s="437">
        <f t="shared" si="336"/>
        <v>0</v>
      </c>
      <c r="F297" s="438">
        <f t="shared" si="336"/>
        <v>0</v>
      </c>
      <c r="G297" s="430">
        <f>[1]KIADÁS!$U$130</f>
        <v>0</v>
      </c>
      <c r="H297" s="392">
        <f>[1]KIADÁS!$V$130</f>
        <v>0</v>
      </c>
      <c r="I297" s="392">
        <v>13200853</v>
      </c>
      <c r="J297" s="392">
        <f>[1]KIADÁS!$U$151</f>
        <v>0</v>
      </c>
      <c r="K297" s="392">
        <f>[1]KIADÁS!$V$151</f>
        <v>0</v>
      </c>
      <c r="L297" s="417"/>
      <c r="M297" s="436">
        <f t="shared" si="339"/>
        <v>0</v>
      </c>
      <c r="N297" s="437">
        <f t="shared" si="339"/>
        <v>0</v>
      </c>
      <c r="O297" s="438">
        <f t="shared" si="339"/>
        <v>13200853</v>
      </c>
      <c r="P297" s="430">
        <v>13799022</v>
      </c>
      <c r="Q297" s="392"/>
      <c r="R297" s="417"/>
      <c r="S297" s="436">
        <f t="shared" si="337"/>
        <v>13799022</v>
      </c>
      <c r="T297" s="437">
        <f t="shared" si="337"/>
        <v>0</v>
      </c>
      <c r="U297" s="438">
        <f t="shared" si="337"/>
        <v>0</v>
      </c>
    </row>
    <row r="298" spans="1:24">
      <c r="A298" s="389">
        <v>4</v>
      </c>
      <c r="B298" s="390" t="s">
        <v>994</v>
      </c>
      <c r="C298" s="394" t="s">
        <v>2104</v>
      </c>
      <c r="D298" s="436">
        <f t="shared" si="338"/>
        <v>0</v>
      </c>
      <c r="E298" s="437">
        <f t="shared" si="336"/>
        <v>0</v>
      </c>
      <c r="F298" s="438">
        <f t="shared" si="336"/>
        <v>0</v>
      </c>
      <c r="G298" s="430">
        <f>[1]KIADÁS!$AM$130</f>
        <v>0</v>
      </c>
      <c r="H298" s="392">
        <f>[1]KIADÁS!$AN$130</f>
        <v>0</v>
      </c>
      <c r="I298" s="392">
        <f>[1]KIADÁS!$AO$130</f>
        <v>0</v>
      </c>
      <c r="J298" s="392">
        <f>[1]KIADÁS!$AM$151</f>
        <v>0</v>
      </c>
      <c r="K298" s="392">
        <f>[1]KIADÁS!$AN$151</f>
        <v>0</v>
      </c>
      <c r="L298" s="417">
        <f>[1]KIADÁS!$AO$151</f>
        <v>0</v>
      </c>
      <c r="M298" s="436">
        <f t="shared" si="339"/>
        <v>0</v>
      </c>
      <c r="N298" s="437">
        <f t="shared" si="339"/>
        <v>0</v>
      </c>
      <c r="O298" s="438">
        <f t="shared" si="339"/>
        <v>0</v>
      </c>
      <c r="P298" s="430"/>
      <c r="Q298" s="392"/>
      <c r="R298" s="417"/>
      <c r="S298" s="436">
        <f t="shared" si="337"/>
        <v>0</v>
      </c>
      <c r="T298" s="437">
        <f t="shared" si="337"/>
        <v>0</v>
      </c>
      <c r="U298" s="438">
        <f t="shared" si="337"/>
        <v>0</v>
      </c>
    </row>
    <row r="299" spans="1:24">
      <c r="A299" s="389">
        <v>5</v>
      </c>
      <c r="B299" s="390" t="s">
        <v>1076</v>
      </c>
      <c r="C299" s="394" t="s">
        <v>2105</v>
      </c>
      <c r="D299" s="436">
        <f t="shared" si="338"/>
        <v>0</v>
      </c>
      <c r="E299" s="437">
        <f t="shared" si="336"/>
        <v>0</v>
      </c>
      <c r="F299" s="438">
        <f t="shared" si="336"/>
        <v>0</v>
      </c>
      <c r="G299" s="430">
        <f>[1]KIADÁS!$BB$130-G300</f>
        <v>0</v>
      </c>
      <c r="H299" s="392">
        <f>[1]KIADÁS!$BC$130-H300</f>
        <v>0</v>
      </c>
      <c r="I299" s="392">
        <f>[1]KIADÁS!$BD$130-I300</f>
        <v>0</v>
      </c>
      <c r="J299" s="392">
        <f>[1]KIADÁS!$BB$151-J300</f>
        <v>0</v>
      </c>
      <c r="K299" s="392">
        <f>[1]KIADÁS!$BC$151-K300</f>
        <v>0</v>
      </c>
      <c r="L299" s="417">
        <f>[1]KIADÁS!$BD$151-L300</f>
        <v>0</v>
      </c>
      <c r="M299" s="436">
        <f t="shared" si="339"/>
        <v>0</v>
      </c>
      <c r="N299" s="437">
        <f t="shared" si="339"/>
        <v>0</v>
      </c>
      <c r="O299" s="438">
        <f t="shared" si="339"/>
        <v>0</v>
      </c>
      <c r="P299" s="430"/>
      <c r="Q299" s="392"/>
      <c r="R299" s="417"/>
      <c r="S299" s="436">
        <f t="shared" si="337"/>
        <v>0</v>
      </c>
      <c r="T299" s="437">
        <f t="shared" si="337"/>
        <v>0</v>
      </c>
      <c r="U299" s="438">
        <f t="shared" si="337"/>
        <v>0</v>
      </c>
    </row>
    <row r="300" spans="1:24" ht="22.5">
      <c r="A300" s="389">
        <v>6</v>
      </c>
      <c r="B300" s="390" t="s">
        <v>1077</v>
      </c>
      <c r="C300" s="397" t="s">
        <v>2106</v>
      </c>
      <c r="D300" s="436">
        <f t="shared" si="338"/>
        <v>0</v>
      </c>
      <c r="E300" s="437">
        <f t="shared" si="336"/>
        <v>0</v>
      </c>
      <c r="F300" s="438">
        <f t="shared" si="336"/>
        <v>0</v>
      </c>
      <c r="G300" s="430">
        <f>[1]KIADÁS!CC$130+[1]KIADÁS!CF$130</f>
        <v>0</v>
      </c>
      <c r="H300" s="392">
        <f>[1]KIADÁS!$CD$130+[1]KIADÁS!CG$130</f>
        <v>0</v>
      </c>
      <c r="I300" s="392">
        <f>[1]KIADÁS!$CE$130+[1]KIADÁS!$CH$130</f>
        <v>0</v>
      </c>
      <c r="J300" s="392">
        <f>[1]KIADÁS!CF$151+[1]KIADÁS!CI$151</f>
        <v>0</v>
      </c>
      <c r="K300" s="392">
        <f>[1]KIADÁS!$CD$151+[1]KIADÁS!CJ$151</f>
        <v>0</v>
      </c>
      <c r="L300" s="417">
        <f>[1]KIADÁS!$CE$151+[1]KIADÁS!$CH$151</f>
        <v>0</v>
      </c>
      <c r="M300" s="436">
        <f t="shared" si="339"/>
        <v>0</v>
      </c>
      <c r="N300" s="437">
        <f t="shared" si="339"/>
        <v>0</v>
      </c>
      <c r="O300" s="438">
        <f t="shared" si="339"/>
        <v>0</v>
      </c>
      <c r="P300" s="430"/>
      <c r="Q300" s="392"/>
      <c r="R300" s="417"/>
      <c r="S300" s="436">
        <f t="shared" si="337"/>
        <v>0</v>
      </c>
      <c r="T300" s="437">
        <f t="shared" si="337"/>
        <v>0</v>
      </c>
      <c r="U300" s="438">
        <f t="shared" si="337"/>
        <v>0</v>
      </c>
    </row>
    <row r="301" spans="1:24" ht="21.75">
      <c r="A301" s="398"/>
      <c r="B301" s="378" t="s">
        <v>1078</v>
      </c>
      <c r="C301" s="399"/>
      <c r="D301" s="436">
        <f t="shared" si="338"/>
        <v>147051989</v>
      </c>
      <c r="E301" s="437">
        <f t="shared" si="336"/>
        <v>0</v>
      </c>
      <c r="F301" s="438">
        <f t="shared" si="336"/>
        <v>0</v>
      </c>
      <c r="G301" s="306">
        <f>SUM(G295:G299)</f>
        <v>0</v>
      </c>
      <c r="H301" s="307">
        <f t="shared" ref="H301:I301" si="340">SUM(H295:H299)</f>
        <v>0</v>
      </c>
      <c r="I301" s="307">
        <f t="shared" si="340"/>
        <v>110181331</v>
      </c>
      <c r="J301" s="307">
        <f>SUM(J295:J299)</f>
        <v>0</v>
      </c>
      <c r="K301" s="307">
        <f t="shared" ref="K301:L301" si="341">SUM(K295:K299)</f>
        <v>0</v>
      </c>
      <c r="L301" s="420">
        <f t="shared" si="341"/>
        <v>2921457</v>
      </c>
      <c r="M301" s="439">
        <f>G301+J301</f>
        <v>0</v>
      </c>
      <c r="N301" s="308">
        <f t="shared" si="339"/>
        <v>0</v>
      </c>
      <c r="O301" s="440">
        <f t="shared" si="339"/>
        <v>113102788</v>
      </c>
      <c r="P301" s="306">
        <f>SUM(P295:P300)</f>
        <v>37893623</v>
      </c>
      <c r="Q301" s="307">
        <f t="shared" ref="Q301:R301" si="342">SUM(Q295:Q300)</f>
        <v>0</v>
      </c>
      <c r="R301" s="420">
        <f t="shared" si="342"/>
        <v>0</v>
      </c>
      <c r="S301" s="439">
        <f t="shared" si="337"/>
        <v>37893623</v>
      </c>
      <c r="T301" s="437">
        <f t="shared" si="337"/>
        <v>0</v>
      </c>
      <c r="U301" s="438">
        <f t="shared" si="337"/>
        <v>0</v>
      </c>
    </row>
    <row r="302" spans="1:24" ht="22.5">
      <c r="A302" s="389" t="s">
        <v>1079</v>
      </c>
      <c r="B302" s="390" t="s">
        <v>1080</v>
      </c>
      <c r="C302" s="394"/>
      <c r="D302" s="637"/>
      <c r="E302" s="633"/>
      <c r="F302" s="644"/>
      <c r="G302" s="636"/>
      <c r="H302" s="633"/>
      <c r="I302" s="633"/>
      <c r="J302" s="633"/>
      <c r="K302" s="633"/>
      <c r="L302" s="662"/>
      <c r="M302" s="637"/>
      <c r="N302" s="633"/>
      <c r="O302" s="644"/>
      <c r="P302" s="430"/>
      <c r="Q302" s="392"/>
      <c r="R302" s="417"/>
      <c r="S302" s="637"/>
      <c r="T302" s="633"/>
      <c r="U302" s="644"/>
    </row>
    <row r="303" spans="1:24">
      <c r="A303" s="389">
        <v>7</v>
      </c>
      <c r="B303" s="390" t="s">
        <v>1081</v>
      </c>
      <c r="C303" s="394" t="s">
        <v>2107</v>
      </c>
      <c r="D303" s="436">
        <f t="shared" ref="D303:F313" si="343">M279+P279+S279+V279</f>
        <v>0</v>
      </c>
      <c r="E303" s="437">
        <f t="shared" si="343"/>
        <v>0</v>
      </c>
      <c r="F303" s="438">
        <f t="shared" si="343"/>
        <v>0</v>
      </c>
      <c r="G303" s="430">
        <f>[1]KIADÁS!$CL$130</f>
        <v>0</v>
      </c>
      <c r="H303" s="392">
        <f>[1]KIADÁS!$CM$130</f>
        <v>0</v>
      </c>
      <c r="I303" s="392">
        <v>191640</v>
      </c>
      <c r="J303" s="392">
        <f>[1]KIADÁS!$CL$151</f>
        <v>0</v>
      </c>
      <c r="K303" s="392">
        <f>[1]KIADÁS!$CM$151</f>
        <v>0</v>
      </c>
      <c r="L303" s="417"/>
      <c r="M303" s="436">
        <f t="shared" ref="M303:O307" si="344">G303+J303</f>
        <v>0</v>
      </c>
      <c r="N303" s="437">
        <f t="shared" si="344"/>
        <v>0</v>
      </c>
      <c r="O303" s="438">
        <f t="shared" si="344"/>
        <v>191640</v>
      </c>
      <c r="P303" s="430">
        <v>540000</v>
      </c>
      <c r="Q303" s="392"/>
      <c r="R303" s="417"/>
      <c r="S303" s="436">
        <f t="shared" ref="S303:U313" si="345">P303</f>
        <v>540000</v>
      </c>
      <c r="T303" s="437">
        <f t="shared" si="345"/>
        <v>0</v>
      </c>
      <c r="U303" s="438">
        <f t="shared" si="345"/>
        <v>0</v>
      </c>
    </row>
    <row r="304" spans="1:24">
      <c r="A304" s="389">
        <v>8</v>
      </c>
      <c r="B304" s="390" t="s">
        <v>1082</v>
      </c>
      <c r="C304" s="394" t="s">
        <v>2108</v>
      </c>
      <c r="D304" s="436">
        <f t="shared" si="343"/>
        <v>0</v>
      </c>
      <c r="E304" s="437">
        <f t="shared" si="343"/>
        <v>0</v>
      </c>
      <c r="F304" s="438">
        <f t="shared" si="343"/>
        <v>0</v>
      </c>
      <c r="G304" s="430">
        <f>[1]KIADÁS!$CO$130</f>
        <v>0</v>
      </c>
      <c r="H304" s="392">
        <f>[1]KIADÁS!$CP$130</f>
        <v>0</v>
      </c>
      <c r="I304" s="392">
        <f>[1]KIADÁS!$CQ$130</f>
        <v>0</v>
      </c>
      <c r="J304" s="392">
        <f>[1]KIADÁS!$CO$151</f>
        <v>0</v>
      </c>
      <c r="K304" s="392">
        <f>[1]KIADÁS!$CP$151</f>
        <v>0</v>
      </c>
      <c r="L304" s="417">
        <f>[1]KIADÁS!$CQ$151</f>
        <v>0</v>
      </c>
      <c r="M304" s="436">
        <f t="shared" si="344"/>
        <v>0</v>
      </c>
      <c r="N304" s="437">
        <f t="shared" si="344"/>
        <v>0</v>
      </c>
      <c r="O304" s="438">
        <f t="shared" si="344"/>
        <v>0</v>
      </c>
      <c r="P304" s="430"/>
      <c r="Q304" s="392"/>
      <c r="R304" s="417"/>
      <c r="S304" s="436">
        <f t="shared" si="345"/>
        <v>0</v>
      </c>
      <c r="T304" s="437">
        <f t="shared" si="345"/>
        <v>0</v>
      </c>
      <c r="U304" s="438">
        <f t="shared" si="345"/>
        <v>0</v>
      </c>
    </row>
    <row r="305" spans="1:21">
      <c r="A305" s="389">
        <v>9</v>
      </c>
      <c r="B305" s="390" t="s">
        <v>1083</v>
      </c>
      <c r="C305" s="394" t="s">
        <v>2109</v>
      </c>
      <c r="D305" s="436">
        <f t="shared" si="343"/>
        <v>0</v>
      </c>
      <c r="E305" s="437">
        <f t="shared" si="343"/>
        <v>0</v>
      </c>
      <c r="F305" s="438">
        <f t="shared" si="343"/>
        <v>0</v>
      </c>
      <c r="G305" s="430">
        <f>[1]KIADÁS!$CR$130</f>
        <v>0</v>
      </c>
      <c r="H305" s="392">
        <f>[1]KIADÁS!$CS$130</f>
        <v>0</v>
      </c>
      <c r="I305" s="392">
        <f>[1]KIADÁS!$CT$130</f>
        <v>0</v>
      </c>
      <c r="J305" s="392">
        <f>[1]KIADÁS!$CR$151</f>
        <v>0</v>
      </c>
      <c r="K305" s="392">
        <f>[1]KIADÁS!$CS$151</f>
        <v>0</v>
      </c>
      <c r="L305" s="417">
        <f>[1]KIADÁS!$CT$151</f>
        <v>0</v>
      </c>
      <c r="M305" s="436">
        <f t="shared" si="344"/>
        <v>0</v>
      </c>
      <c r="N305" s="437">
        <f t="shared" si="344"/>
        <v>0</v>
      </c>
      <c r="O305" s="438">
        <f t="shared" si="344"/>
        <v>0</v>
      </c>
      <c r="P305" s="430"/>
      <c r="Q305" s="392"/>
      <c r="R305" s="417"/>
      <c r="S305" s="436">
        <f t="shared" si="345"/>
        <v>0</v>
      </c>
      <c r="T305" s="437">
        <f t="shared" si="345"/>
        <v>0</v>
      </c>
      <c r="U305" s="438">
        <f t="shared" si="345"/>
        <v>0</v>
      </c>
    </row>
    <row r="306" spans="1:21">
      <c r="A306" s="389">
        <v>10</v>
      </c>
      <c r="B306" s="390" t="s">
        <v>1084</v>
      </c>
      <c r="C306" s="394" t="s">
        <v>2106</v>
      </c>
      <c r="D306" s="436">
        <f t="shared" si="343"/>
        <v>0</v>
      </c>
      <c r="E306" s="437">
        <f t="shared" si="343"/>
        <v>0</v>
      </c>
      <c r="F306" s="438">
        <f t="shared" si="343"/>
        <v>0</v>
      </c>
      <c r="G306" s="430">
        <f>[1]KIADÁS!$CI$130</f>
        <v>0</v>
      </c>
      <c r="H306" s="392">
        <f>[1]KIADÁS!$CJ$130</f>
        <v>0</v>
      </c>
      <c r="I306" s="392">
        <f>[1]KIADÁS!$CK$130</f>
        <v>0</v>
      </c>
      <c r="J306" s="392">
        <f>[1]KIADÁS!$CI$151</f>
        <v>0</v>
      </c>
      <c r="K306" s="392">
        <f>[1]KIADÁS!$CJ$151</f>
        <v>0</v>
      </c>
      <c r="L306" s="417">
        <f>[1]KIADÁS!$CK$151</f>
        <v>0</v>
      </c>
      <c r="M306" s="436">
        <f t="shared" si="344"/>
        <v>0</v>
      </c>
      <c r="N306" s="437">
        <f t="shared" si="344"/>
        <v>0</v>
      </c>
      <c r="O306" s="438">
        <f t="shared" si="344"/>
        <v>0</v>
      </c>
      <c r="P306" s="306"/>
      <c r="Q306" s="307">
        <f t="shared" ref="Q306:R307" si="346">SUM(Q302:Q305)</f>
        <v>0</v>
      </c>
      <c r="R306" s="420">
        <f t="shared" si="346"/>
        <v>0</v>
      </c>
      <c r="S306" s="436">
        <f t="shared" si="345"/>
        <v>0</v>
      </c>
      <c r="T306" s="437">
        <f t="shared" si="345"/>
        <v>0</v>
      </c>
      <c r="U306" s="438">
        <f t="shared" si="345"/>
        <v>0</v>
      </c>
    </row>
    <row r="307" spans="1:21" ht="21.75">
      <c r="A307" s="398"/>
      <c r="B307" s="378" t="s">
        <v>1085</v>
      </c>
      <c r="C307" s="399"/>
      <c r="D307" s="436">
        <f t="shared" si="343"/>
        <v>0</v>
      </c>
      <c r="E307" s="437">
        <f t="shared" si="343"/>
        <v>0</v>
      </c>
      <c r="F307" s="438">
        <f t="shared" si="343"/>
        <v>0</v>
      </c>
      <c r="G307" s="306">
        <f>G303+G304+G305</f>
        <v>0</v>
      </c>
      <c r="H307" s="307">
        <f t="shared" ref="H307:L307" si="347">H303+H304+H305</f>
        <v>0</v>
      </c>
      <c r="I307" s="307">
        <f t="shared" si="347"/>
        <v>191640</v>
      </c>
      <c r="J307" s="307">
        <f>J303+J304+J305</f>
        <v>0</v>
      </c>
      <c r="K307" s="307">
        <f t="shared" si="347"/>
        <v>0</v>
      </c>
      <c r="L307" s="420">
        <f t="shared" si="347"/>
        <v>0</v>
      </c>
      <c r="M307" s="436">
        <f t="shared" si="344"/>
        <v>0</v>
      </c>
      <c r="N307" s="437">
        <f t="shared" si="344"/>
        <v>0</v>
      </c>
      <c r="O307" s="438">
        <f t="shared" si="344"/>
        <v>191640</v>
      </c>
      <c r="P307" s="306">
        <f>SUM(P303:P306)</f>
        <v>540000</v>
      </c>
      <c r="Q307" s="307">
        <f t="shared" si="346"/>
        <v>0</v>
      </c>
      <c r="R307" s="420">
        <f t="shared" si="346"/>
        <v>0</v>
      </c>
      <c r="S307" s="439">
        <f t="shared" si="345"/>
        <v>540000</v>
      </c>
      <c r="T307" s="437">
        <f t="shared" si="345"/>
        <v>0</v>
      </c>
      <c r="U307" s="438">
        <f t="shared" si="345"/>
        <v>0</v>
      </c>
    </row>
    <row r="308" spans="1:21" ht="22.5">
      <c r="A308" s="389" t="s">
        <v>1086</v>
      </c>
      <c r="B308" s="390" t="s">
        <v>1063</v>
      </c>
      <c r="C308" s="391"/>
      <c r="D308" s="436">
        <f t="shared" si="343"/>
        <v>0</v>
      </c>
      <c r="E308" s="437">
        <f t="shared" si="343"/>
        <v>0</v>
      </c>
      <c r="F308" s="438">
        <f t="shared" si="343"/>
        <v>0</v>
      </c>
      <c r="G308" s="636"/>
      <c r="H308" s="633"/>
      <c r="I308" s="633"/>
      <c r="J308" s="633"/>
      <c r="K308" s="633"/>
      <c r="L308" s="662"/>
      <c r="M308" s="637"/>
      <c r="N308" s="633"/>
      <c r="O308" s="644"/>
      <c r="P308" s="636"/>
      <c r="Q308" s="633"/>
      <c r="R308" s="662"/>
      <c r="S308" s="436">
        <f t="shared" si="345"/>
        <v>0</v>
      </c>
      <c r="T308" s="437">
        <f t="shared" si="345"/>
        <v>0</v>
      </c>
      <c r="U308" s="438">
        <f t="shared" si="345"/>
        <v>0</v>
      </c>
    </row>
    <row r="309" spans="1:21" ht="22.5">
      <c r="A309" s="389">
        <v>11</v>
      </c>
      <c r="B309" s="390" t="s">
        <v>2110</v>
      </c>
      <c r="C309" s="394" t="s">
        <v>2111</v>
      </c>
      <c r="D309" s="436">
        <f t="shared" si="343"/>
        <v>0</v>
      </c>
      <c r="E309" s="437">
        <f t="shared" si="343"/>
        <v>0</v>
      </c>
      <c r="F309" s="438">
        <f t="shared" si="343"/>
        <v>0</v>
      </c>
      <c r="G309" s="430">
        <f>[1]KIADÁS!$EB$130</f>
        <v>0</v>
      </c>
      <c r="H309" s="392">
        <f>[1]KIADÁS!$EC$130</f>
        <v>0</v>
      </c>
      <c r="I309" s="392">
        <f>[1]KIADÁS!$ED$130</f>
        <v>0</v>
      </c>
      <c r="J309" s="392">
        <f>[1]KIADÁS!$EB$151</f>
        <v>0</v>
      </c>
      <c r="K309" s="392">
        <f>[1]KIADÁS!$EC$151</f>
        <v>0</v>
      </c>
      <c r="L309" s="417">
        <f>[1]KIADÁS!$ED$151</f>
        <v>0</v>
      </c>
      <c r="M309" s="436">
        <f t="shared" ref="M309:O311" si="348">G309+J309</f>
        <v>0</v>
      </c>
      <c r="N309" s="437">
        <f t="shared" si="348"/>
        <v>0</v>
      </c>
      <c r="O309" s="438">
        <f t="shared" si="348"/>
        <v>0</v>
      </c>
      <c r="P309" s="430"/>
      <c r="Q309" s="392"/>
      <c r="R309" s="417"/>
      <c r="S309" s="436">
        <f t="shared" si="345"/>
        <v>0</v>
      </c>
      <c r="T309" s="437">
        <f t="shared" si="345"/>
        <v>0</v>
      </c>
      <c r="U309" s="438">
        <f t="shared" si="345"/>
        <v>0</v>
      </c>
    </row>
    <row r="310" spans="1:21">
      <c r="A310" s="389">
        <v>12</v>
      </c>
      <c r="B310" s="390" t="s">
        <v>1088</v>
      </c>
      <c r="C310" s="394" t="s">
        <v>2112</v>
      </c>
      <c r="D310" s="436">
        <f t="shared" si="343"/>
        <v>0</v>
      </c>
      <c r="E310" s="437">
        <f t="shared" si="343"/>
        <v>0</v>
      </c>
      <c r="F310" s="438">
        <f t="shared" si="343"/>
        <v>0</v>
      </c>
      <c r="G310" s="430">
        <f>[1]KIADÁS!$DY$130</f>
        <v>0</v>
      </c>
      <c r="H310" s="392">
        <f>[1]KIADÁS!$DZ$130</f>
        <v>0</v>
      </c>
      <c r="I310" s="392">
        <f>[1]KIADÁS!$EA$130</f>
        <v>0</v>
      </c>
      <c r="J310" s="392">
        <f>[1]KIADÁS!$DY$151</f>
        <v>0</v>
      </c>
      <c r="K310" s="392">
        <f>[1]KIADÁS!$DZ$151</f>
        <v>0</v>
      </c>
      <c r="L310" s="417">
        <f>[1]KIADÁS!$EA$151</f>
        <v>0</v>
      </c>
      <c r="M310" s="436"/>
      <c r="N310" s="437">
        <f t="shared" si="348"/>
        <v>0</v>
      </c>
      <c r="O310" s="438">
        <f t="shared" si="348"/>
        <v>0</v>
      </c>
      <c r="P310" s="430"/>
      <c r="Q310" s="392"/>
      <c r="R310" s="417"/>
      <c r="S310" s="436">
        <f t="shared" si="345"/>
        <v>0</v>
      </c>
      <c r="T310" s="437">
        <f t="shared" si="345"/>
        <v>0</v>
      </c>
      <c r="U310" s="438">
        <f t="shared" si="345"/>
        <v>0</v>
      </c>
    </row>
    <row r="311" spans="1:21" ht="22.5">
      <c r="A311" s="389">
        <v>13</v>
      </c>
      <c r="B311" s="390" t="s">
        <v>2113</v>
      </c>
      <c r="C311" s="397" t="s">
        <v>2114</v>
      </c>
      <c r="D311" s="436">
        <f t="shared" si="343"/>
        <v>0</v>
      </c>
      <c r="E311" s="437">
        <f t="shared" si="343"/>
        <v>0</v>
      </c>
      <c r="F311" s="438">
        <f t="shared" si="343"/>
        <v>0</v>
      </c>
      <c r="G311" s="430">
        <f>[1]KIADÁS!$EH$130</f>
        <v>0</v>
      </c>
      <c r="H311" s="392">
        <f>[1]KIADÁS!$EI$130</f>
        <v>0</v>
      </c>
      <c r="I311" s="392">
        <f>[1]KIADÁS!$EJ$130</f>
        <v>0</v>
      </c>
      <c r="J311" s="392">
        <f>[1]KIADÁS!$EH$151</f>
        <v>0</v>
      </c>
      <c r="K311" s="392">
        <f>[1]KIADÁS!$EI$151</f>
        <v>0</v>
      </c>
      <c r="L311" s="417">
        <f>[1]KIADÁS!$EJ$151</f>
        <v>0</v>
      </c>
      <c r="M311" s="436"/>
      <c r="N311" s="437">
        <f t="shared" si="348"/>
        <v>0</v>
      </c>
      <c r="O311" s="438">
        <f t="shared" si="348"/>
        <v>0</v>
      </c>
      <c r="P311" s="430"/>
      <c r="Q311" s="392"/>
      <c r="R311" s="417"/>
      <c r="S311" s="436">
        <f t="shared" si="345"/>
        <v>0</v>
      </c>
      <c r="T311" s="437">
        <f t="shared" si="345"/>
        <v>0</v>
      </c>
      <c r="U311" s="438">
        <f t="shared" si="345"/>
        <v>0</v>
      </c>
    </row>
    <row r="312" spans="1:21" ht="21.75">
      <c r="A312" s="398"/>
      <c r="B312" s="378" t="s">
        <v>1089</v>
      </c>
      <c r="C312" s="401"/>
      <c r="D312" s="436">
        <f t="shared" si="343"/>
        <v>0</v>
      </c>
      <c r="E312" s="437">
        <f t="shared" si="343"/>
        <v>0</v>
      </c>
      <c r="F312" s="438">
        <f t="shared" si="343"/>
        <v>0</v>
      </c>
      <c r="G312" s="306">
        <f t="shared" ref="G312:O312" si="349">SUM(G309,G310,G311)</f>
        <v>0</v>
      </c>
      <c r="H312" s="307">
        <f t="shared" si="349"/>
        <v>0</v>
      </c>
      <c r="I312" s="307">
        <f t="shared" si="349"/>
        <v>0</v>
      </c>
      <c r="J312" s="307">
        <f t="shared" si="349"/>
        <v>0</v>
      </c>
      <c r="K312" s="307">
        <f t="shared" si="349"/>
        <v>0</v>
      </c>
      <c r="L312" s="420">
        <f t="shared" si="349"/>
        <v>0</v>
      </c>
      <c r="M312" s="421">
        <f t="shared" si="349"/>
        <v>0</v>
      </c>
      <c r="N312" s="307">
        <f t="shared" si="349"/>
        <v>0</v>
      </c>
      <c r="O312" s="422">
        <f t="shared" si="349"/>
        <v>0</v>
      </c>
      <c r="P312" s="306">
        <f>SUM(P309:P311)</f>
        <v>0</v>
      </c>
      <c r="Q312" s="307">
        <f t="shared" ref="Q312:R312" si="350">SUM(Q309:Q311)</f>
        <v>0</v>
      </c>
      <c r="R312" s="420">
        <f t="shared" si="350"/>
        <v>0</v>
      </c>
      <c r="S312" s="436">
        <f t="shared" si="345"/>
        <v>0</v>
      </c>
      <c r="T312" s="437">
        <f t="shared" si="345"/>
        <v>0</v>
      </c>
      <c r="U312" s="438">
        <f t="shared" si="345"/>
        <v>0</v>
      </c>
    </row>
    <row r="313" spans="1:21" ht="22.5" thickBot="1">
      <c r="A313" s="398"/>
      <c r="B313" s="378" t="s">
        <v>1090</v>
      </c>
      <c r="C313" s="401"/>
      <c r="D313" s="441">
        <f t="shared" si="343"/>
        <v>147051989</v>
      </c>
      <c r="E313" s="442">
        <f t="shared" si="343"/>
        <v>0</v>
      </c>
      <c r="F313" s="443">
        <f t="shared" si="343"/>
        <v>0</v>
      </c>
      <c r="G313" s="444">
        <f t="shared" ref="G313:O313" si="351">SUM(G312,G307,G301)</f>
        <v>0</v>
      </c>
      <c r="H313" s="445">
        <f t="shared" si="351"/>
        <v>0</v>
      </c>
      <c r="I313" s="445">
        <f t="shared" si="351"/>
        <v>110372971</v>
      </c>
      <c r="J313" s="445">
        <f t="shared" si="351"/>
        <v>0</v>
      </c>
      <c r="K313" s="445">
        <f t="shared" si="351"/>
        <v>0</v>
      </c>
      <c r="L313" s="446">
        <f t="shared" si="351"/>
        <v>2921457</v>
      </c>
      <c r="M313" s="447">
        <f>SUM(M312,M307,M301)</f>
        <v>0</v>
      </c>
      <c r="N313" s="448">
        <f t="shared" si="351"/>
        <v>0</v>
      </c>
      <c r="O313" s="449">
        <f t="shared" si="351"/>
        <v>113294428</v>
      </c>
      <c r="P313" s="444">
        <f>P301+P307+P312</f>
        <v>38433623</v>
      </c>
      <c r="Q313" s="445">
        <f t="shared" ref="Q313:R313" si="352">Q301+Q307+Q312</f>
        <v>0</v>
      </c>
      <c r="R313" s="446">
        <f t="shared" si="352"/>
        <v>0</v>
      </c>
      <c r="S313" s="450">
        <f t="shared" si="345"/>
        <v>38433623</v>
      </c>
      <c r="T313" s="442">
        <f t="shared" si="345"/>
        <v>0</v>
      </c>
      <c r="U313" s="443">
        <f t="shared" si="345"/>
        <v>0</v>
      </c>
    </row>
    <row r="314" spans="1:21" ht="13.5" customHeight="1" thickTop="1" thickBot="1">
      <c r="A314" s="406"/>
      <c r="B314" s="390"/>
      <c r="C314" s="391"/>
      <c r="D314" s="655" t="s">
        <v>1050</v>
      </c>
      <c r="E314" s="656"/>
      <c r="F314" s="656"/>
      <c r="G314" s="656"/>
      <c r="H314" s="656"/>
      <c r="I314" s="656"/>
      <c r="J314" s="656"/>
      <c r="K314" s="656"/>
      <c r="L314" s="656"/>
      <c r="M314" s="656"/>
      <c r="N314" s="656"/>
      <c r="O314" s="656"/>
      <c r="P314" s="656"/>
      <c r="Q314" s="656"/>
      <c r="R314" s="656"/>
      <c r="S314" s="656"/>
      <c r="T314" s="656"/>
      <c r="U314" s="657"/>
    </row>
    <row r="315" spans="1:21" ht="38.25" customHeight="1" thickTop="1">
      <c r="A315" s="406"/>
      <c r="B315" s="390"/>
      <c r="C315" s="381" t="s">
        <v>2039</v>
      </c>
      <c r="D315" s="638" t="s">
        <v>2166</v>
      </c>
      <c r="E315" s="639"/>
      <c r="F315" s="639"/>
      <c r="G315" s="639" t="s">
        <v>2079</v>
      </c>
      <c r="H315" s="639"/>
      <c r="I315" s="639"/>
      <c r="J315" s="639" t="s">
        <v>2149</v>
      </c>
      <c r="K315" s="639"/>
      <c r="L315" s="639"/>
      <c r="M315" s="639" t="s">
        <v>2080</v>
      </c>
      <c r="N315" s="639"/>
      <c r="O315" s="639"/>
      <c r="P315" s="639"/>
      <c r="Q315" s="639"/>
      <c r="R315" s="658"/>
      <c r="S315" s="659" t="s">
        <v>2078</v>
      </c>
      <c r="T315" s="660"/>
      <c r="U315" s="661"/>
    </row>
    <row r="316" spans="1:21" ht="44.25" customHeight="1">
      <c r="A316" s="383" t="s">
        <v>2016</v>
      </c>
      <c r="B316" s="379" t="s">
        <v>990</v>
      </c>
      <c r="C316" s="382" t="s">
        <v>990</v>
      </c>
      <c r="D316" s="650" t="s">
        <v>2167</v>
      </c>
      <c r="E316" s="651"/>
      <c r="F316" s="651"/>
      <c r="G316" s="651" t="s">
        <v>2081</v>
      </c>
      <c r="H316" s="651"/>
      <c r="I316" s="651"/>
      <c r="J316" s="651" t="s">
        <v>2150</v>
      </c>
      <c r="K316" s="651"/>
      <c r="L316" s="651"/>
      <c r="M316" s="651" t="s">
        <v>2177</v>
      </c>
      <c r="N316" s="651"/>
      <c r="O316" s="651"/>
      <c r="P316" s="651"/>
      <c r="Q316" s="651"/>
      <c r="R316" s="652"/>
      <c r="S316" s="653"/>
      <c r="T316" s="653"/>
      <c r="U316" s="654"/>
    </row>
    <row r="317" spans="1:21" ht="75" customHeight="1">
      <c r="A317" s="383"/>
      <c r="B317" s="379"/>
      <c r="C317" s="384" t="s">
        <v>2017</v>
      </c>
      <c r="D317" s="413" t="s">
        <v>2018</v>
      </c>
      <c r="E317" s="387" t="s">
        <v>2019</v>
      </c>
      <c r="F317" s="387" t="s">
        <v>2020</v>
      </c>
      <c r="G317" s="387" t="s">
        <v>2018</v>
      </c>
      <c r="H317" s="387" t="s">
        <v>2019</v>
      </c>
      <c r="I317" s="387" t="s">
        <v>2020</v>
      </c>
      <c r="J317" s="387" t="s">
        <v>2018</v>
      </c>
      <c r="K317" s="387" t="s">
        <v>2019</v>
      </c>
      <c r="L317" s="387" t="s">
        <v>2020</v>
      </c>
      <c r="M317" s="387" t="s">
        <v>2018</v>
      </c>
      <c r="N317" s="387" t="s">
        <v>2019</v>
      </c>
      <c r="O317" s="387" t="s">
        <v>2020</v>
      </c>
      <c r="P317" s="387" t="s">
        <v>2018</v>
      </c>
      <c r="Q317" s="387" t="s">
        <v>2019</v>
      </c>
      <c r="R317" s="388" t="s">
        <v>2020</v>
      </c>
      <c r="S317" s="451" t="s">
        <v>2018</v>
      </c>
      <c r="T317" s="452" t="s">
        <v>2019</v>
      </c>
      <c r="U317" s="453" t="s">
        <v>2020</v>
      </c>
    </row>
    <row r="318" spans="1:21" ht="33" customHeight="1">
      <c r="A318" s="389" t="s">
        <v>1073</v>
      </c>
      <c r="B318" s="390" t="s">
        <v>1074</v>
      </c>
      <c r="C318" s="391"/>
      <c r="D318" s="645"/>
      <c r="E318" s="646"/>
      <c r="F318" s="646"/>
      <c r="G318" s="646"/>
      <c r="H318" s="646"/>
      <c r="I318" s="646"/>
      <c r="J318" s="646"/>
      <c r="K318" s="646"/>
      <c r="L318" s="646"/>
      <c r="M318" s="646"/>
      <c r="N318" s="646"/>
      <c r="O318" s="646"/>
      <c r="P318" s="646"/>
      <c r="Q318" s="646"/>
      <c r="R318" s="647"/>
      <c r="S318" s="648"/>
      <c r="T318" s="646"/>
      <c r="U318" s="649"/>
    </row>
    <row r="319" spans="1:21">
      <c r="A319" s="389">
        <v>1</v>
      </c>
      <c r="B319" s="390" t="s">
        <v>1120</v>
      </c>
      <c r="C319" s="394" t="s">
        <v>2101</v>
      </c>
      <c r="D319" s="395"/>
      <c r="E319" s="392"/>
      <c r="F319" s="392"/>
      <c r="G319" s="392">
        <v>5217213</v>
      </c>
      <c r="H319" s="392"/>
      <c r="I319" s="392"/>
      <c r="J319" s="392">
        <v>8644984</v>
      </c>
      <c r="K319" s="392"/>
      <c r="L319" s="392"/>
      <c r="M319" s="392">
        <v>239121</v>
      </c>
      <c r="N319" s="392"/>
      <c r="O319" s="392"/>
      <c r="P319" s="392"/>
      <c r="Q319" s="392"/>
      <c r="R319" s="393"/>
      <c r="S319" s="454">
        <f t="shared" ref="S319:U325" si="353">SUM(D319,G319,J319,M319,P319)</f>
        <v>14101318</v>
      </c>
      <c r="T319" s="437">
        <f t="shared" si="353"/>
        <v>0</v>
      </c>
      <c r="U319" s="455">
        <f t="shared" si="353"/>
        <v>0</v>
      </c>
    </row>
    <row r="320" spans="1:21" ht="22.5">
      <c r="A320" s="389">
        <v>2</v>
      </c>
      <c r="B320" s="390" t="s">
        <v>1075</v>
      </c>
      <c r="C320" s="394" t="s">
        <v>2102</v>
      </c>
      <c r="D320" s="395"/>
      <c r="E320" s="392"/>
      <c r="F320" s="392"/>
      <c r="G320" s="392">
        <v>1086440</v>
      </c>
      <c r="H320" s="392"/>
      <c r="I320" s="392"/>
      <c r="J320" s="392">
        <v>2049522</v>
      </c>
      <c r="K320" s="392"/>
      <c r="L320" s="392"/>
      <c r="M320" s="392">
        <v>74705</v>
      </c>
      <c r="N320" s="392"/>
      <c r="O320" s="392"/>
      <c r="P320" s="392"/>
      <c r="Q320" s="392"/>
      <c r="R320" s="393"/>
      <c r="S320" s="454">
        <f t="shared" si="353"/>
        <v>3210667</v>
      </c>
      <c r="T320" s="437">
        <f t="shared" si="353"/>
        <v>0</v>
      </c>
      <c r="U320" s="455">
        <f t="shared" si="353"/>
        <v>0</v>
      </c>
    </row>
    <row r="321" spans="1:21">
      <c r="A321" s="389">
        <v>3</v>
      </c>
      <c r="B321" s="390" t="s">
        <v>1121</v>
      </c>
      <c r="C321" s="394" t="s">
        <v>2103</v>
      </c>
      <c r="D321" s="395">
        <v>638123</v>
      </c>
      <c r="E321" s="392"/>
      <c r="F321" s="392"/>
      <c r="G321" s="392">
        <v>330262</v>
      </c>
      <c r="H321" s="392"/>
      <c r="I321" s="392"/>
      <c r="J321" s="392">
        <v>4232527</v>
      </c>
      <c r="K321" s="392"/>
      <c r="L321" s="392"/>
      <c r="M321" s="392">
        <v>1348233</v>
      </c>
      <c r="N321" s="392"/>
      <c r="O321" s="392"/>
      <c r="P321" s="392"/>
      <c r="Q321" s="392"/>
      <c r="R321" s="393"/>
      <c r="S321" s="454">
        <f t="shared" si="353"/>
        <v>6549145</v>
      </c>
      <c r="T321" s="437">
        <f t="shared" si="353"/>
        <v>0</v>
      </c>
      <c r="U321" s="455">
        <f t="shared" si="353"/>
        <v>0</v>
      </c>
    </row>
    <row r="322" spans="1:21">
      <c r="A322" s="389">
        <v>4</v>
      </c>
      <c r="B322" s="390" t="s">
        <v>994</v>
      </c>
      <c r="C322" s="394" t="s">
        <v>2104</v>
      </c>
      <c r="D322" s="395"/>
      <c r="E322" s="392"/>
      <c r="F322" s="392"/>
      <c r="G322" s="392"/>
      <c r="H322" s="392"/>
      <c r="I322" s="392"/>
      <c r="J322" s="392"/>
      <c r="K322" s="392"/>
      <c r="L322" s="392"/>
      <c r="M322" s="392"/>
      <c r="N322" s="392"/>
      <c r="O322" s="392"/>
      <c r="P322" s="392"/>
      <c r="Q322" s="392"/>
      <c r="R322" s="393"/>
      <c r="S322" s="454">
        <f t="shared" si="353"/>
        <v>0</v>
      </c>
      <c r="T322" s="437">
        <f t="shared" si="353"/>
        <v>0</v>
      </c>
      <c r="U322" s="455">
        <f t="shared" si="353"/>
        <v>0</v>
      </c>
    </row>
    <row r="323" spans="1:21">
      <c r="A323" s="389">
        <v>5</v>
      </c>
      <c r="B323" s="390" t="s">
        <v>1076</v>
      </c>
      <c r="C323" s="394" t="s">
        <v>2105</v>
      </c>
      <c r="D323" s="395"/>
      <c r="E323" s="392"/>
      <c r="F323" s="392"/>
      <c r="G323" s="392"/>
      <c r="H323" s="392"/>
      <c r="I323" s="392"/>
      <c r="J323" s="392"/>
      <c r="K323" s="392"/>
      <c r="L323" s="392"/>
      <c r="M323" s="392"/>
      <c r="N323" s="392"/>
      <c r="O323" s="392"/>
      <c r="P323" s="392"/>
      <c r="Q323" s="392"/>
      <c r="R323" s="393"/>
      <c r="S323" s="454">
        <f t="shared" si="353"/>
        <v>0</v>
      </c>
      <c r="T323" s="437">
        <f t="shared" si="353"/>
        <v>0</v>
      </c>
      <c r="U323" s="455">
        <f t="shared" si="353"/>
        <v>0</v>
      </c>
    </row>
    <row r="324" spans="1:21" ht="22.5">
      <c r="A324" s="389">
        <v>6</v>
      </c>
      <c r="B324" s="390" t="s">
        <v>1077</v>
      </c>
      <c r="C324" s="397" t="s">
        <v>2106</v>
      </c>
      <c r="D324" s="395"/>
      <c r="E324" s="392"/>
      <c r="F324" s="392"/>
      <c r="G324" s="392"/>
      <c r="H324" s="392"/>
      <c r="I324" s="392"/>
      <c r="J324" s="392"/>
      <c r="K324" s="392"/>
      <c r="L324" s="392"/>
      <c r="M324" s="392"/>
      <c r="N324" s="392"/>
      <c r="O324" s="392"/>
      <c r="P324" s="392"/>
      <c r="Q324" s="392"/>
      <c r="R324" s="393"/>
      <c r="S324" s="454">
        <f t="shared" si="353"/>
        <v>0</v>
      </c>
      <c r="T324" s="437">
        <f t="shared" si="353"/>
        <v>0</v>
      </c>
      <c r="U324" s="455">
        <f t="shared" si="353"/>
        <v>0</v>
      </c>
    </row>
    <row r="325" spans="1:21" ht="21.75">
      <c r="A325" s="398"/>
      <c r="B325" s="378" t="s">
        <v>1078</v>
      </c>
      <c r="C325" s="399"/>
      <c r="D325" s="395">
        <f>SUM(D319:D323)</f>
        <v>638123</v>
      </c>
      <c r="E325" s="392">
        <f t="shared" ref="E325:O325" si="354">SUM(E319:E323)</f>
        <v>0</v>
      </c>
      <c r="F325" s="392">
        <f t="shared" si="354"/>
        <v>0</v>
      </c>
      <c r="G325" s="392">
        <f>SUM(G319:G323)</f>
        <v>6633915</v>
      </c>
      <c r="H325" s="392">
        <f t="shared" si="354"/>
        <v>0</v>
      </c>
      <c r="I325" s="392">
        <f t="shared" si="354"/>
        <v>0</v>
      </c>
      <c r="J325" s="392">
        <f>SUM(J319:J323)</f>
        <v>14927033</v>
      </c>
      <c r="K325" s="392">
        <f t="shared" si="354"/>
        <v>0</v>
      </c>
      <c r="L325" s="392">
        <f t="shared" si="354"/>
        <v>0</v>
      </c>
      <c r="M325" s="392">
        <f>SUM(M319:M323)</f>
        <v>1662059</v>
      </c>
      <c r="N325" s="307">
        <f t="shared" si="354"/>
        <v>0</v>
      </c>
      <c r="O325" s="307">
        <f t="shared" si="354"/>
        <v>0</v>
      </c>
      <c r="P325" s="307"/>
      <c r="Q325" s="307"/>
      <c r="R325" s="396"/>
      <c r="S325" s="454">
        <f t="shared" si="353"/>
        <v>23861130</v>
      </c>
      <c r="T325" s="437">
        <f t="shared" si="353"/>
        <v>0</v>
      </c>
      <c r="U325" s="455">
        <f t="shared" si="353"/>
        <v>0</v>
      </c>
    </row>
    <row r="326" spans="1:21" ht="22.5">
      <c r="A326" s="389" t="s">
        <v>1079</v>
      </c>
      <c r="B326" s="390" t="s">
        <v>1080</v>
      </c>
      <c r="C326" s="394"/>
      <c r="D326" s="632"/>
      <c r="E326" s="633"/>
      <c r="F326" s="633"/>
      <c r="G326" s="633"/>
      <c r="H326" s="633"/>
      <c r="I326" s="633"/>
      <c r="J326" s="633"/>
      <c r="K326" s="633"/>
      <c r="L326" s="633"/>
      <c r="M326" s="633"/>
      <c r="N326" s="633"/>
      <c r="O326" s="633"/>
      <c r="P326" s="633"/>
      <c r="Q326" s="633"/>
      <c r="R326" s="643"/>
      <c r="S326" s="636"/>
      <c r="T326" s="633"/>
      <c r="U326" s="644"/>
    </row>
    <row r="327" spans="1:21">
      <c r="A327" s="389">
        <v>7</v>
      </c>
      <c r="B327" s="390" t="s">
        <v>1081</v>
      </c>
      <c r="C327" s="394" t="s">
        <v>2107</v>
      </c>
      <c r="D327" s="395"/>
      <c r="E327" s="392"/>
      <c r="F327" s="392"/>
      <c r="G327" s="392"/>
      <c r="H327" s="392"/>
      <c r="I327" s="392"/>
      <c r="J327" s="392">
        <v>600000</v>
      </c>
      <c r="K327" s="392"/>
      <c r="L327" s="392"/>
      <c r="M327" s="392"/>
      <c r="N327" s="392"/>
      <c r="O327" s="392"/>
      <c r="P327" s="392"/>
      <c r="Q327" s="392"/>
      <c r="R327" s="393"/>
      <c r="S327" s="454">
        <f t="shared" ref="S327:U331" si="355">SUM(D327,G327,J327,M327,P327)</f>
        <v>600000</v>
      </c>
      <c r="T327" s="437">
        <f t="shared" si="355"/>
        <v>0</v>
      </c>
      <c r="U327" s="455">
        <f t="shared" si="355"/>
        <v>0</v>
      </c>
    </row>
    <row r="328" spans="1:21">
      <c r="A328" s="389">
        <v>8</v>
      </c>
      <c r="B328" s="390" t="s">
        <v>1082</v>
      </c>
      <c r="C328" s="394" t="s">
        <v>2108</v>
      </c>
      <c r="D328" s="395"/>
      <c r="E328" s="392"/>
      <c r="F328" s="392"/>
      <c r="G328" s="392"/>
      <c r="H328" s="392"/>
      <c r="I328" s="392"/>
      <c r="J328" s="392"/>
      <c r="K328" s="392"/>
      <c r="L328" s="392"/>
      <c r="M328" s="392"/>
      <c r="N328" s="392"/>
      <c r="O328" s="392"/>
      <c r="P328" s="392"/>
      <c r="Q328" s="392"/>
      <c r="R328" s="393"/>
      <c r="S328" s="454">
        <f t="shared" si="355"/>
        <v>0</v>
      </c>
      <c r="T328" s="437">
        <f t="shared" si="355"/>
        <v>0</v>
      </c>
      <c r="U328" s="455">
        <f t="shared" si="355"/>
        <v>0</v>
      </c>
    </row>
    <row r="329" spans="1:21">
      <c r="A329" s="389">
        <v>9</v>
      </c>
      <c r="B329" s="390" t="s">
        <v>1083</v>
      </c>
      <c r="C329" s="394" t="s">
        <v>2109</v>
      </c>
      <c r="D329" s="395"/>
      <c r="E329" s="392"/>
      <c r="F329" s="392"/>
      <c r="G329" s="392"/>
      <c r="H329" s="392"/>
      <c r="I329" s="392"/>
      <c r="J329" s="392"/>
      <c r="K329" s="392"/>
      <c r="L329" s="392"/>
      <c r="M329" s="392"/>
      <c r="N329" s="392"/>
      <c r="O329" s="392"/>
      <c r="P329" s="392"/>
      <c r="Q329" s="392"/>
      <c r="R329" s="393"/>
      <c r="S329" s="454">
        <f t="shared" si="355"/>
        <v>0</v>
      </c>
      <c r="T329" s="437">
        <f t="shared" si="355"/>
        <v>0</v>
      </c>
      <c r="U329" s="455">
        <f t="shared" si="355"/>
        <v>0</v>
      </c>
    </row>
    <row r="330" spans="1:21">
      <c r="A330" s="389">
        <v>10</v>
      </c>
      <c r="B330" s="390" t="s">
        <v>1084</v>
      </c>
      <c r="C330" s="394" t="s">
        <v>2106</v>
      </c>
      <c r="D330" s="395"/>
      <c r="E330" s="392"/>
      <c r="F330" s="392"/>
      <c r="G330" s="392"/>
      <c r="H330" s="392"/>
      <c r="I330" s="392"/>
      <c r="J330" s="392"/>
      <c r="K330" s="392"/>
      <c r="L330" s="392"/>
      <c r="M330" s="392"/>
      <c r="N330" s="392"/>
      <c r="O330" s="392"/>
      <c r="P330" s="392"/>
      <c r="Q330" s="392"/>
      <c r="R330" s="393"/>
      <c r="S330" s="454">
        <f t="shared" si="355"/>
        <v>0</v>
      </c>
      <c r="T330" s="437">
        <f t="shared" si="355"/>
        <v>0</v>
      </c>
      <c r="U330" s="455">
        <f t="shared" si="355"/>
        <v>0</v>
      </c>
    </row>
    <row r="331" spans="1:21" ht="21.75">
      <c r="A331" s="398"/>
      <c r="B331" s="378" t="s">
        <v>1085</v>
      </c>
      <c r="C331" s="399"/>
      <c r="D331" s="321">
        <f t="shared" ref="D331:O331" si="356">SUM(D327,D328,D329,D330)</f>
        <v>0</v>
      </c>
      <c r="E331" s="307">
        <f t="shared" si="356"/>
        <v>0</v>
      </c>
      <c r="F331" s="307">
        <f t="shared" si="356"/>
        <v>0</v>
      </c>
      <c r="G331" s="307">
        <f t="shared" si="356"/>
        <v>0</v>
      </c>
      <c r="H331" s="307">
        <f t="shared" si="356"/>
        <v>0</v>
      </c>
      <c r="I331" s="307">
        <f t="shared" si="356"/>
        <v>0</v>
      </c>
      <c r="J331" s="307">
        <f t="shared" si="356"/>
        <v>600000</v>
      </c>
      <c r="K331" s="307">
        <f t="shared" si="356"/>
        <v>0</v>
      </c>
      <c r="L331" s="307">
        <f t="shared" si="356"/>
        <v>0</v>
      </c>
      <c r="M331" s="307">
        <f t="shared" si="356"/>
        <v>0</v>
      </c>
      <c r="N331" s="307">
        <f t="shared" si="356"/>
        <v>0</v>
      </c>
      <c r="O331" s="307">
        <f t="shared" si="356"/>
        <v>0</v>
      </c>
      <c r="P331" s="307"/>
      <c r="Q331" s="307"/>
      <c r="R331" s="396"/>
      <c r="S331" s="454">
        <f t="shared" si="355"/>
        <v>600000</v>
      </c>
      <c r="T331" s="437">
        <f t="shared" si="355"/>
        <v>0</v>
      </c>
      <c r="U331" s="455">
        <f t="shared" si="355"/>
        <v>0</v>
      </c>
    </row>
    <row r="332" spans="1:21" ht="22.5">
      <c r="A332" s="389" t="s">
        <v>1086</v>
      </c>
      <c r="B332" s="390" t="s">
        <v>1063</v>
      </c>
      <c r="C332" s="391"/>
      <c r="D332" s="632"/>
      <c r="E332" s="633"/>
      <c r="F332" s="633"/>
      <c r="G332" s="633"/>
      <c r="H332" s="633"/>
      <c r="I332" s="633"/>
      <c r="J332" s="633"/>
      <c r="K332" s="633"/>
      <c r="L332" s="633"/>
      <c r="M332" s="633"/>
      <c r="N332" s="633"/>
      <c r="O332" s="633"/>
      <c r="P332" s="633"/>
      <c r="Q332" s="633"/>
      <c r="R332" s="643"/>
      <c r="S332" s="636"/>
      <c r="T332" s="633"/>
      <c r="U332" s="644"/>
    </row>
    <row r="333" spans="1:21" ht="22.5">
      <c r="A333" s="389">
        <v>11</v>
      </c>
      <c r="B333" s="390" t="s">
        <v>2110</v>
      </c>
      <c r="C333" s="394" t="s">
        <v>2111</v>
      </c>
      <c r="D333" s="395"/>
      <c r="E333" s="392"/>
      <c r="F333" s="392"/>
      <c r="G333" s="392"/>
      <c r="H333" s="392"/>
      <c r="I333" s="392"/>
      <c r="J333" s="392"/>
      <c r="K333" s="392"/>
      <c r="L333" s="392"/>
      <c r="M333" s="392"/>
      <c r="N333" s="392"/>
      <c r="O333" s="392"/>
      <c r="P333" s="392"/>
      <c r="Q333" s="392"/>
      <c r="R333" s="393"/>
      <c r="S333" s="454">
        <f t="shared" ref="S333:U337" si="357">SUM(D333,G333,J333,M333,P333)</f>
        <v>0</v>
      </c>
      <c r="T333" s="437">
        <f t="shared" si="357"/>
        <v>0</v>
      </c>
      <c r="U333" s="455">
        <f t="shared" si="357"/>
        <v>0</v>
      </c>
    </row>
    <row r="334" spans="1:21">
      <c r="A334" s="389">
        <v>12</v>
      </c>
      <c r="B334" s="390" t="s">
        <v>1088</v>
      </c>
      <c r="C334" s="394" t="s">
        <v>2112</v>
      </c>
      <c r="D334" s="395"/>
      <c r="E334" s="392"/>
      <c r="F334" s="392"/>
      <c r="G334" s="392"/>
      <c r="H334" s="392"/>
      <c r="I334" s="392"/>
      <c r="J334" s="392"/>
      <c r="K334" s="392"/>
      <c r="L334" s="392"/>
      <c r="M334" s="392"/>
      <c r="N334" s="392"/>
      <c r="O334" s="392"/>
      <c r="P334" s="392"/>
      <c r="Q334" s="392"/>
      <c r="R334" s="393"/>
      <c r="S334" s="454">
        <f t="shared" si="357"/>
        <v>0</v>
      </c>
      <c r="T334" s="437">
        <f t="shared" si="357"/>
        <v>0</v>
      </c>
      <c r="U334" s="455">
        <f t="shared" si="357"/>
        <v>0</v>
      </c>
    </row>
    <row r="335" spans="1:21" ht="22.5">
      <c r="A335" s="389">
        <v>13</v>
      </c>
      <c r="B335" s="390" t="s">
        <v>2113</v>
      </c>
      <c r="C335" s="397" t="s">
        <v>2114</v>
      </c>
      <c r="D335" s="395"/>
      <c r="E335" s="392"/>
      <c r="F335" s="392"/>
      <c r="G335" s="392"/>
      <c r="H335" s="392"/>
      <c r="I335" s="392"/>
      <c r="J335" s="392"/>
      <c r="K335" s="392"/>
      <c r="L335" s="392"/>
      <c r="M335" s="392"/>
      <c r="N335" s="392"/>
      <c r="O335" s="392"/>
      <c r="P335" s="392"/>
      <c r="Q335" s="392"/>
      <c r="R335" s="393"/>
      <c r="S335" s="456">
        <f t="shared" si="357"/>
        <v>0</v>
      </c>
      <c r="T335" s="457">
        <f t="shared" si="357"/>
        <v>0</v>
      </c>
      <c r="U335" s="458">
        <f t="shared" si="357"/>
        <v>0</v>
      </c>
    </row>
    <row r="336" spans="1:21" ht="21.75">
      <c r="A336" s="398"/>
      <c r="B336" s="378" t="s">
        <v>1089</v>
      </c>
      <c r="C336" s="401"/>
      <c r="D336" s="321">
        <f>SUM(D333,D334,D335)</f>
        <v>0</v>
      </c>
      <c r="E336" s="307">
        <f>SUM(E333,E334,E335)</f>
        <v>0</v>
      </c>
      <c r="F336" s="307">
        <f t="shared" ref="F336" si="358">SUM(F333,F334,F335)</f>
        <v>0</v>
      </c>
      <c r="G336" s="307">
        <f>SUM(G333,G334,G335)</f>
        <v>0</v>
      </c>
      <c r="H336" s="307">
        <f>SUM(H333,H334,H335)</f>
        <v>0</v>
      </c>
      <c r="I336" s="307">
        <f t="shared" ref="I336" si="359">SUM(I333,I334,I335)</f>
        <v>0</v>
      </c>
      <c r="J336" s="307">
        <f>SUM(J333,J334,J335)</f>
        <v>0</v>
      </c>
      <c r="K336" s="307">
        <f>SUM(K333,K334,K335)</f>
        <v>0</v>
      </c>
      <c r="L336" s="307">
        <f t="shared" ref="L336" si="360">SUM(L333,L334,L335)</f>
        <v>0</v>
      </c>
      <c r="M336" s="307">
        <f>SUM(M333,M334,M335)</f>
        <v>0</v>
      </c>
      <c r="N336" s="307">
        <f>SUM(N333,N334,N335)</f>
        <v>0</v>
      </c>
      <c r="O336" s="307">
        <f t="shared" ref="O336" si="361">SUM(O333,O334,O335)</f>
        <v>0</v>
      </c>
      <c r="P336" s="307"/>
      <c r="Q336" s="307"/>
      <c r="R336" s="396"/>
      <c r="S336" s="459">
        <f t="shared" si="357"/>
        <v>0</v>
      </c>
      <c r="T336" s="437">
        <f t="shared" si="357"/>
        <v>0</v>
      </c>
      <c r="U336" s="438">
        <f t="shared" si="357"/>
        <v>0</v>
      </c>
    </row>
    <row r="337" spans="1:33" ht="22.5" thickBot="1">
      <c r="A337" s="398"/>
      <c r="B337" s="378" t="s">
        <v>1090</v>
      </c>
      <c r="C337" s="401"/>
      <c r="D337" s="460">
        <f>SUM(D336,D331,D325)</f>
        <v>638123</v>
      </c>
      <c r="E337" s="445">
        <f t="shared" ref="E337:F337" si="362">SUM(E336,E331,E325)</f>
        <v>0</v>
      </c>
      <c r="F337" s="445">
        <f t="shared" si="362"/>
        <v>0</v>
      </c>
      <c r="G337" s="445">
        <f>SUM(G336,G331,G325)</f>
        <v>6633915</v>
      </c>
      <c r="H337" s="445">
        <f t="shared" ref="H337:I337" si="363">SUM(H336,H331,H325)</f>
        <v>0</v>
      </c>
      <c r="I337" s="445">
        <f t="shared" si="363"/>
        <v>0</v>
      </c>
      <c r="J337" s="445">
        <f>SUM(J336,J331,J325)</f>
        <v>15527033</v>
      </c>
      <c r="K337" s="445">
        <f t="shared" ref="K337:L337" si="364">SUM(K336,K331,K325)</f>
        <v>0</v>
      </c>
      <c r="L337" s="445">
        <f t="shared" si="364"/>
        <v>0</v>
      </c>
      <c r="M337" s="445">
        <f>SUM(M336,M331,M325)</f>
        <v>1662059</v>
      </c>
      <c r="N337" s="445">
        <f t="shared" ref="N337:O337" si="365">SUM(N336,N331,N325)</f>
        <v>0</v>
      </c>
      <c r="O337" s="445">
        <f t="shared" si="365"/>
        <v>0</v>
      </c>
      <c r="P337" s="445"/>
      <c r="Q337" s="445"/>
      <c r="R337" s="461"/>
      <c r="S337" s="462">
        <f t="shared" si="357"/>
        <v>24461130</v>
      </c>
      <c r="T337" s="463">
        <f t="shared" si="357"/>
        <v>0</v>
      </c>
      <c r="U337" s="464">
        <f t="shared" si="357"/>
        <v>0</v>
      </c>
    </row>
    <row r="338" spans="1:33" ht="12" thickBot="1">
      <c r="A338" s="406"/>
      <c r="B338" s="390"/>
      <c r="C338" s="391"/>
      <c r="D338" s="465"/>
      <c r="E338" s="465"/>
      <c r="F338" s="465"/>
      <c r="G338" s="465"/>
      <c r="H338" s="465"/>
      <c r="I338" s="465"/>
      <c r="J338" s="465"/>
      <c r="K338" s="465"/>
      <c r="L338" s="465"/>
      <c r="M338" s="465"/>
      <c r="N338" s="465"/>
      <c r="O338" s="465"/>
      <c r="P338" s="466"/>
      <c r="Q338" s="466"/>
      <c r="R338" s="467"/>
      <c r="S338" s="435"/>
      <c r="T338" s="435"/>
      <c r="U338" s="435"/>
      <c r="V338" s="435"/>
      <c r="W338" s="435"/>
      <c r="X338" s="435"/>
      <c r="Y338" s="435"/>
      <c r="Z338" s="435"/>
      <c r="AA338" s="435"/>
      <c r="AB338" s="435"/>
      <c r="AC338" s="435"/>
      <c r="AD338" s="435"/>
      <c r="AE338" s="435"/>
      <c r="AF338" s="435"/>
      <c r="AG338" s="435"/>
    </row>
    <row r="339" spans="1:33" ht="36" customHeight="1" thickBot="1">
      <c r="A339" s="406"/>
      <c r="B339" s="390"/>
      <c r="C339" s="391"/>
      <c r="D339" s="619" t="s">
        <v>2168</v>
      </c>
      <c r="E339" s="620"/>
      <c r="F339" s="620"/>
      <c r="G339" s="620"/>
      <c r="H339" s="620"/>
      <c r="I339" s="620"/>
      <c r="J339" s="620"/>
      <c r="K339" s="620"/>
      <c r="L339" s="620"/>
      <c r="M339" s="620"/>
      <c r="N339" s="620"/>
      <c r="O339" s="621"/>
      <c r="P339" s="468"/>
      <c r="Q339" s="468"/>
    </row>
    <row r="340" spans="1:33" ht="69.75" customHeight="1">
      <c r="A340" s="406"/>
      <c r="B340" s="390"/>
      <c r="C340" s="381"/>
      <c r="D340" s="638" t="s">
        <v>1015</v>
      </c>
      <c r="E340" s="639"/>
      <c r="F340" s="639"/>
      <c r="G340" s="640"/>
      <c r="H340" s="641" t="s">
        <v>1047</v>
      </c>
      <c r="I340" s="630"/>
      <c r="J340" s="630"/>
      <c r="K340" s="642"/>
      <c r="L340" s="641" t="s">
        <v>1048</v>
      </c>
      <c r="M340" s="630"/>
      <c r="N340" s="630"/>
      <c r="O340" s="642"/>
      <c r="P340" s="469"/>
      <c r="Q340" s="469"/>
    </row>
    <row r="341" spans="1:33" ht="63" customHeight="1">
      <c r="A341" s="383" t="s">
        <v>2016</v>
      </c>
      <c r="B341" s="379" t="s">
        <v>990</v>
      </c>
      <c r="C341" s="384"/>
      <c r="D341" s="413" t="s">
        <v>2018</v>
      </c>
      <c r="E341" s="387" t="s">
        <v>2019</v>
      </c>
      <c r="F341" s="387" t="s">
        <v>2020</v>
      </c>
      <c r="G341" s="470" t="s">
        <v>1140</v>
      </c>
      <c r="H341" s="413" t="s">
        <v>2018</v>
      </c>
      <c r="I341" s="387" t="s">
        <v>2019</v>
      </c>
      <c r="J341" s="387" t="s">
        <v>2020</v>
      </c>
      <c r="K341" s="471" t="s">
        <v>1140</v>
      </c>
      <c r="L341" s="429" t="s">
        <v>2018</v>
      </c>
      <c r="M341" s="387" t="s">
        <v>2019</v>
      </c>
      <c r="N341" s="387" t="s">
        <v>2020</v>
      </c>
      <c r="O341" s="471" t="s">
        <v>1140</v>
      </c>
      <c r="P341" s="469"/>
      <c r="Q341" s="469"/>
    </row>
    <row r="342" spans="1:33" ht="22.5">
      <c r="A342" s="389" t="s">
        <v>1073</v>
      </c>
      <c r="B342" s="390" t="s">
        <v>1074</v>
      </c>
      <c r="C342" s="391"/>
      <c r="D342" s="632"/>
      <c r="E342" s="633"/>
      <c r="F342" s="633"/>
      <c r="G342" s="472"/>
      <c r="H342" s="634"/>
      <c r="I342" s="635"/>
      <c r="J342" s="636"/>
      <c r="K342" s="473"/>
      <c r="L342" s="634"/>
      <c r="M342" s="635"/>
      <c r="N342" s="636"/>
      <c r="O342" s="473"/>
      <c r="P342" s="469"/>
      <c r="Q342" s="469"/>
    </row>
    <row r="343" spans="1:33">
      <c r="A343" s="389">
        <v>1</v>
      </c>
      <c r="B343" s="390" t="s">
        <v>1120</v>
      </c>
      <c r="C343" s="394" t="s">
        <v>2101</v>
      </c>
      <c r="D343" s="395">
        <f t="shared" ref="D343:F361" si="366">V151</f>
        <v>500097896</v>
      </c>
      <c r="E343" s="430">
        <f t="shared" si="366"/>
        <v>0</v>
      </c>
      <c r="F343" s="430">
        <f t="shared" si="366"/>
        <v>0</v>
      </c>
      <c r="G343" s="472">
        <f>SUM(D343:F343)</f>
        <v>500097896</v>
      </c>
      <c r="H343" s="474">
        <f t="shared" ref="H343:J361" si="367">M295</f>
        <v>0</v>
      </c>
      <c r="I343" s="392">
        <f t="shared" si="367"/>
        <v>0</v>
      </c>
      <c r="J343" s="430">
        <f t="shared" si="367"/>
        <v>81447771</v>
      </c>
      <c r="K343" s="473">
        <f>SUM(H343:J343)</f>
        <v>81447771</v>
      </c>
      <c r="L343" s="430">
        <f>D295</f>
        <v>114910492</v>
      </c>
      <c r="M343" s="430">
        <f t="shared" ref="M343:N358" si="368">E295</f>
        <v>0</v>
      </c>
      <c r="N343" s="430">
        <f t="shared" si="368"/>
        <v>0</v>
      </c>
      <c r="O343" s="473">
        <f>SUM(L343:N343)</f>
        <v>114910492</v>
      </c>
      <c r="P343" s="469"/>
      <c r="Q343" s="469"/>
    </row>
    <row r="344" spans="1:33" ht="22.5">
      <c r="A344" s="389">
        <v>2</v>
      </c>
      <c r="B344" s="390" t="s">
        <v>1075</v>
      </c>
      <c r="C344" s="394" t="s">
        <v>2102</v>
      </c>
      <c r="D344" s="395">
        <f t="shared" si="366"/>
        <v>63098411</v>
      </c>
      <c r="E344" s="430">
        <f t="shared" si="366"/>
        <v>0</v>
      </c>
      <c r="F344" s="430">
        <f t="shared" si="366"/>
        <v>0</v>
      </c>
      <c r="G344" s="472">
        <f t="shared" ref="G344:G361" si="369">SUM(D344:F344)</f>
        <v>63098411</v>
      </c>
      <c r="H344" s="474">
        <f t="shared" si="367"/>
        <v>0</v>
      </c>
      <c r="I344" s="392">
        <f t="shared" si="367"/>
        <v>0</v>
      </c>
      <c r="J344" s="430">
        <f t="shared" si="367"/>
        <v>18454164</v>
      </c>
      <c r="K344" s="473">
        <f t="shared" ref="K344:K360" si="370">SUM(H344:J344)</f>
        <v>18454164</v>
      </c>
      <c r="L344" s="430">
        <f t="shared" ref="L344:N361" si="371">D296</f>
        <v>25855599</v>
      </c>
      <c r="M344" s="430">
        <f t="shared" si="368"/>
        <v>0</v>
      </c>
      <c r="N344" s="430">
        <f t="shared" si="368"/>
        <v>0</v>
      </c>
      <c r="O344" s="473">
        <f t="shared" ref="O344:O361" si="372">SUM(L344:N344)</f>
        <v>25855599</v>
      </c>
      <c r="P344" s="469"/>
      <c r="Q344" s="469"/>
    </row>
    <row r="345" spans="1:33">
      <c r="A345" s="389">
        <v>3</v>
      </c>
      <c r="B345" s="390" t="s">
        <v>1121</v>
      </c>
      <c r="C345" s="394" t="s">
        <v>2103</v>
      </c>
      <c r="D345" s="395">
        <f t="shared" si="366"/>
        <v>276225581</v>
      </c>
      <c r="E345" s="430">
        <f t="shared" si="366"/>
        <v>0</v>
      </c>
      <c r="F345" s="430">
        <f t="shared" si="366"/>
        <v>0</v>
      </c>
      <c r="G345" s="472">
        <f t="shared" si="369"/>
        <v>276225581</v>
      </c>
      <c r="H345" s="474">
        <f t="shared" si="367"/>
        <v>0</v>
      </c>
      <c r="I345" s="392">
        <f t="shared" si="367"/>
        <v>0</v>
      </c>
      <c r="J345" s="430">
        <f t="shared" si="367"/>
        <v>13200853</v>
      </c>
      <c r="K345" s="473">
        <f t="shared" si="370"/>
        <v>13200853</v>
      </c>
      <c r="L345" s="430">
        <f t="shared" si="371"/>
        <v>6285898</v>
      </c>
      <c r="M345" s="430">
        <f t="shared" si="368"/>
        <v>0</v>
      </c>
      <c r="N345" s="430">
        <f t="shared" si="368"/>
        <v>0</v>
      </c>
      <c r="O345" s="473">
        <f t="shared" si="372"/>
        <v>6285898</v>
      </c>
      <c r="P345" s="469"/>
      <c r="Q345" s="469"/>
    </row>
    <row r="346" spans="1:33">
      <c r="A346" s="389">
        <v>4</v>
      </c>
      <c r="B346" s="390" t="s">
        <v>994</v>
      </c>
      <c r="C346" s="394" t="s">
        <v>2104</v>
      </c>
      <c r="D346" s="395">
        <f t="shared" si="366"/>
        <v>28189877</v>
      </c>
      <c r="E346" s="430">
        <f t="shared" si="366"/>
        <v>0</v>
      </c>
      <c r="F346" s="430">
        <f t="shared" si="366"/>
        <v>0</v>
      </c>
      <c r="G346" s="472">
        <f t="shared" si="369"/>
        <v>28189877</v>
      </c>
      <c r="H346" s="474">
        <f t="shared" si="367"/>
        <v>0</v>
      </c>
      <c r="I346" s="392">
        <f t="shared" si="367"/>
        <v>0</v>
      </c>
      <c r="J346" s="430">
        <f t="shared" si="367"/>
        <v>0</v>
      </c>
      <c r="K346" s="473">
        <f t="shared" si="370"/>
        <v>0</v>
      </c>
      <c r="L346" s="430">
        <f t="shared" si="371"/>
        <v>0</v>
      </c>
      <c r="M346" s="430">
        <f t="shared" si="368"/>
        <v>0</v>
      </c>
      <c r="N346" s="430">
        <f t="shared" si="368"/>
        <v>0</v>
      </c>
      <c r="O346" s="473">
        <f t="shared" si="372"/>
        <v>0</v>
      </c>
      <c r="P346" s="469"/>
      <c r="Q346" s="469"/>
    </row>
    <row r="347" spans="1:33">
      <c r="A347" s="389">
        <v>5</v>
      </c>
      <c r="B347" s="390" t="s">
        <v>1076</v>
      </c>
      <c r="C347" s="394" t="s">
        <v>2105</v>
      </c>
      <c r="D347" s="395">
        <f t="shared" si="366"/>
        <v>66457702</v>
      </c>
      <c r="E347" s="430">
        <f t="shared" si="366"/>
        <v>0</v>
      </c>
      <c r="F347" s="430">
        <f t="shared" si="366"/>
        <v>0</v>
      </c>
      <c r="G347" s="472">
        <f t="shared" si="369"/>
        <v>66457702</v>
      </c>
      <c r="H347" s="474">
        <f t="shared" si="367"/>
        <v>0</v>
      </c>
      <c r="I347" s="392">
        <f t="shared" si="367"/>
        <v>0</v>
      </c>
      <c r="J347" s="430">
        <f t="shared" si="367"/>
        <v>0</v>
      </c>
      <c r="K347" s="473">
        <f t="shared" si="370"/>
        <v>0</v>
      </c>
      <c r="L347" s="430">
        <f t="shared" si="371"/>
        <v>0</v>
      </c>
      <c r="M347" s="430">
        <f t="shared" si="368"/>
        <v>0</v>
      </c>
      <c r="N347" s="430">
        <f t="shared" si="368"/>
        <v>0</v>
      </c>
      <c r="O347" s="473">
        <f t="shared" si="372"/>
        <v>0</v>
      </c>
      <c r="P347" s="469"/>
      <c r="Q347" s="469"/>
    </row>
    <row r="348" spans="1:33" ht="22.5">
      <c r="A348" s="389">
        <v>6</v>
      </c>
      <c r="B348" s="390" t="s">
        <v>1077</v>
      </c>
      <c r="C348" s="397" t="s">
        <v>2106</v>
      </c>
      <c r="D348" s="395">
        <f t="shared" si="366"/>
        <v>0</v>
      </c>
      <c r="E348" s="430">
        <f t="shared" si="366"/>
        <v>0</v>
      </c>
      <c r="F348" s="430">
        <f t="shared" si="366"/>
        <v>0</v>
      </c>
      <c r="G348" s="472">
        <f t="shared" si="369"/>
        <v>0</v>
      </c>
      <c r="H348" s="474">
        <f t="shared" si="367"/>
        <v>0</v>
      </c>
      <c r="I348" s="392">
        <f t="shared" si="367"/>
        <v>0</v>
      </c>
      <c r="J348" s="430">
        <f t="shared" si="367"/>
        <v>0</v>
      </c>
      <c r="K348" s="473">
        <f t="shared" si="370"/>
        <v>0</v>
      </c>
      <c r="L348" s="430">
        <f t="shared" si="371"/>
        <v>0</v>
      </c>
      <c r="M348" s="430">
        <f t="shared" si="368"/>
        <v>0</v>
      </c>
      <c r="N348" s="430">
        <f t="shared" si="368"/>
        <v>0</v>
      </c>
      <c r="O348" s="473">
        <f t="shared" si="372"/>
        <v>0</v>
      </c>
      <c r="P348" s="469"/>
      <c r="Q348" s="469"/>
    </row>
    <row r="349" spans="1:33" ht="21.75">
      <c r="A349" s="398"/>
      <c r="B349" s="378" t="s">
        <v>1078</v>
      </c>
      <c r="C349" s="399"/>
      <c r="D349" s="395">
        <f t="shared" si="366"/>
        <v>934069467</v>
      </c>
      <c r="E349" s="430">
        <f t="shared" si="366"/>
        <v>0</v>
      </c>
      <c r="F349" s="430">
        <f t="shared" si="366"/>
        <v>0</v>
      </c>
      <c r="G349" s="472">
        <f t="shared" si="369"/>
        <v>934069467</v>
      </c>
      <c r="H349" s="474">
        <f t="shared" si="367"/>
        <v>0</v>
      </c>
      <c r="I349" s="392">
        <f t="shared" si="367"/>
        <v>0</v>
      </c>
      <c r="J349" s="430">
        <f t="shared" si="367"/>
        <v>113102788</v>
      </c>
      <c r="K349" s="473">
        <f t="shared" si="370"/>
        <v>113102788</v>
      </c>
      <c r="L349" s="430">
        <f t="shared" si="371"/>
        <v>147051989</v>
      </c>
      <c r="M349" s="430">
        <f t="shared" si="368"/>
        <v>0</v>
      </c>
      <c r="N349" s="430">
        <f t="shared" si="368"/>
        <v>0</v>
      </c>
      <c r="O349" s="473">
        <f t="shared" si="372"/>
        <v>147051989</v>
      </c>
      <c r="P349" s="469"/>
      <c r="Q349" s="469"/>
    </row>
    <row r="350" spans="1:33" ht="22.5">
      <c r="A350" s="389" t="s">
        <v>1079</v>
      </c>
      <c r="B350" s="390" t="s">
        <v>1080</v>
      </c>
      <c r="C350" s="394"/>
      <c r="D350" s="395">
        <f t="shared" si="366"/>
        <v>0</v>
      </c>
      <c r="E350" s="430">
        <f t="shared" si="366"/>
        <v>0</v>
      </c>
      <c r="F350" s="430">
        <f t="shared" si="366"/>
        <v>0</v>
      </c>
      <c r="G350" s="472">
        <f t="shared" si="369"/>
        <v>0</v>
      </c>
      <c r="H350" s="474">
        <f t="shared" si="367"/>
        <v>0</v>
      </c>
      <c r="I350" s="392">
        <f t="shared" si="367"/>
        <v>0</v>
      </c>
      <c r="J350" s="430">
        <f t="shared" si="367"/>
        <v>0</v>
      </c>
      <c r="K350" s="473">
        <f t="shared" si="370"/>
        <v>0</v>
      </c>
      <c r="L350" s="430">
        <f t="shared" si="371"/>
        <v>0</v>
      </c>
      <c r="M350" s="430">
        <f t="shared" si="368"/>
        <v>0</v>
      </c>
      <c r="N350" s="430">
        <f t="shared" si="368"/>
        <v>0</v>
      </c>
      <c r="O350" s="473">
        <f t="shared" si="372"/>
        <v>0</v>
      </c>
      <c r="P350" s="469"/>
      <c r="Q350" s="469"/>
    </row>
    <row r="351" spans="1:33">
      <c r="A351" s="389">
        <v>7</v>
      </c>
      <c r="B351" s="390" t="s">
        <v>1081</v>
      </c>
      <c r="C351" s="394" t="s">
        <v>2107</v>
      </c>
      <c r="D351" s="395">
        <f t="shared" si="366"/>
        <v>116376472</v>
      </c>
      <c r="E351" s="430">
        <f t="shared" si="366"/>
        <v>0</v>
      </c>
      <c r="F351" s="430">
        <f t="shared" si="366"/>
        <v>0</v>
      </c>
      <c r="G351" s="472">
        <f t="shared" si="369"/>
        <v>116376472</v>
      </c>
      <c r="H351" s="474">
        <f t="shared" si="367"/>
        <v>0</v>
      </c>
      <c r="I351" s="392">
        <f t="shared" si="367"/>
        <v>0</v>
      </c>
      <c r="J351" s="430">
        <f t="shared" si="367"/>
        <v>191640</v>
      </c>
      <c r="K351" s="473">
        <f t="shared" si="370"/>
        <v>191640</v>
      </c>
      <c r="L351" s="430">
        <f t="shared" si="371"/>
        <v>0</v>
      </c>
      <c r="M351" s="430">
        <f t="shared" si="368"/>
        <v>0</v>
      </c>
      <c r="N351" s="430">
        <f t="shared" si="368"/>
        <v>0</v>
      </c>
      <c r="O351" s="473">
        <f t="shared" si="372"/>
        <v>0</v>
      </c>
      <c r="P351" s="469"/>
      <c r="Q351" s="469"/>
    </row>
    <row r="352" spans="1:33">
      <c r="A352" s="389">
        <v>8</v>
      </c>
      <c r="B352" s="390" t="s">
        <v>1082</v>
      </c>
      <c r="C352" s="394" t="s">
        <v>2108</v>
      </c>
      <c r="D352" s="395">
        <f t="shared" si="366"/>
        <v>86718989</v>
      </c>
      <c r="E352" s="430">
        <f t="shared" si="366"/>
        <v>0</v>
      </c>
      <c r="F352" s="430">
        <f t="shared" si="366"/>
        <v>0</v>
      </c>
      <c r="G352" s="472">
        <f t="shared" si="369"/>
        <v>86718989</v>
      </c>
      <c r="H352" s="474">
        <f t="shared" si="367"/>
        <v>0</v>
      </c>
      <c r="I352" s="392">
        <f t="shared" si="367"/>
        <v>0</v>
      </c>
      <c r="J352" s="430">
        <f t="shared" si="367"/>
        <v>0</v>
      </c>
      <c r="K352" s="473">
        <f t="shared" si="370"/>
        <v>0</v>
      </c>
      <c r="L352" s="430">
        <f t="shared" si="371"/>
        <v>0</v>
      </c>
      <c r="M352" s="430">
        <f t="shared" si="368"/>
        <v>0</v>
      </c>
      <c r="N352" s="430">
        <f t="shared" si="368"/>
        <v>0</v>
      </c>
      <c r="O352" s="473">
        <f t="shared" si="372"/>
        <v>0</v>
      </c>
      <c r="P352" s="469"/>
      <c r="Q352" s="469"/>
    </row>
    <row r="353" spans="1:21">
      <c r="A353" s="389">
        <v>9</v>
      </c>
      <c r="B353" s="390" t="s">
        <v>1083</v>
      </c>
      <c r="C353" s="394" t="s">
        <v>2109</v>
      </c>
      <c r="D353" s="395">
        <f t="shared" si="366"/>
        <v>3569260</v>
      </c>
      <c r="E353" s="430">
        <f t="shared" si="366"/>
        <v>0</v>
      </c>
      <c r="F353" s="430">
        <f t="shared" si="366"/>
        <v>0</v>
      </c>
      <c r="G353" s="472">
        <f t="shared" si="369"/>
        <v>3569260</v>
      </c>
      <c r="H353" s="474">
        <f t="shared" si="367"/>
        <v>0</v>
      </c>
      <c r="I353" s="392">
        <f t="shared" si="367"/>
        <v>0</v>
      </c>
      <c r="J353" s="430">
        <f t="shared" si="367"/>
        <v>0</v>
      </c>
      <c r="K353" s="473">
        <f t="shared" si="370"/>
        <v>0</v>
      </c>
      <c r="L353" s="430">
        <f t="shared" si="371"/>
        <v>0</v>
      </c>
      <c r="M353" s="430">
        <f t="shared" si="368"/>
        <v>0</v>
      </c>
      <c r="N353" s="430">
        <f t="shared" si="368"/>
        <v>0</v>
      </c>
      <c r="O353" s="473">
        <f t="shared" si="372"/>
        <v>0</v>
      </c>
      <c r="P353" s="469"/>
      <c r="Q353" s="469"/>
    </row>
    <row r="354" spans="1:21">
      <c r="A354" s="389">
        <v>10</v>
      </c>
      <c r="B354" s="390" t="s">
        <v>1084</v>
      </c>
      <c r="C354" s="394" t="s">
        <v>2106</v>
      </c>
      <c r="D354" s="395">
        <f t="shared" si="366"/>
        <v>0</v>
      </c>
      <c r="E354" s="430">
        <f t="shared" si="366"/>
        <v>0</v>
      </c>
      <c r="F354" s="430">
        <f t="shared" si="366"/>
        <v>0</v>
      </c>
      <c r="G354" s="472">
        <f t="shared" si="369"/>
        <v>0</v>
      </c>
      <c r="H354" s="474">
        <f t="shared" si="367"/>
        <v>0</v>
      </c>
      <c r="I354" s="392">
        <f t="shared" si="367"/>
        <v>0</v>
      </c>
      <c r="J354" s="430">
        <f t="shared" si="367"/>
        <v>0</v>
      </c>
      <c r="K354" s="473">
        <f t="shared" si="370"/>
        <v>0</v>
      </c>
      <c r="L354" s="430">
        <f t="shared" si="371"/>
        <v>0</v>
      </c>
      <c r="M354" s="430">
        <f t="shared" si="368"/>
        <v>0</v>
      </c>
      <c r="N354" s="430">
        <f t="shared" si="368"/>
        <v>0</v>
      </c>
      <c r="O354" s="473">
        <f t="shared" si="372"/>
        <v>0</v>
      </c>
      <c r="P354" s="469"/>
      <c r="Q354" s="469"/>
    </row>
    <row r="355" spans="1:21" ht="21.75">
      <c r="A355" s="398"/>
      <c r="B355" s="378" t="s">
        <v>1085</v>
      </c>
      <c r="C355" s="399"/>
      <c r="D355" s="395">
        <f t="shared" si="366"/>
        <v>206663721</v>
      </c>
      <c r="E355" s="430">
        <f t="shared" si="366"/>
        <v>0</v>
      </c>
      <c r="F355" s="430">
        <f t="shared" si="366"/>
        <v>0</v>
      </c>
      <c r="G355" s="472">
        <f t="shared" si="369"/>
        <v>206663721</v>
      </c>
      <c r="H355" s="474">
        <f t="shared" si="367"/>
        <v>0</v>
      </c>
      <c r="I355" s="392">
        <f t="shared" si="367"/>
        <v>0</v>
      </c>
      <c r="J355" s="430">
        <f t="shared" si="367"/>
        <v>191640</v>
      </c>
      <c r="K355" s="473">
        <f t="shared" si="370"/>
        <v>191640</v>
      </c>
      <c r="L355" s="430">
        <f t="shared" si="371"/>
        <v>0</v>
      </c>
      <c r="M355" s="430">
        <f t="shared" si="368"/>
        <v>0</v>
      </c>
      <c r="N355" s="430">
        <f t="shared" si="368"/>
        <v>0</v>
      </c>
      <c r="O355" s="473">
        <f t="shared" si="372"/>
        <v>0</v>
      </c>
      <c r="P355" s="469"/>
      <c r="Q355" s="469"/>
    </row>
    <row r="356" spans="1:21" ht="22.5">
      <c r="A356" s="389" t="s">
        <v>1086</v>
      </c>
      <c r="B356" s="390" t="s">
        <v>1063</v>
      </c>
      <c r="C356" s="391"/>
      <c r="D356" s="395">
        <f t="shared" si="366"/>
        <v>0</v>
      </c>
      <c r="E356" s="430">
        <f t="shared" si="366"/>
        <v>0</v>
      </c>
      <c r="F356" s="430">
        <f t="shared" si="366"/>
        <v>0</v>
      </c>
      <c r="G356" s="472">
        <f t="shared" si="369"/>
        <v>0</v>
      </c>
      <c r="H356" s="474">
        <f t="shared" si="367"/>
        <v>0</v>
      </c>
      <c r="I356" s="392">
        <f t="shared" si="367"/>
        <v>0</v>
      </c>
      <c r="J356" s="430">
        <f t="shared" si="367"/>
        <v>0</v>
      </c>
      <c r="K356" s="473">
        <f t="shared" si="370"/>
        <v>0</v>
      </c>
      <c r="L356" s="430">
        <f t="shared" si="371"/>
        <v>0</v>
      </c>
      <c r="M356" s="430">
        <f t="shared" si="368"/>
        <v>0</v>
      </c>
      <c r="N356" s="430">
        <f t="shared" si="368"/>
        <v>0</v>
      </c>
      <c r="O356" s="473">
        <f t="shared" si="372"/>
        <v>0</v>
      </c>
      <c r="P356" s="469"/>
      <c r="Q356" s="469"/>
    </row>
    <row r="357" spans="1:21" ht="22.5">
      <c r="A357" s="389">
        <v>11</v>
      </c>
      <c r="B357" s="390" t="s">
        <v>2110</v>
      </c>
      <c r="C357" s="394" t="s">
        <v>2111</v>
      </c>
      <c r="D357" s="395">
        <f t="shared" si="366"/>
        <v>330000000</v>
      </c>
      <c r="E357" s="430">
        <f t="shared" si="366"/>
        <v>0</v>
      </c>
      <c r="F357" s="430">
        <f t="shared" si="366"/>
        <v>0</v>
      </c>
      <c r="G357" s="472">
        <f t="shared" si="369"/>
        <v>330000000</v>
      </c>
      <c r="H357" s="474">
        <f t="shared" si="367"/>
        <v>0</v>
      </c>
      <c r="I357" s="392">
        <f t="shared" si="367"/>
        <v>0</v>
      </c>
      <c r="J357" s="430">
        <f t="shared" si="367"/>
        <v>0</v>
      </c>
      <c r="K357" s="473">
        <f t="shared" si="370"/>
        <v>0</v>
      </c>
      <c r="L357" s="430">
        <f t="shared" si="371"/>
        <v>0</v>
      </c>
      <c r="M357" s="430">
        <f t="shared" si="368"/>
        <v>0</v>
      </c>
      <c r="N357" s="430">
        <f t="shared" si="368"/>
        <v>0</v>
      </c>
      <c r="O357" s="473">
        <f t="shared" si="372"/>
        <v>0</v>
      </c>
      <c r="P357" s="469"/>
      <c r="Q357" s="469"/>
    </row>
    <row r="358" spans="1:21">
      <c r="A358" s="389">
        <v>12</v>
      </c>
      <c r="B358" s="390" t="s">
        <v>1088</v>
      </c>
      <c r="C358" s="394" t="s">
        <v>2112</v>
      </c>
      <c r="D358" s="395">
        <f t="shared" si="366"/>
        <v>0</v>
      </c>
      <c r="E358" s="430">
        <f t="shared" si="366"/>
        <v>0</v>
      </c>
      <c r="F358" s="430">
        <f t="shared" si="366"/>
        <v>0</v>
      </c>
      <c r="G358" s="472">
        <f t="shared" si="369"/>
        <v>0</v>
      </c>
      <c r="H358" s="474">
        <f t="shared" si="367"/>
        <v>0</v>
      </c>
      <c r="I358" s="392">
        <f t="shared" si="367"/>
        <v>0</v>
      </c>
      <c r="J358" s="430">
        <f t="shared" si="367"/>
        <v>0</v>
      </c>
      <c r="K358" s="473">
        <f t="shared" si="370"/>
        <v>0</v>
      </c>
      <c r="L358" s="430">
        <f t="shared" si="371"/>
        <v>0</v>
      </c>
      <c r="M358" s="430">
        <f t="shared" si="368"/>
        <v>0</v>
      </c>
      <c r="N358" s="430">
        <f t="shared" si="368"/>
        <v>0</v>
      </c>
      <c r="O358" s="473">
        <f t="shared" si="372"/>
        <v>0</v>
      </c>
      <c r="P358" s="469"/>
      <c r="Q358" s="469"/>
    </row>
    <row r="359" spans="1:21" ht="22.5">
      <c r="A359" s="389">
        <v>13</v>
      </c>
      <c r="B359" s="390" t="s">
        <v>2113</v>
      </c>
      <c r="C359" s="397" t="s">
        <v>2114</v>
      </c>
      <c r="D359" s="395">
        <f t="shared" si="366"/>
        <v>20341813</v>
      </c>
      <c r="E359" s="430">
        <f t="shared" si="366"/>
        <v>0</v>
      </c>
      <c r="F359" s="430">
        <f t="shared" si="366"/>
        <v>0</v>
      </c>
      <c r="G359" s="472">
        <f t="shared" si="369"/>
        <v>20341813</v>
      </c>
      <c r="H359" s="474">
        <f t="shared" si="367"/>
        <v>0</v>
      </c>
      <c r="I359" s="392">
        <f t="shared" si="367"/>
        <v>0</v>
      </c>
      <c r="J359" s="430">
        <f t="shared" si="367"/>
        <v>0</v>
      </c>
      <c r="K359" s="473">
        <f t="shared" si="370"/>
        <v>0</v>
      </c>
      <c r="L359" s="430">
        <f t="shared" si="371"/>
        <v>0</v>
      </c>
      <c r="M359" s="430">
        <f t="shared" si="371"/>
        <v>0</v>
      </c>
      <c r="N359" s="430">
        <f t="shared" si="371"/>
        <v>0</v>
      </c>
      <c r="O359" s="473">
        <f t="shared" si="372"/>
        <v>0</v>
      </c>
      <c r="P359" s="469"/>
      <c r="Q359" s="469"/>
    </row>
    <row r="360" spans="1:21" ht="21.75">
      <c r="A360" s="398"/>
      <c r="B360" s="378" t="s">
        <v>1089</v>
      </c>
      <c r="C360" s="401"/>
      <c r="D360" s="395">
        <f t="shared" si="366"/>
        <v>350341813</v>
      </c>
      <c r="E360" s="430">
        <f t="shared" si="366"/>
        <v>0</v>
      </c>
      <c r="F360" s="430">
        <f t="shared" si="366"/>
        <v>0</v>
      </c>
      <c r="G360" s="472">
        <f t="shared" si="369"/>
        <v>350341813</v>
      </c>
      <c r="H360" s="474">
        <f t="shared" si="367"/>
        <v>0</v>
      </c>
      <c r="I360" s="392">
        <f t="shared" si="367"/>
        <v>0</v>
      </c>
      <c r="J360" s="430">
        <f t="shared" si="367"/>
        <v>0</v>
      </c>
      <c r="K360" s="473">
        <f t="shared" si="370"/>
        <v>0</v>
      </c>
      <c r="L360" s="430">
        <f t="shared" si="371"/>
        <v>0</v>
      </c>
      <c r="M360" s="430">
        <f t="shared" si="371"/>
        <v>0</v>
      </c>
      <c r="N360" s="430">
        <f t="shared" si="371"/>
        <v>0</v>
      </c>
      <c r="O360" s="473">
        <f t="shared" si="372"/>
        <v>0</v>
      </c>
      <c r="P360" s="469"/>
      <c r="Q360" s="469"/>
    </row>
    <row r="361" spans="1:21" ht="22.5" thickBot="1">
      <c r="A361" s="398"/>
      <c r="B361" s="378" t="s">
        <v>1090</v>
      </c>
      <c r="C361" s="401"/>
      <c r="D361" s="475">
        <f t="shared" si="366"/>
        <v>1491075001</v>
      </c>
      <c r="E361" s="476">
        <f t="shared" si="366"/>
        <v>0</v>
      </c>
      <c r="F361" s="476">
        <f t="shared" si="366"/>
        <v>0</v>
      </c>
      <c r="G361" s="477">
        <f t="shared" si="369"/>
        <v>1491075001</v>
      </c>
      <c r="H361" s="478">
        <f t="shared" si="367"/>
        <v>0</v>
      </c>
      <c r="I361" s="479">
        <f t="shared" si="367"/>
        <v>0</v>
      </c>
      <c r="J361" s="476">
        <f t="shared" si="367"/>
        <v>113294428</v>
      </c>
      <c r="K361" s="480">
        <f>SUM(H361:J361)+1000</f>
        <v>113295428</v>
      </c>
      <c r="L361" s="476">
        <f t="shared" si="371"/>
        <v>147051989</v>
      </c>
      <c r="M361" s="476">
        <f t="shared" si="371"/>
        <v>0</v>
      </c>
      <c r="N361" s="476">
        <f t="shared" si="371"/>
        <v>0</v>
      </c>
      <c r="O361" s="480">
        <f t="shared" si="372"/>
        <v>147051989</v>
      </c>
      <c r="P361" s="469"/>
      <c r="Q361" s="469"/>
    </row>
    <row r="362" spans="1:21" ht="12" thickBot="1">
      <c r="A362" s="406"/>
      <c r="B362" s="390"/>
      <c r="C362" s="391"/>
      <c r="D362" s="466"/>
      <c r="E362" s="466"/>
      <c r="F362" s="467"/>
      <c r="G362" s="435"/>
      <c r="H362" s="435"/>
      <c r="I362" s="435"/>
      <c r="J362" s="435"/>
      <c r="K362" s="435"/>
      <c r="L362" s="435"/>
      <c r="M362" s="435"/>
      <c r="N362" s="435"/>
      <c r="O362" s="435"/>
      <c r="P362" s="435"/>
      <c r="Q362" s="435"/>
      <c r="R362" s="435"/>
      <c r="S362" s="435"/>
      <c r="T362" s="435"/>
      <c r="U362" s="435"/>
    </row>
    <row r="363" spans="1:21" ht="36" customHeight="1" thickBot="1">
      <c r="A363" s="406"/>
      <c r="B363" s="390"/>
      <c r="C363" s="391"/>
      <c r="D363" s="619" t="s">
        <v>2168</v>
      </c>
      <c r="E363" s="620"/>
      <c r="F363" s="620"/>
      <c r="G363" s="620"/>
      <c r="H363" s="620"/>
      <c r="I363" s="620"/>
      <c r="J363" s="620"/>
      <c r="K363" s="620"/>
      <c r="L363" s="620"/>
      <c r="M363" s="620"/>
      <c r="N363" s="620"/>
      <c r="O363" s="620"/>
      <c r="P363" s="620"/>
      <c r="Q363" s="620"/>
      <c r="R363" s="620"/>
      <c r="S363" s="621"/>
      <c r="T363" s="468"/>
      <c r="U363" s="468"/>
    </row>
    <row r="364" spans="1:21" ht="69.75" customHeight="1">
      <c r="A364" s="406"/>
      <c r="B364" s="390"/>
      <c r="C364" s="381"/>
      <c r="D364" s="622" t="s">
        <v>2170</v>
      </c>
      <c r="E364" s="623"/>
      <c r="F364" s="623"/>
      <c r="G364" s="624"/>
      <c r="H364" s="625" t="s">
        <v>1021</v>
      </c>
      <c r="I364" s="626"/>
      <c r="J364" s="626"/>
      <c r="K364" s="627"/>
      <c r="L364" s="622" t="s">
        <v>1763</v>
      </c>
      <c r="M364" s="623"/>
      <c r="N364" s="623"/>
      <c r="O364" s="628"/>
      <c r="P364" s="629" t="s">
        <v>1128</v>
      </c>
      <c r="Q364" s="630"/>
      <c r="R364" s="630"/>
      <c r="S364" s="631"/>
      <c r="T364" s="469"/>
      <c r="U364" s="469"/>
    </row>
    <row r="365" spans="1:21" ht="63" customHeight="1">
      <c r="A365" s="383" t="s">
        <v>2016</v>
      </c>
      <c r="B365" s="379" t="s">
        <v>990</v>
      </c>
      <c r="C365" s="384"/>
      <c r="D365" s="413" t="s">
        <v>2018</v>
      </c>
      <c r="E365" s="387" t="s">
        <v>2019</v>
      </c>
      <c r="F365" s="387" t="s">
        <v>2020</v>
      </c>
      <c r="G365" s="471" t="s">
        <v>1140</v>
      </c>
      <c r="H365" s="429" t="s">
        <v>2018</v>
      </c>
      <c r="I365" s="387" t="s">
        <v>2019</v>
      </c>
      <c r="J365" s="387" t="s">
        <v>2020</v>
      </c>
      <c r="K365" s="470" t="s">
        <v>1140</v>
      </c>
      <c r="L365" s="413" t="s">
        <v>2018</v>
      </c>
      <c r="M365" s="387" t="s">
        <v>2019</v>
      </c>
      <c r="N365" s="387" t="s">
        <v>2020</v>
      </c>
      <c r="O365" s="470" t="s">
        <v>1140</v>
      </c>
      <c r="P365" s="415" t="s">
        <v>2018</v>
      </c>
      <c r="Q365" s="387" t="s">
        <v>2019</v>
      </c>
      <c r="R365" s="387" t="s">
        <v>2020</v>
      </c>
      <c r="S365" s="481" t="s">
        <v>1140</v>
      </c>
      <c r="T365" s="469"/>
      <c r="U365" s="469"/>
    </row>
    <row r="366" spans="1:21" ht="22.5">
      <c r="A366" s="389" t="s">
        <v>1073</v>
      </c>
      <c r="B366" s="390" t="s">
        <v>1074</v>
      </c>
      <c r="C366" s="391"/>
      <c r="D366" s="632"/>
      <c r="E366" s="633"/>
      <c r="F366" s="633"/>
      <c r="G366" s="473"/>
      <c r="H366" s="634"/>
      <c r="I366" s="635"/>
      <c r="J366" s="636"/>
      <c r="K366" s="472"/>
      <c r="L366" s="632"/>
      <c r="M366" s="633"/>
      <c r="N366" s="633"/>
      <c r="O366" s="472"/>
      <c r="P366" s="637"/>
      <c r="Q366" s="633"/>
      <c r="R366" s="633"/>
      <c r="S366" s="482"/>
      <c r="T366" s="469"/>
      <c r="U366" s="469"/>
    </row>
    <row r="367" spans="1:21">
      <c r="A367" s="389">
        <v>1</v>
      </c>
      <c r="B367" s="390" t="s">
        <v>1120</v>
      </c>
      <c r="C367" s="394" t="s">
        <v>2101</v>
      </c>
      <c r="D367" s="474">
        <f>S319</f>
        <v>14101318</v>
      </c>
      <c r="E367" s="392">
        <f t="shared" ref="E367:F382" si="373">T319</f>
        <v>0</v>
      </c>
      <c r="F367" s="430">
        <f t="shared" si="373"/>
        <v>0</v>
      </c>
      <c r="G367" s="473">
        <f>SUM(D367:F367)</f>
        <v>14101318</v>
      </c>
      <c r="H367" s="430">
        <f>J271</f>
        <v>54801507</v>
      </c>
      <c r="I367" s="430">
        <f t="shared" ref="I367:J382" si="374">K271</f>
        <v>0</v>
      </c>
      <c r="J367" s="430">
        <f t="shared" si="374"/>
        <v>1570084</v>
      </c>
      <c r="K367" s="472">
        <f>SUM(H367:J367)</f>
        <v>56371591</v>
      </c>
      <c r="L367" s="474">
        <f>S295</f>
        <v>19476088</v>
      </c>
      <c r="M367" s="392">
        <f>T295</f>
        <v>0</v>
      </c>
      <c r="N367" s="430">
        <f>U295</f>
        <v>0</v>
      </c>
      <c r="O367" s="472">
        <f>SUM(L367:N367)</f>
        <v>19476088</v>
      </c>
      <c r="P367" s="485">
        <f t="shared" ref="P367:R385" si="375">D343+H343+L343+D367+H367+L367</f>
        <v>703387301</v>
      </c>
      <c r="Q367" s="307">
        <f t="shared" si="375"/>
        <v>0</v>
      </c>
      <c r="R367" s="306">
        <f t="shared" si="375"/>
        <v>83017855</v>
      </c>
      <c r="S367" s="440">
        <f>SUM(P367:R367)</f>
        <v>786405156</v>
      </c>
      <c r="T367" s="469"/>
      <c r="U367" s="469"/>
    </row>
    <row r="368" spans="1:21" ht="22.5">
      <c r="A368" s="389">
        <v>2</v>
      </c>
      <c r="B368" s="390" t="s">
        <v>1075</v>
      </c>
      <c r="C368" s="394" t="s">
        <v>2102</v>
      </c>
      <c r="D368" s="474">
        <f t="shared" ref="D368:F385" si="376">S320</f>
        <v>3210667</v>
      </c>
      <c r="E368" s="392">
        <f t="shared" si="373"/>
        <v>0</v>
      </c>
      <c r="F368" s="430">
        <f t="shared" si="373"/>
        <v>0</v>
      </c>
      <c r="G368" s="473">
        <f t="shared" ref="G368:G385" si="377">SUM(D368:F368)</f>
        <v>3210667</v>
      </c>
      <c r="H368" s="430">
        <f t="shared" ref="H368:J385" si="378">J272</f>
        <v>11722643</v>
      </c>
      <c r="I368" s="430">
        <f t="shared" si="374"/>
        <v>0</v>
      </c>
      <c r="J368" s="430">
        <f t="shared" si="374"/>
        <v>363864</v>
      </c>
      <c r="K368" s="472">
        <f t="shared" ref="K368:K385" si="379">SUM(H368:J368)</f>
        <v>12086507</v>
      </c>
      <c r="L368" s="474">
        <f t="shared" ref="L368:N385" si="380">S296</f>
        <v>4618513</v>
      </c>
      <c r="M368" s="392">
        <f t="shared" si="380"/>
        <v>0</v>
      </c>
      <c r="N368" s="430">
        <f t="shared" si="380"/>
        <v>0</v>
      </c>
      <c r="O368" s="472">
        <f t="shared" ref="O368:O385" si="381">SUM(L368:N368)</f>
        <v>4618513</v>
      </c>
      <c r="P368" s="485">
        <f t="shared" si="375"/>
        <v>108505833</v>
      </c>
      <c r="Q368" s="307">
        <f t="shared" si="375"/>
        <v>0</v>
      </c>
      <c r="R368" s="306">
        <f t="shared" si="375"/>
        <v>18818028</v>
      </c>
      <c r="S368" s="440">
        <f t="shared" ref="S368:S384" si="382">SUM(P368:R368)</f>
        <v>127323861</v>
      </c>
      <c r="T368" s="469"/>
      <c r="U368" s="469"/>
    </row>
    <row r="369" spans="1:21">
      <c r="A369" s="389">
        <v>3</v>
      </c>
      <c r="B369" s="390" t="s">
        <v>1121</v>
      </c>
      <c r="C369" s="394" t="s">
        <v>2103</v>
      </c>
      <c r="D369" s="474">
        <f t="shared" si="376"/>
        <v>6549145</v>
      </c>
      <c r="E369" s="392">
        <f t="shared" si="373"/>
        <v>0</v>
      </c>
      <c r="F369" s="430">
        <f t="shared" si="373"/>
        <v>0</v>
      </c>
      <c r="G369" s="473">
        <f t="shared" si="377"/>
        <v>6549145</v>
      </c>
      <c r="H369" s="430">
        <f t="shared" si="378"/>
        <v>172320350</v>
      </c>
      <c r="I369" s="430">
        <f t="shared" si="374"/>
        <v>0</v>
      </c>
      <c r="J369" s="430">
        <f t="shared" si="374"/>
        <v>5473773</v>
      </c>
      <c r="K369" s="472">
        <f t="shared" si="379"/>
        <v>177794123</v>
      </c>
      <c r="L369" s="474">
        <f t="shared" si="380"/>
        <v>13799022</v>
      </c>
      <c r="M369" s="392">
        <f t="shared" si="380"/>
        <v>0</v>
      </c>
      <c r="N369" s="430">
        <f t="shared" si="380"/>
        <v>0</v>
      </c>
      <c r="O369" s="472">
        <f t="shared" si="381"/>
        <v>13799022</v>
      </c>
      <c r="P369" s="485">
        <f t="shared" si="375"/>
        <v>475179996</v>
      </c>
      <c r="Q369" s="307">
        <f t="shared" si="375"/>
        <v>0</v>
      </c>
      <c r="R369" s="306">
        <f t="shared" si="375"/>
        <v>18674626</v>
      </c>
      <c r="S369" s="440">
        <f>SUM(P369:R369)-1000</f>
        <v>493853622</v>
      </c>
      <c r="T369" s="469"/>
      <c r="U369" s="469"/>
    </row>
    <row r="370" spans="1:21">
      <c r="A370" s="389">
        <v>4</v>
      </c>
      <c r="B370" s="390" t="s">
        <v>994</v>
      </c>
      <c r="C370" s="394" t="s">
        <v>2104</v>
      </c>
      <c r="D370" s="474">
        <f t="shared" si="376"/>
        <v>0</v>
      </c>
      <c r="E370" s="392">
        <f t="shared" si="373"/>
        <v>0</v>
      </c>
      <c r="F370" s="430">
        <f t="shared" si="373"/>
        <v>0</v>
      </c>
      <c r="G370" s="473">
        <f t="shared" si="377"/>
        <v>0</v>
      </c>
      <c r="H370" s="430">
        <f t="shared" si="378"/>
        <v>0</v>
      </c>
      <c r="I370" s="430">
        <f t="shared" si="374"/>
        <v>0</v>
      </c>
      <c r="J370" s="430">
        <f t="shared" si="374"/>
        <v>0</v>
      </c>
      <c r="K370" s="472">
        <f t="shared" si="379"/>
        <v>0</v>
      </c>
      <c r="L370" s="474">
        <f t="shared" si="380"/>
        <v>0</v>
      </c>
      <c r="M370" s="392">
        <f t="shared" si="380"/>
        <v>0</v>
      </c>
      <c r="N370" s="430">
        <f t="shared" si="380"/>
        <v>0</v>
      </c>
      <c r="O370" s="472">
        <f t="shared" si="381"/>
        <v>0</v>
      </c>
      <c r="P370" s="485">
        <f t="shared" si="375"/>
        <v>28189877</v>
      </c>
      <c r="Q370" s="307">
        <f t="shared" si="375"/>
        <v>0</v>
      </c>
      <c r="R370" s="306">
        <f t="shared" si="375"/>
        <v>0</v>
      </c>
      <c r="S370" s="440">
        <f t="shared" si="382"/>
        <v>28189877</v>
      </c>
      <c r="T370" s="469"/>
      <c r="U370" s="469"/>
    </row>
    <row r="371" spans="1:21">
      <c r="A371" s="389">
        <v>5</v>
      </c>
      <c r="B371" s="390" t="s">
        <v>1076</v>
      </c>
      <c r="C371" s="394" t="s">
        <v>2105</v>
      </c>
      <c r="D371" s="474">
        <f t="shared" si="376"/>
        <v>0</v>
      </c>
      <c r="E371" s="392">
        <f t="shared" si="373"/>
        <v>0</v>
      </c>
      <c r="F371" s="430">
        <f t="shared" si="373"/>
        <v>0</v>
      </c>
      <c r="G371" s="473">
        <f t="shared" si="377"/>
        <v>0</v>
      </c>
      <c r="H371" s="430">
        <f t="shared" si="378"/>
        <v>9000</v>
      </c>
      <c r="I371" s="430">
        <f t="shared" si="374"/>
        <v>0</v>
      </c>
      <c r="J371" s="430">
        <f t="shared" si="374"/>
        <v>0</v>
      </c>
      <c r="K371" s="472">
        <f t="shared" si="379"/>
        <v>9000</v>
      </c>
      <c r="L371" s="474">
        <f t="shared" si="380"/>
        <v>0</v>
      </c>
      <c r="M371" s="392">
        <f t="shared" si="380"/>
        <v>0</v>
      </c>
      <c r="N371" s="430">
        <f t="shared" si="380"/>
        <v>0</v>
      </c>
      <c r="O371" s="472">
        <f t="shared" si="381"/>
        <v>0</v>
      </c>
      <c r="P371" s="485">
        <f t="shared" si="375"/>
        <v>66466702</v>
      </c>
      <c r="Q371" s="307">
        <f t="shared" si="375"/>
        <v>0</v>
      </c>
      <c r="R371" s="306">
        <f t="shared" si="375"/>
        <v>0</v>
      </c>
      <c r="S371" s="440">
        <f t="shared" si="382"/>
        <v>66466702</v>
      </c>
      <c r="T371" s="469"/>
      <c r="U371" s="469"/>
    </row>
    <row r="372" spans="1:21" ht="22.5">
      <c r="A372" s="389">
        <v>6</v>
      </c>
      <c r="B372" s="390" t="s">
        <v>1077</v>
      </c>
      <c r="C372" s="397" t="s">
        <v>2106</v>
      </c>
      <c r="D372" s="474">
        <f t="shared" si="376"/>
        <v>0</v>
      </c>
      <c r="E372" s="392">
        <f t="shared" si="373"/>
        <v>0</v>
      </c>
      <c r="F372" s="430">
        <f t="shared" si="373"/>
        <v>0</v>
      </c>
      <c r="G372" s="473">
        <f t="shared" si="377"/>
        <v>0</v>
      </c>
      <c r="H372" s="430">
        <f t="shared" si="378"/>
        <v>0</v>
      </c>
      <c r="I372" s="430">
        <f t="shared" si="374"/>
        <v>0</v>
      </c>
      <c r="J372" s="430">
        <f t="shared" si="374"/>
        <v>0</v>
      </c>
      <c r="K372" s="472">
        <f t="shared" si="379"/>
        <v>0</v>
      </c>
      <c r="L372" s="474">
        <f t="shared" si="380"/>
        <v>0</v>
      </c>
      <c r="M372" s="392">
        <f t="shared" si="380"/>
        <v>0</v>
      </c>
      <c r="N372" s="430">
        <f t="shared" si="380"/>
        <v>0</v>
      </c>
      <c r="O372" s="472">
        <f t="shared" si="381"/>
        <v>0</v>
      </c>
      <c r="P372" s="485">
        <f t="shared" si="375"/>
        <v>0</v>
      </c>
      <c r="Q372" s="307">
        <f t="shared" si="375"/>
        <v>0</v>
      </c>
      <c r="R372" s="306">
        <f t="shared" si="375"/>
        <v>0</v>
      </c>
      <c r="S372" s="440">
        <f t="shared" si="382"/>
        <v>0</v>
      </c>
      <c r="T372" s="469"/>
      <c r="U372" s="469"/>
    </row>
    <row r="373" spans="1:21" ht="21.75">
      <c r="A373" s="398"/>
      <c r="B373" s="378" t="s">
        <v>1078</v>
      </c>
      <c r="C373" s="399"/>
      <c r="D373" s="474">
        <f t="shared" si="376"/>
        <v>23861130</v>
      </c>
      <c r="E373" s="392">
        <f t="shared" si="373"/>
        <v>0</v>
      </c>
      <c r="F373" s="430">
        <f t="shared" si="373"/>
        <v>0</v>
      </c>
      <c r="G373" s="473">
        <f t="shared" si="377"/>
        <v>23861130</v>
      </c>
      <c r="H373" s="430">
        <f t="shared" si="378"/>
        <v>238853500</v>
      </c>
      <c r="I373" s="430">
        <f t="shared" si="374"/>
        <v>0</v>
      </c>
      <c r="J373" s="430">
        <f t="shared" si="374"/>
        <v>7407721</v>
      </c>
      <c r="K373" s="472">
        <f t="shared" si="379"/>
        <v>246261221</v>
      </c>
      <c r="L373" s="474">
        <f t="shared" si="380"/>
        <v>37893623</v>
      </c>
      <c r="M373" s="392">
        <f t="shared" si="380"/>
        <v>0</v>
      </c>
      <c r="N373" s="430">
        <f t="shared" si="380"/>
        <v>0</v>
      </c>
      <c r="O373" s="472">
        <f t="shared" si="381"/>
        <v>37893623</v>
      </c>
      <c r="P373" s="485">
        <f t="shared" si="375"/>
        <v>1381729709</v>
      </c>
      <c r="Q373" s="307">
        <f t="shared" si="375"/>
        <v>0</v>
      </c>
      <c r="R373" s="306">
        <f t="shared" si="375"/>
        <v>120510509</v>
      </c>
      <c r="S373" s="440">
        <f t="shared" si="382"/>
        <v>1502240218</v>
      </c>
      <c r="T373" s="469"/>
      <c r="U373" s="469"/>
    </row>
    <row r="374" spans="1:21" ht="22.5">
      <c r="A374" s="389" t="s">
        <v>1079</v>
      </c>
      <c r="B374" s="390" t="s">
        <v>1080</v>
      </c>
      <c r="C374" s="394"/>
      <c r="D374" s="474">
        <f t="shared" si="376"/>
        <v>0</v>
      </c>
      <c r="E374" s="392">
        <f t="shared" si="373"/>
        <v>0</v>
      </c>
      <c r="F374" s="430">
        <f t="shared" si="373"/>
        <v>0</v>
      </c>
      <c r="G374" s="473">
        <f t="shared" si="377"/>
        <v>0</v>
      </c>
      <c r="H374" s="430">
        <f t="shared" si="378"/>
        <v>0</v>
      </c>
      <c r="I374" s="430">
        <f t="shared" si="374"/>
        <v>0</v>
      </c>
      <c r="J374" s="430">
        <f t="shared" si="374"/>
        <v>0</v>
      </c>
      <c r="K374" s="472">
        <f t="shared" si="379"/>
        <v>0</v>
      </c>
      <c r="L374" s="474">
        <f t="shared" si="380"/>
        <v>0</v>
      </c>
      <c r="M374" s="392">
        <f t="shared" si="380"/>
        <v>0</v>
      </c>
      <c r="N374" s="430">
        <f t="shared" si="380"/>
        <v>0</v>
      </c>
      <c r="O374" s="472">
        <f t="shared" si="381"/>
        <v>0</v>
      </c>
      <c r="P374" s="485">
        <f t="shared" si="375"/>
        <v>0</v>
      </c>
      <c r="Q374" s="307">
        <f t="shared" si="375"/>
        <v>0</v>
      </c>
      <c r="R374" s="306">
        <f t="shared" si="375"/>
        <v>0</v>
      </c>
      <c r="S374" s="440">
        <f t="shared" si="382"/>
        <v>0</v>
      </c>
      <c r="T374" s="469"/>
      <c r="U374" s="469"/>
    </row>
    <row r="375" spans="1:21">
      <c r="A375" s="389">
        <v>7</v>
      </c>
      <c r="B375" s="390" t="s">
        <v>1081</v>
      </c>
      <c r="C375" s="394" t="s">
        <v>2107</v>
      </c>
      <c r="D375" s="474">
        <f t="shared" si="376"/>
        <v>600000</v>
      </c>
      <c r="E375" s="392">
        <f t="shared" si="373"/>
        <v>0</v>
      </c>
      <c r="F375" s="430">
        <f t="shared" si="373"/>
        <v>0</v>
      </c>
      <c r="G375" s="473">
        <f t="shared" si="377"/>
        <v>600000</v>
      </c>
      <c r="H375" s="430">
        <f t="shared" si="378"/>
        <v>0</v>
      </c>
      <c r="I375" s="430">
        <f t="shared" si="374"/>
        <v>0</v>
      </c>
      <c r="J375" s="430">
        <f t="shared" si="374"/>
        <v>0</v>
      </c>
      <c r="K375" s="472">
        <f t="shared" si="379"/>
        <v>0</v>
      </c>
      <c r="L375" s="474">
        <f t="shared" si="380"/>
        <v>540000</v>
      </c>
      <c r="M375" s="392">
        <f t="shared" si="380"/>
        <v>0</v>
      </c>
      <c r="N375" s="430">
        <f t="shared" si="380"/>
        <v>0</v>
      </c>
      <c r="O375" s="472">
        <f t="shared" si="381"/>
        <v>540000</v>
      </c>
      <c r="P375" s="485">
        <f t="shared" si="375"/>
        <v>117516472</v>
      </c>
      <c r="Q375" s="307">
        <f t="shared" si="375"/>
        <v>0</v>
      </c>
      <c r="R375" s="306">
        <f t="shared" si="375"/>
        <v>191640</v>
      </c>
      <c r="S375" s="440">
        <f t="shared" si="382"/>
        <v>117708112</v>
      </c>
      <c r="T375" s="469"/>
      <c r="U375" s="469"/>
    </row>
    <row r="376" spans="1:21">
      <c r="A376" s="389">
        <v>8</v>
      </c>
      <c r="B376" s="390" t="s">
        <v>1082</v>
      </c>
      <c r="C376" s="394" t="s">
        <v>2108</v>
      </c>
      <c r="D376" s="474">
        <f t="shared" si="376"/>
        <v>0</v>
      </c>
      <c r="E376" s="392">
        <f t="shared" si="373"/>
        <v>0</v>
      </c>
      <c r="F376" s="430">
        <f t="shared" si="373"/>
        <v>0</v>
      </c>
      <c r="G376" s="473">
        <f t="shared" si="377"/>
        <v>0</v>
      </c>
      <c r="H376" s="430">
        <f t="shared" si="378"/>
        <v>0</v>
      </c>
      <c r="I376" s="430">
        <f t="shared" si="374"/>
        <v>0</v>
      </c>
      <c r="J376" s="430">
        <f t="shared" si="374"/>
        <v>0</v>
      </c>
      <c r="K376" s="472">
        <f t="shared" si="379"/>
        <v>0</v>
      </c>
      <c r="L376" s="474">
        <f t="shared" si="380"/>
        <v>0</v>
      </c>
      <c r="M376" s="392">
        <f t="shared" si="380"/>
        <v>0</v>
      </c>
      <c r="N376" s="430">
        <f t="shared" si="380"/>
        <v>0</v>
      </c>
      <c r="O376" s="472">
        <f t="shared" si="381"/>
        <v>0</v>
      </c>
      <c r="P376" s="485">
        <f t="shared" si="375"/>
        <v>86718989</v>
      </c>
      <c r="Q376" s="307">
        <f t="shared" si="375"/>
        <v>0</v>
      </c>
      <c r="R376" s="306">
        <f t="shared" si="375"/>
        <v>0</v>
      </c>
      <c r="S376" s="440">
        <f t="shared" si="382"/>
        <v>86718989</v>
      </c>
      <c r="T376" s="469"/>
      <c r="U376" s="469"/>
    </row>
    <row r="377" spans="1:21">
      <c r="A377" s="389">
        <v>9</v>
      </c>
      <c r="B377" s="390" t="s">
        <v>1083</v>
      </c>
      <c r="C377" s="394" t="s">
        <v>2109</v>
      </c>
      <c r="D377" s="474">
        <f t="shared" si="376"/>
        <v>0</v>
      </c>
      <c r="E377" s="392">
        <f t="shared" si="373"/>
        <v>0</v>
      </c>
      <c r="F377" s="430">
        <f t="shared" si="373"/>
        <v>0</v>
      </c>
      <c r="G377" s="473">
        <f t="shared" si="377"/>
        <v>0</v>
      </c>
      <c r="H377" s="430">
        <f t="shared" si="378"/>
        <v>0</v>
      </c>
      <c r="I377" s="430">
        <f t="shared" si="374"/>
        <v>0</v>
      </c>
      <c r="J377" s="430">
        <f t="shared" si="374"/>
        <v>0</v>
      </c>
      <c r="K377" s="472">
        <f t="shared" si="379"/>
        <v>0</v>
      </c>
      <c r="L377" s="474">
        <f t="shared" si="380"/>
        <v>0</v>
      </c>
      <c r="M377" s="392">
        <f t="shared" si="380"/>
        <v>0</v>
      </c>
      <c r="N377" s="430">
        <f t="shared" si="380"/>
        <v>0</v>
      </c>
      <c r="O377" s="472">
        <f t="shared" si="381"/>
        <v>0</v>
      </c>
      <c r="P377" s="485">
        <f t="shared" si="375"/>
        <v>3569260</v>
      </c>
      <c r="Q377" s="307">
        <f t="shared" si="375"/>
        <v>0</v>
      </c>
      <c r="R377" s="306">
        <f t="shared" si="375"/>
        <v>0</v>
      </c>
      <c r="S377" s="440">
        <f t="shared" si="382"/>
        <v>3569260</v>
      </c>
      <c r="T377" s="469"/>
      <c r="U377" s="469"/>
    </row>
    <row r="378" spans="1:21">
      <c r="A378" s="389">
        <v>10</v>
      </c>
      <c r="B378" s="390" t="s">
        <v>1084</v>
      </c>
      <c r="C378" s="394" t="s">
        <v>2106</v>
      </c>
      <c r="D378" s="474">
        <f t="shared" si="376"/>
        <v>0</v>
      </c>
      <c r="E378" s="392">
        <f t="shared" si="373"/>
        <v>0</v>
      </c>
      <c r="F378" s="430">
        <f t="shared" si="373"/>
        <v>0</v>
      </c>
      <c r="G378" s="473">
        <f t="shared" si="377"/>
        <v>0</v>
      </c>
      <c r="H378" s="430">
        <f t="shared" si="378"/>
        <v>0</v>
      </c>
      <c r="I378" s="430">
        <f t="shared" si="374"/>
        <v>0</v>
      </c>
      <c r="J378" s="430">
        <f t="shared" si="374"/>
        <v>0</v>
      </c>
      <c r="K378" s="472">
        <f t="shared" si="379"/>
        <v>0</v>
      </c>
      <c r="L378" s="474">
        <f t="shared" si="380"/>
        <v>0</v>
      </c>
      <c r="M378" s="392">
        <f t="shared" si="380"/>
        <v>0</v>
      </c>
      <c r="N378" s="430">
        <f t="shared" si="380"/>
        <v>0</v>
      </c>
      <c r="O378" s="472">
        <f t="shared" si="381"/>
        <v>0</v>
      </c>
      <c r="P378" s="485">
        <f t="shared" si="375"/>
        <v>0</v>
      </c>
      <c r="Q378" s="307">
        <f t="shared" si="375"/>
        <v>0</v>
      </c>
      <c r="R378" s="306">
        <f t="shared" si="375"/>
        <v>0</v>
      </c>
      <c r="S378" s="440">
        <f t="shared" si="382"/>
        <v>0</v>
      </c>
      <c r="T378" s="469"/>
      <c r="U378" s="469"/>
    </row>
    <row r="379" spans="1:21" ht="21.75">
      <c r="A379" s="398"/>
      <c r="B379" s="378" t="s">
        <v>1085</v>
      </c>
      <c r="C379" s="399"/>
      <c r="D379" s="474">
        <f t="shared" si="376"/>
        <v>600000</v>
      </c>
      <c r="E379" s="392">
        <f t="shared" si="373"/>
        <v>0</v>
      </c>
      <c r="F379" s="430">
        <f t="shared" si="373"/>
        <v>0</v>
      </c>
      <c r="G379" s="473">
        <f t="shared" si="377"/>
        <v>600000</v>
      </c>
      <c r="H379" s="430">
        <f t="shared" si="378"/>
        <v>0</v>
      </c>
      <c r="I379" s="430">
        <f t="shared" si="374"/>
        <v>0</v>
      </c>
      <c r="J379" s="430">
        <f t="shared" si="374"/>
        <v>0</v>
      </c>
      <c r="K379" s="472">
        <f t="shared" si="379"/>
        <v>0</v>
      </c>
      <c r="L379" s="474">
        <f t="shared" si="380"/>
        <v>540000</v>
      </c>
      <c r="M379" s="392">
        <f t="shared" si="380"/>
        <v>0</v>
      </c>
      <c r="N379" s="430">
        <f t="shared" si="380"/>
        <v>0</v>
      </c>
      <c r="O379" s="472">
        <f t="shared" si="381"/>
        <v>540000</v>
      </c>
      <c r="P379" s="485">
        <f t="shared" si="375"/>
        <v>207803721</v>
      </c>
      <c r="Q379" s="307">
        <f t="shared" si="375"/>
        <v>0</v>
      </c>
      <c r="R379" s="306">
        <f t="shared" si="375"/>
        <v>191640</v>
      </c>
      <c r="S379" s="440">
        <f>SUM(P379:R379)+1000</f>
        <v>207996361</v>
      </c>
      <c r="T379" s="469"/>
      <c r="U379" s="469"/>
    </row>
    <row r="380" spans="1:21" ht="22.5">
      <c r="A380" s="389" t="s">
        <v>1086</v>
      </c>
      <c r="B380" s="390" t="s">
        <v>1063</v>
      </c>
      <c r="C380" s="391"/>
      <c r="D380" s="474">
        <f t="shared" si="376"/>
        <v>0</v>
      </c>
      <c r="E380" s="392">
        <f t="shared" si="373"/>
        <v>0</v>
      </c>
      <c r="F380" s="430">
        <f t="shared" si="373"/>
        <v>0</v>
      </c>
      <c r="G380" s="473">
        <f t="shared" si="377"/>
        <v>0</v>
      </c>
      <c r="H380" s="430">
        <f t="shared" si="378"/>
        <v>0</v>
      </c>
      <c r="I380" s="430">
        <f t="shared" si="374"/>
        <v>0</v>
      </c>
      <c r="J380" s="430">
        <f t="shared" si="374"/>
        <v>0</v>
      </c>
      <c r="K380" s="472">
        <f t="shared" si="379"/>
        <v>0</v>
      </c>
      <c r="L380" s="474">
        <f t="shared" si="380"/>
        <v>0</v>
      </c>
      <c r="M380" s="392">
        <f t="shared" si="380"/>
        <v>0</v>
      </c>
      <c r="N380" s="430">
        <f t="shared" si="380"/>
        <v>0</v>
      </c>
      <c r="O380" s="472">
        <f t="shared" si="381"/>
        <v>0</v>
      </c>
      <c r="P380" s="485">
        <f t="shared" si="375"/>
        <v>0</v>
      </c>
      <c r="Q380" s="307">
        <f t="shared" si="375"/>
        <v>0</v>
      </c>
      <c r="R380" s="306">
        <f t="shared" si="375"/>
        <v>0</v>
      </c>
      <c r="S380" s="440">
        <f t="shared" si="382"/>
        <v>0</v>
      </c>
      <c r="T380" s="469"/>
      <c r="U380" s="469"/>
    </row>
    <row r="381" spans="1:21" ht="22.5">
      <c r="A381" s="389">
        <v>11</v>
      </c>
      <c r="B381" s="390" t="s">
        <v>2110</v>
      </c>
      <c r="C381" s="394" t="s">
        <v>2111</v>
      </c>
      <c r="D381" s="474">
        <f t="shared" si="376"/>
        <v>0</v>
      </c>
      <c r="E381" s="392">
        <f t="shared" si="373"/>
        <v>0</v>
      </c>
      <c r="F381" s="430">
        <f t="shared" si="373"/>
        <v>0</v>
      </c>
      <c r="G381" s="473">
        <f t="shared" si="377"/>
        <v>0</v>
      </c>
      <c r="H381" s="430">
        <f t="shared" si="378"/>
        <v>0</v>
      </c>
      <c r="I381" s="430">
        <f t="shared" si="374"/>
        <v>0</v>
      </c>
      <c r="J381" s="430">
        <f t="shared" si="374"/>
        <v>0</v>
      </c>
      <c r="K381" s="472">
        <f t="shared" si="379"/>
        <v>0</v>
      </c>
      <c r="L381" s="474">
        <f t="shared" si="380"/>
        <v>0</v>
      </c>
      <c r="M381" s="392">
        <f t="shared" si="380"/>
        <v>0</v>
      </c>
      <c r="N381" s="430">
        <f t="shared" si="380"/>
        <v>0</v>
      </c>
      <c r="O381" s="472">
        <f t="shared" si="381"/>
        <v>0</v>
      </c>
      <c r="P381" s="485">
        <f t="shared" si="375"/>
        <v>330000000</v>
      </c>
      <c r="Q381" s="307">
        <f t="shared" si="375"/>
        <v>0</v>
      </c>
      <c r="R381" s="306">
        <f t="shared" si="375"/>
        <v>0</v>
      </c>
      <c r="S381" s="440">
        <f t="shared" si="382"/>
        <v>330000000</v>
      </c>
      <c r="T381" s="469"/>
      <c r="U381" s="469"/>
    </row>
    <row r="382" spans="1:21">
      <c r="A382" s="389">
        <v>12</v>
      </c>
      <c r="B382" s="390" t="s">
        <v>1088</v>
      </c>
      <c r="C382" s="394" t="s">
        <v>2112</v>
      </c>
      <c r="D382" s="474">
        <f t="shared" si="376"/>
        <v>0</v>
      </c>
      <c r="E382" s="392">
        <f t="shared" si="373"/>
        <v>0</v>
      </c>
      <c r="F382" s="430">
        <f t="shared" si="373"/>
        <v>0</v>
      </c>
      <c r="G382" s="473">
        <f t="shared" si="377"/>
        <v>0</v>
      </c>
      <c r="H382" s="430">
        <f t="shared" si="378"/>
        <v>0</v>
      </c>
      <c r="I382" s="430">
        <f t="shared" si="374"/>
        <v>0</v>
      </c>
      <c r="J382" s="430">
        <f t="shared" si="374"/>
        <v>0</v>
      </c>
      <c r="K382" s="472">
        <f t="shared" si="379"/>
        <v>0</v>
      </c>
      <c r="L382" s="474">
        <f t="shared" si="380"/>
        <v>0</v>
      </c>
      <c r="M382" s="392">
        <f t="shared" si="380"/>
        <v>0</v>
      </c>
      <c r="N382" s="430">
        <f t="shared" si="380"/>
        <v>0</v>
      </c>
      <c r="O382" s="472">
        <f t="shared" si="381"/>
        <v>0</v>
      </c>
      <c r="P382" s="485">
        <f t="shared" si="375"/>
        <v>0</v>
      </c>
      <c r="Q382" s="307">
        <f t="shared" si="375"/>
        <v>0</v>
      </c>
      <c r="R382" s="306">
        <f t="shared" si="375"/>
        <v>0</v>
      </c>
      <c r="S382" s="440">
        <f t="shared" si="382"/>
        <v>0</v>
      </c>
      <c r="T382" s="469"/>
      <c r="U382" s="469"/>
    </row>
    <row r="383" spans="1:21" ht="22.5">
      <c r="A383" s="389">
        <v>13</v>
      </c>
      <c r="B383" s="390" t="s">
        <v>2113</v>
      </c>
      <c r="C383" s="397" t="s">
        <v>2114</v>
      </c>
      <c r="D383" s="474">
        <f t="shared" si="376"/>
        <v>0</v>
      </c>
      <c r="E383" s="392">
        <f t="shared" si="376"/>
        <v>0</v>
      </c>
      <c r="F383" s="430">
        <f t="shared" si="376"/>
        <v>0</v>
      </c>
      <c r="G383" s="473">
        <f t="shared" si="377"/>
        <v>0</v>
      </c>
      <c r="H383" s="430">
        <f t="shared" si="378"/>
        <v>0</v>
      </c>
      <c r="I383" s="430">
        <f t="shared" si="378"/>
        <v>0</v>
      </c>
      <c r="J383" s="430">
        <f t="shared" si="378"/>
        <v>0</v>
      </c>
      <c r="K383" s="472">
        <f t="shared" si="379"/>
        <v>0</v>
      </c>
      <c r="L383" s="474">
        <f t="shared" si="380"/>
        <v>0</v>
      </c>
      <c r="M383" s="392">
        <f t="shared" si="380"/>
        <v>0</v>
      </c>
      <c r="N383" s="430">
        <f t="shared" si="380"/>
        <v>0</v>
      </c>
      <c r="O383" s="472">
        <f t="shared" si="381"/>
        <v>0</v>
      </c>
      <c r="P383" s="485">
        <f t="shared" si="375"/>
        <v>20341813</v>
      </c>
      <c r="Q383" s="307">
        <f t="shared" si="375"/>
        <v>0</v>
      </c>
      <c r="R383" s="306">
        <f t="shared" si="375"/>
        <v>0</v>
      </c>
      <c r="S383" s="440">
        <f t="shared" si="382"/>
        <v>20341813</v>
      </c>
      <c r="T383" s="469"/>
      <c r="U383" s="469"/>
    </row>
    <row r="384" spans="1:21" ht="21.75">
      <c r="A384" s="398"/>
      <c r="B384" s="378" t="s">
        <v>1089</v>
      </c>
      <c r="C384" s="401"/>
      <c r="D384" s="474">
        <f t="shared" si="376"/>
        <v>0</v>
      </c>
      <c r="E384" s="392">
        <f t="shared" si="376"/>
        <v>0</v>
      </c>
      <c r="F384" s="430">
        <f t="shared" si="376"/>
        <v>0</v>
      </c>
      <c r="G384" s="473">
        <f t="shared" si="377"/>
        <v>0</v>
      </c>
      <c r="H384" s="430">
        <f t="shared" si="378"/>
        <v>0</v>
      </c>
      <c r="I384" s="430">
        <f t="shared" si="378"/>
        <v>0</v>
      </c>
      <c r="J384" s="430">
        <f t="shared" si="378"/>
        <v>0</v>
      </c>
      <c r="K384" s="472">
        <f t="shared" si="379"/>
        <v>0</v>
      </c>
      <c r="L384" s="474">
        <f t="shared" si="380"/>
        <v>0</v>
      </c>
      <c r="M384" s="392">
        <f t="shared" si="380"/>
        <v>0</v>
      </c>
      <c r="N384" s="430">
        <f t="shared" si="380"/>
        <v>0</v>
      </c>
      <c r="O384" s="472">
        <f t="shared" si="381"/>
        <v>0</v>
      </c>
      <c r="P384" s="485">
        <f t="shared" si="375"/>
        <v>350341813</v>
      </c>
      <c r="Q384" s="307">
        <f t="shared" si="375"/>
        <v>0</v>
      </c>
      <c r="R384" s="306">
        <f t="shared" si="375"/>
        <v>0</v>
      </c>
      <c r="S384" s="440">
        <f t="shared" si="382"/>
        <v>350341813</v>
      </c>
      <c r="T384" s="469"/>
      <c r="U384" s="469"/>
    </row>
    <row r="385" spans="1:21" ht="21.75">
      <c r="A385" s="398"/>
      <c r="B385" s="378" t="s">
        <v>1090</v>
      </c>
      <c r="C385" s="401"/>
      <c r="D385" s="474">
        <f t="shared" si="376"/>
        <v>24461130</v>
      </c>
      <c r="E385" s="392">
        <f t="shared" si="376"/>
        <v>0</v>
      </c>
      <c r="F385" s="430">
        <f t="shared" si="376"/>
        <v>0</v>
      </c>
      <c r="G385" s="473">
        <f t="shared" si="377"/>
        <v>24461130</v>
      </c>
      <c r="H385" s="430">
        <f t="shared" si="378"/>
        <v>238853500</v>
      </c>
      <c r="I385" s="430">
        <f t="shared" si="378"/>
        <v>0</v>
      </c>
      <c r="J385" s="430">
        <f t="shared" si="378"/>
        <v>7407721</v>
      </c>
      <c r="K385" s="472">
        <f t="shared" si="379"/>
        <v>246261221</v>
      </c>
      <c r="L385" s="474">
        <f t="shared" si="380"/>
        <v>38433623</v>
      </c>
      <c r="M385" s="392">
        <f t="shared" si="380"/>
        <v>0</v>
      </c>
      <c r="N385" s="430">
        <f t="shared" si="380"/>
        <v>0</v>
      </c>
      <c r="O385" s="472">
        <f t="shared" si="381"/>
        <v>38433623</v>
      </c>
      <c r="P385" s="485">
        <f t="shared" si="375"/>
        <v>1939875243</v>
      </c>
      <c r="Q385" s="307">
        <f t="shared" si="375"/>
        <v>0</v>
      </c>
      <c r="R385" s="306">
        <f t="shared" si="375"/>
        <v>120702149</v>
      </c>
      <c r="S385" s="440">
        <f>SUM(S373,S379,S384)</f>
        <v>2060578392</v>
      </c>
      <c r="T385" s="469"/>
      <c r="U385" s="469"/>
    </row>
    <row r="386" spans="1:21">
      <c r="A386" s="406"/>
      <c r="B386" s="390"/>
      <c r="C386" s="391"/>
      <c r="D386" s="380"/>
      <c r="E386" s="380"/>
      <c r="F386" s="380"/>
      <c r="G386" s="380"/>
      <c r="H386" s="380"/>
      <c r="I386" s="380"/>
      <c r="M386" s="380"/>
      <c r="T386" s="435"/>
      <c r="U386" s="435"/>
    </row>
    <row r="387" spans="1:21">
      <c r="A387" s="406"/>
      <c r="B387" s="390"/>
      <c r="C387" s="391"/>
      <c r="D387" s="380"/>
      <c r="E387" s="380"/>
      <c r="F387" s="380"/>
      <c r="G387" s="380"/>
      <c r="H387" s="380"/>
      <c r="I387" s="380"/>
      <c r="M387" s="380"/>
      <c r="T387" s="466"/>
      <c r="U387" s="466"/>
    </row>
    <row r="388" spans="1:21">
      <c r="A388" s="383"/>
      <c r="B388" s="379"/>
      <c r="C388" s="384"/>
      <c r="D388" s="380"/>
      <c r="E388" s="380"/>
      <c r="F388" s="380"/>
      <c r="G388" s="380"/>
      <c r="H388" s="380"/>
      <c r="I388" s="380"/>
      <c r="M388" s="380"/>
      <c r="T388" s="466"/>
      <c r="U388" s="466"/>
    </row>
    <row r="389" spans="1:21">
      <c r="A389" s="389"/>
      <c r="B389" s="390"/>
      <c r="C389" s="391"/>
      <c r="D389" s="380"/>
      <c r="E389" s="380"/>
      <c r="F389" s="380"/>
      <c r="G389" s="380"/>
      <c r="H389" s="380"/>
      <c r="I389" s="380"/>
      <c r="M389" s="380"/>
      <c r="T389" s="466"/>
      <c r="U389" s="466"/>
    </row>
    <row r="390" spans="1:21">
      <c r="A390" s="389"/>
      <c r="B390" s="390"/>
      <c r="C390" s="394"/>
      <c r="D390" s="380"/>
      <c r="E390" s="380"/>
      <c r="F390" s="380"/>
      <c r="G390" s="380"/>
      <c r="H390" s="380"/>
      <c r="I390" s="380"/>
      <c r="M390" s="380"/>
      <c r="T390" s="466"/>
      <c r="U390" s="466"/>
    </row>
    <row r="391" spans="1:21">
      <c r="A391" s="389"/>
      <c r="B391" s="390"/>
      <c r="C391" s="394"/>
      <c r="D391" s="380"/>
      <c r="E391" s="380"/>
      <c r="F391" s="380"/>
      <c r="G391" s="380"/>
      <c r="H391" s="380"/>
      <c r="I391" s="380"/>
      <c r="M391" s="380"/>
      <c r="T391" s="466"/>
      <c r="U391" s="466"/>
    </row>
    <row r="392" spans="1:21">
      <c r="A392" s="389"/>
      <c r="B392" s="390"/>
      <c r="C392" s="394"/>
      <c r="D392" s="380"/>
      <c r="E392" s="380"/>
      <c r="F392" s="380"/>
      <c r="G392" s="380"/>
      <c r="H392" s="380"/>
      <c r="I392" s="380"/>
      <c r="M392" s="380"/>
      <c r="T392" s="466"/>
      <c r="U392" s="466"/>
    </row>
    <row r="393" spans="1:21">
      <c r="A393" s="389"/>
      <c r="B393" s="390"/>
      <c r="C393" s="394"/>
      <c r="D393" s="380"/>
      <c r="E393" s="380"/>
      <c r="F393" s="380"/>
      <c r="G393" s="380"/>
      <c r="H393" s="380"/>
      <c r="I393" s="380"/>
      <c r="M393" s="380"/>
      <c r="T393" s="466"/>
      <c r="U393" s="466"/>
    </row>
    <row r="394" spans="1:21">
      <c r="A394" s="389"/>
      <c r="B394" s="390"/>
      <c r="C394" s="394"/>
      <c r="D394" s="380"/>
      <c r="E394" s="380"/>
      <c r="F394" s="380"/>
      <c r="G394" s="380"/>
      <c r="H394" s="380"/>
      <c r="I394" s="380"/>
      <c r="M394" s="380"/>
      <c r="T394" s="466"/>
      <c r="U394" s="466"/>
    </row>
    <row r="395" spans="1:21">
      <c r="A395" s="389"/>
      <c r="B395" s="390"/>
      <c r="C395" s="397"/>
      <c r="D395" s="380"/>
      <c r="E395" s="380"/>
      <c r="F395" s="380"/>
      <c r="G395" s="380"/>
      <c r="H395" s="380"/>
      <c r="I395" s="380"/>
      <c r="M395" s="380"/>
      <c r="T395" s="466"/>
      <c r="U395" s="466"/>
    </row>
    <row r="396" spans="1:21">
      <c r="A396" s="398"/>
      <c r="B396" s="378"/>
      <c r="C396" s="399"/>
      <c r="D396" s="380"/>
      <c r="E396" s="380"/>
      <c r="F396" s="380"/>
      <c r="G396" s="380"/>
      <c r="H396" s="380"/>
      <c r="I396" s="380"/>
      <c r="M396" s="380"/>
      <c r="T396" s="466"/>
      <c r="U396" s="466"/>
    </row>
    <row r="397" spans="1:21">
      <c r="A397" s="389"/>
      <c r="B397" s="390"/>
      <c r="C397" s="394"/>
      <c r="D397" s="380"/>
      <c r="E397" s="380"/>
      <c r="F397" s="380"/>
      <c r="G397" s="380"/>
      <c r="H397" s="380"/>
      <c r="I397" s="380"/>
      <c r="M397" s="380"/>
      <c r="T397" s="466"/>
      <c r="U397" s="466"/>
    </row>
    <row r="398" spans="1:21">
      <c r="A398" s="389"/>
      <c r="B398" s="390"/>
      <c r="C398" s="394"/>
      <c r="D398" s="380"/>
      <c r="E398" s="380"/>
      <c r="F398" s="380"/>
      <c r="G398" s="380"/>
      <c r="H398" s="380"/>
      <c r="I398" s="380"/>
      <c r="M398" s="380"/>
      <c r="T398" s="466"/>
      <c r="U398" s="466"/>
    </row>
    <row r="399" spans="1:21">
      <c r="A399" s="389"/>
      <c r="B399" s="390"/>
      <c r="C399" s="394"/>
      <c r="D399" s="380"/>
      <c r="E399" s="380"/>
      <c r="F399" s="380"/>
      <c r="G399" s="380"/>
      <c r="H399" s="380"/>
      <c r="I399" s="380"/>
      <c r="M399" s="380"/>
      <c r="T399" s="483"/>
      <c r="U399" s="466"/>
    </row>
    <row r="400" spans="1:21">
      <c r="A400" s="389"/>
      <c r="B400" s="390"/>
      <c r="C400" s="394"/>
      <c r="D400" s="380"/>
      <c r="E400" s="380"/>
      <c r="F400" s="380"/>
      <c r="G400" s="380"/>
      <c r="H400" s="380"/>
      <c r="I400" s="380"/>
      <c r="M400" s="380"/>
      <c r="T400" s="466"/>
      <c r="U400" s="466"/>
    </row>
    <row r="401" spans="1:21">
      <c r="A401" s="389"/>
      <c r="B401" s="390"/>
      <c r="C401" s="394"/>
      <c r="D401" s="380"/>
      <c r="E401" s="380"/>
      <c r="F401" s="380"/>
      <c r="G401" s="380"/>
      <c r="H401" s="380"/>
      <c r="I401" s="380"/>
      <c r="M401" s="380"/>
      <c r="T401" s="466"/>
      <c r="U401" s="466"/>
    </row>
    <row r="402" spans="1:21">
      <c r="A402" s="398"/>
      <c r="B402" s="378"/>
      <c r="C402" s="399"/>
      <c r="D402" s="380"/>
      <c r="E402" s="380"/>
      <c r="F402" s="380"/>
      <c r="G402" s="380"/>
      <c r="H402" s="380"/>
      <c r="I402" s="380"/>
      <c r="M402" s="380"/>
      <c r="T402" s="466"/>
      <c r="U402" s="466"/>
    </row>
    <row r="403" spans="1:21">
      <c r="A403" s="389"/>
      <c r="B403" s="390"/>
      <c r="C403" s="391"/>
      <c r="D403" s="380"/>
      <c r="E403" s="380"/>
      <c r="F403" s="380"/>
      <c r="G403" s="380"/>
      <c r="H403" s="380"/>
      <c r="I403" s="380"/>
      <c r="M403" s="380"/>
      <c r="T403" s="466"/>
      <c r="U403" s="466"/>
    </row>
    <row r="404" spans="1:21">
      <c r="A404" s="389"/>
      <c r="B404" s="390"/>
      <c r="C404" s="394"/>
      <c r="D404" s="380"/>
      <c r="E404" s="380"/>
      <c r="F404" s="380"/>
      <c r="G404" s="380"/>
      <c r="H404" s="380"/>
      <c r="I404" s="380"/>
      <c r="M404" s="380"/>
      <c r="T404" s="466"/>
      <c r="U404" s="466"/>
    </row>
    <row r="405" spans="1:21">
      <c r="A405" s="389"/>
      <c r="B405" s="390"/>
      <c r="C405" s="394"/>
      <c r="D405" s="380"/>
      <c r="E405" s="380"/>
      <c r="F405" s="380"/>
      <c r="G405" s="380"/>
      <c r="H405" s="380"/>
      <c r="I405" s="380"/>
      <c r="M405" s="380"/>
      <c r="T405" s="466"/>
      <c r="U405" s="466"/>
    </row>
    <row r="406" spans="1:21">
      <c r="A406" s="389"/>
      <c r="B406" s="390"/>
      <c r="C406" s="397"/>
      <c r="D406" s="380"/>
      <c r="E406" s="380"/>
      <c r="F406" s="380"/>
      <c r="G406" s="380"/>
      <c r="H406" s="380"/>
      <c r="I406" s="380"/>
      <c r="M406" s="380"/>
      <c r="T406" s="469"/>
      <c r="U406" s="469"/>
    </row>
    <row r="407" spans="1:21">
      <c r="A407" s="398"/>
      <c r="B407" s="378"/>
      <c r="C407" s="401"/>
      <c r="D407" s="380"/>
      <c r="E407" s="380"/>
      <c r="F407" s="380"/>
      <c r="G407" s="380"/>
      <c r="H407" s="380"/>
      <c r="I407" s="380"/>
      <c r="M407" s="380"/>
      <c r="T407" s="469"/>
      <c r="U407" s="469"/>
    </row>
    <row r="408" spans="1:21">
      <c r="A408" s="398"/>
      <c r="B408" s="378"/>
      <c r="C408" s="401"/>
      <c r="D408" s="380"/>
      <c r="E408" s="380"/>
      <c r="F408" s="380"/>
      <c r="G408" s="380"/>
      <c r="H408" s="380"/>
      <c r="I408" s="380"/>
      <c r="M408" s="380"/>
      <c r="T408" s="469"/>
      <c r="U408" s="469"/>
    </row>
  </sheetData>
  <mergeCells count="414">
    <mergeCell ref="D1:X1"/>
    <mergeCell ref="D2:F2"/>
    <mergeCell ref="G2:I2"/>
    <mergeCell ref="J2:L2"/>
    <mergeCell ref="M2:O2"/>
    <mergeCell ref="P2:R2"/>
    <mergeCell ref="S2:U2"/>
    <mergeCell ref="V2:X2"/>
    <mergeCell ref="D13:F13"/>
    <mergeCell ref="G13:I13"/>
    <mergeCell ref="J13:L13"/>
    <mergeCell ref="M13:O13"/>
    <mergeCell ref="P13:R13"/>
    <mergeCell ref="S13:U13"/>
    <mergeCell ref="V3:X3"/>
    <mergeCell ref="D5:F5"/>
    <mergeCell ref="G5:I5"/>
    <mergeCell ref="J5:L5"/>
    <mergeCell ref="M5:O5"/>
    <mergeCell ref="P5:R5"/>
    <mergeCell ref="S5:U5"/>
    <mergeCell ref="D3:F3"/>
    <mergeCell ref="G3:I3"/>
    <mergeCell ref="J3:L3"/>
    <mergeCell ref="M3:O3"/>
    <mergeCell ref="P3:R3"/>
    <mergeCell ref="S3:U3"/>
    <mergeCell ref="D25:X25"/>
    <mergeCell ref="D26:F26"/>
    <mergeCell ref="G26:I26"/>
    <mergeCell ref="J26:L26"/>
    <mergeCell ref="M26:O26"/>
    <mergeCell ref="P26:R26"/>
    <mergeCell ref="S26:U26"/>
    <mergeCell ref="V26:X26"/>
    <mergeCell ref="D19:F19"/>
    <mergeCell ref="G19:I19"/>
    <mergeCell ref="J19:L19"/>
    <mergeCell ref="M19:O19"/>
    <mergeCell ref="P19:R19"/>
    <mergeCell ref="S19:U19"/>
    <mergeCell ref="V27:X27"/>
    <mergeCell ref="D29:F29"/>
    <mergeCell ref="G29:I29"/>
    <mergeCell ref="J29:L29"/>
    <mergeCell ref="M29:O29"/>
    <mergeCell ref="P29:R29"/>
    <mergeCell ref="S29:U29"/>
    <mergeCell ref="V29:X29"/>
    <mergeCell ref="D27:F27"/>
    <mergeCell ref="G27:I27"/>
    <mergeCell ref="J27:L27"/>
    <mergeCell ref="M27:O27"/>
    <mergeCell ref="P27:R27"/>
    <mergeCell ref="S27:U27"/>
    <mergeCell ref="D49:X49"/>
    <mergeCell ref="D50:F50"/>
    <mergeCell ref="G50:I50"/>
    <mergeCell ref="J50:L50"/>
    <mergeCell ref="M50:O50"/>
    <mergeCell ref="P50:R50"/>
    <mergeCell ref="S50:U50"/>
    <mergeCell ref="V50:X50"/>
    <mergeCell ref="V37:X37"/>
    <mergeCell ref="D43:F43"/>
    <mergeCell ref="G43:I43"/>
    <mergeCell ref="J43:L43"/>
    <mergeCell ref="M43:O43"/>
    <mergeCell ref="P43:R43"/>
    <mergeCell ref="S43:U43"/>
    <mergeCell ref="V43:X43"/>
    <mergeCell ref="D37:F37"/>
    <mergeCell ref="G37:I37"/>
    <mergeCell ref="J37:L37"/>
    <mergeCell ref="M37:O37"/>
    <mergeCell ref="P37:R37"/>
    <mergeCell ref="S37:U37"/>
    <mergeCell ref="V51:X51"/>
    <mergeCell ref="D53:F53"/>
    <mergeCell ref="G53:I53"/>
    <mergeCell ref="J53:L53"/>
    <mergeCell ref="M53:O53"/>
    <mergeCell ref="P53:R53"/>
    <mergeCell ref="S53:U53"/>
    <mergeCell ref="V53:X53"/>
    <mergeCell ref="D51:F51"/>
    <mergeCell ref="G51:I51"/>
    <mergeCell ref="J51:L51"/>
    <mergeCell ref="M51:O51"/>
    <mergeCell ref="P51:R51"/>
    <mergeCell ref="S51:U51"/>
    <mergeCell ref="D74:X74"/>
    <mergeCell ref="D75:F75"/>
    <mergeCell ref="G75:I75"/>
    <mergeCell ref="J75:L75"/>
    <mergeCell ref="M75:O75"/>
    <mergeCell ref="P75:R75"/>
    <mergeCell ref="S75:U75"/>
    <mergeCell ref="V75:X75"/>
    <mergeCell ref="V61:X61"/>
    <mergeCell ref="D67:F67"/>
    <mergeCell ref="G67:I67"/>
    <mergeCell ref="J67:L67"/>
    <mergeCell ref="M67:O67"/>
    <mergeCell ref="P67:R67"/>
    <mergeCell ref="S67:U67"/>
    <mergeCell ref="V67:X67"/>
    <mergeCell ref="D61:F61"/>
    <mergeCell ref="G61:I61"/>
    <mergeCell ref="J61:L61"/>
    <mergeCell ref="M61:O61"/>
    <mergeCell ref="P61:R61"/>
    <mergeCell ref="S61:U61"/>
    <mergeCell ref="V76:X76"/>
    <mergeCell ref="D78:F78"/>
    <mergeCell ref="G78:I78"/>
    <mergeCell ref="J78:L78"/>
    <mergeCell ref="M78:O78"/>
    <mergeCell ref="P78:R78"/>
    <mergeCell ref="S78:U78"/>
    <mergeCell ref="V78:X78"/>
    <mergeCell ref="D76:F76"/>
    <mergeCell ref="G76:I76"/>
    <mergeCell ref="J76:L76"/>
    <mergeCell ref="M76:O76"/>
    <mergeCell ref="P76:R76"/>
    <mergeCell ref="S76:U76"/>
    <mergeCell ref="D98:X98"/>
    <mergeCell ref="D99:F99"/>
    <mergeCell ref="G99:I99"/>
    <mergeCell ref="J99:L99"/>
    <mergeCell ref="M99:O99"/>
    <mergeCell ref="P99:R99"/>
    <mergeCell ref="S99:U99"/>
    <mergeCell ref="V99:X99"/>
    <mergeCell ref="V86:X86"/>
    <mergeCell ref="D92:F92"/>
    <mergeCell ref="G92:I92"/>
    <mergeCell ref="J92:L92"/>
    <mergeCell ref="M92:O92"/>
    <mergeCell ref="P92:R92"/>
    <mergeCell ref="S92:U92"/>
    <mergeCell ref="V92:X92"/>
    <mergeCell ref="D86:F86"/>
    <mergeCell ref="G86:I86"/>
    <mergeCell ref="J86:L86"/>
    <mergeCell ref="M86:O86"/>
    <mergeCell ref="P86:R86"/>
    <mergeCell ref="S86:U86"/>
    <mergeCell ref="V100:X100"/>
    <mergeCell ref="D102:F102"/>
    <mergeCell ref="G102:I102"/>
    <mergeCell ref="J102:L102"/>
    <mergeCell ref="M102:O102"/>
    <mergeCell ref="P102:R102"/>
    <mergeCell ref="S102:U102"/>
    <mergeCell ref="V102:X102"/>
    <mergeCell ref="D100:F100"/>
    <mergeCell ref="G100:I100"/>
    <mergeCell ref="J100:L100"/>
    <mergeCell ref="M100:O100"/>
    <mergeCell ref="P100:R100"/>
    <mergeCell ref="S100:U100"/>
    <mergeCell ref="D122:X122"/>
    <mergeCell ref="D123:F123"/>
    <mergeCell ref="G123:I123"/>
    <mergeCell ref="J123:L123"/>
    <mergeCell ref="M123:O123"/>
    <mergeCell ref="P123:R123"/>
    <mergeCell ref="S123:U123"/>
    <mergeCell ref="V123:X123"/>
    <mergeCell ref="V110:X110"/>
    <mergeCell ref="D116:F116"/>
    <mergeCell ref="G116:I116"/>
    <mergeCell ref="J116:L116"/>
    <mergeCell ref="M116:O116"/>
    <mergeCell ref="P116:R116"/>
    <mergeCell ref="S116:U116"/>
    <mergeCell ref="V116:X116"/>
    <mergeCell ref="D110:F110"/>
    <mergeCell ref="G110:I110"/>
    <mergeCell ref="J110:L110"/>
    <mergeCell ref="M110:O110"/>
    <mergeCell ref="P110:R110"/>
    <mergeCell ref="S110:U110"/>
    <mergeCell ref="V124:X124"/>
    <mergeCell ref="G126:I126"/>
    <mergeCell ref="J126:L126"/>
    <mergeCell ref="M126:O126"/>
    <mergeCell ref="G134:I134"/>
    <mergeCell ref="J134:L134"/>
    <mergeCell ref="M134:O134"/>
    <mergeCell ref="D124:F124"/>
    <mergeCell ref="G124:I124"/>
    <mergeCell ref="J124:L124"/>
    <mergeCell ref="M124:O124"/>
    <mergeCell ref="P124:R124"/>
    <mergeCell ref="S124:U124"/>
    <mergeCell ref="V147:X147"/>
    <mergeCell ref="D148:F148"/>
    <mergeCell ref="G148:I148"/>
    <mergeCell ref="J148:L148"/>
    <mergeCell ref="M148:O148"/>
    <mergeCell ref="P148:R148"/>
    <mergeCell ref="S148:U148"/>
    <mergeCell ref="V148:X148"/>
    <mergeCell ref="G140:I140"/>
    <mergeCell ref="J140:L140"/>
    <mergeCell ref="M140:O140"/>
    <mergeCell ref="D146:X146"/>
    <mergeCell ref="D147:F147"/>
    <mergeCell ref="G147:I147"/>
    <mergeCell ref="J147:L147"/>
    <mergeCell ref="M147:O147"/>
    <mergeCell ref="P147:R147"/>
    <mergeCell ref="S147:U147"/>
    <mergeCell ref="D170:X170"/>
    <mergeCell ref="D171:F171"/>
    <mergeCell ref="G171:I171"/>
    <mergeCell ref="J171:L171"/>
    <mergeCell ref="M171:O171"/>
    <mergeCell ref="P171:R171"/>
    <mergeCell ref="S171:U171"/>
    <mergeCell ref="V171:X171"/>
    <mergeCell ref="D150:F150"/>
    <mergeCell ref="J150:L150"/>
    <mergeCell ref="D158:F158"/>
    <mergeCell ref="J158:L158"/>
    <mergeCell ref="D164:F164"/>
    <mergeCell ref="J164:L164"/>
    <mergeCell ref="D194:X194"/>
    <mergeCell ref="D195:F195"/>
    <mergeCell ref="G195:I195"/>
    <mergeCell ref="J195:L195"/>
    <mergeCell ref="M195:O195"/>
    <mergeCell ref="P195:R195"/>
    <mergeCell ref="S195:U195"/>
    <mergeCell ref="V195:X195"/>
    <mergeCell ref="V172:X172"/>
    <mergeCell ref="D174:F174"/>
    <mergeCell ref="G174:I174"/>
    <mergeCell ref="J174:L174"/>
    <mergeCell ref="M174:O174"/>
    <mergeCell ref="P174:R174"/>
    <mergeCell ref="S174:U174"/>
    <mergeCell ref="V174:X174"/>
    <mergeCell ref="D172:F172"/>
    <mergeCell ref="G172:I172"/>
    <mergeCell ref="J172:L172"/>
    <mergeCell ref="M172:O172"/>
    <mergeCell ref="P172:R172"/>
    <mergeCell ref="S172:U172"/>
    <mergeCell ref="D218:X218"/>
    <mergeCell ref="D219:F219"/>
    <mergeCell ref="G219:I219"/>
    <mergeCell ref="J219:L219"/>
    <mergeCell ref="M219:O219"/>
    <mergeCell ref="P219:R219"/>
    <mergeCell ref="S219:U219"/>
    <mergeCell ref="V219:X219"/>
    <mergeCell ref="V196:X196"/>
    <mergeCell ref="G198:I198"/>
    <mergeCell ref="J198:L198"/>
    <mergeCell ref="M198:O198"/>
    <mergeCell ref="P198:R198"/>
    <mergeCell ref="S198:U198"/>
    <mergeCell ref="V198:X198"/>
    <mergeCell ref="D196:F196"/>
    <mergeCell ref="G196:I196"/>
    <mergeCell ref="J196:L196"/>
    <mergeCell ref="M196:O196"/>
    <mergeCell ref="P196:R196"/>
    <mergeCell ref="S196:U196"/>
    <mergeCell ref="D242:X242"/>
    <mergeCell ref="D243:F243"/>
    <mergeCell ref="G243:I243"/>
    <mergeCell ref="J243:L243"/>
    <mergeCell ref="M243:O243"/>
    <mergeCell ref="P243:R243"/>
    <mergeCell ref="S243:U243"/>
    <mergeCell ref="V243:X243"/>
    <mergeCell ref="V220:X220"/>
    <mergeCell ref="D222:F222"/>
    <mergeCell ref="J222:L222"/>
    <mergeCell ref="M222:O222"/>
    <mergeCell ref="P222:R222"/>
    <mergeCell ref="S222:U222"/>
    <mergeCell ref="V222:X222"/>
    <mergeCell ref="D220:F220"/>
    <mergeCell ref="G220:I220"/>
    <mergeCell ref="J220:L220"/>
    <mergeCell ref="M220:O220"/>
    <mergeCell ref="P220:R220"/>
    <mergeCell ref="S220:U220"/>
    <mergeCell ref="V244:X244"/>
    <mergeCell ref="D246:F246"/>
    <mergeCell ref="M246:O246"/>
    <mergeCell ref="P246:R246"/>
    <mergeCell ref="S246:U246"/>
    <mergeCell ref="V246:X246"/>
    <mergeCell ref="D244:F244"/>
    <mergeCell ref="G244:I244"/>
    <mergeCell ref="J244:L244"/>
    <mergeCell ref="M244:O244"/>
    <mergeCell ref="P244:R244"/>
    <mergeCell ref="S244:U244"/>
    <mergeCell ref="D266:L266"/>
    <mergeCell ref="M266:X266"/>
    <mergeCell ref="D267:F267"/>
    <mergeCell ref="G267:I267"/>
    <mergeCell ref="J267:L267"/>
    <mergeCell ref="M267:O267"/>
    <mergeCell ref="P267:R267"/>
    <mergeCell ref="S267:U267"/>
    <mergeCell ref="V267:X267"/>
    <mergeCell ref="D270:F270"/>
    <mergeCell ref="G270:I270"/>
    <mergeCell ref="J270:L270"/>
    <mergeCell ref="M270:O270"/>
    <mergeCell ref="P270:R270"/>
    <mergeCell ref="S270:U270"/>
    <mergeCell ref="V270:X270"/>
    <mergeCell ref="D268:F268"/>
    <mergeCell ref="G268:I268"/>
    <mergeCell ref="J268:L268"/>
    <mergeCell ref="M268:O268"/>
    <mergeCell ref="P268:R268"/>
    <mergeCell ref="S268:U268"/>
    <mergeCell ref="M278:O278"/>
    <mergeCell ref="P278:R278"/>
    <mergeCell ref="S278:U278"/>
    <mergeCell ref="V278:X278"/>
    <mergeCell ref="M284:O284"/>
    <mergeCell ref="P284:R284"/>
    <mergeCell ref="S284:U284"/>
    <mergeCell ref="V284:X284"/>
    <mergeCell ref="V268:X268"/>
    <mergeCell ref="D290:F290"/>
    <mergeCell ref="G290:O290"/>
    <mergeCell ref="P290:U290"/>
    <mergeCell ref="D291:F291"/>
    <mergeCell ref="G291:I291"/>
    <mergeCell ref="J291:L291"/>
    <mergeCell ref="M291:O291"/>
    <mergeCell ref="P291:R291"/>
    <mergeCell ref="S291:U291"/>
    <mergeCell ref="D294:F294"/>
    <mergeCell ref="G294:I294"/>
    <mergeCell ref="J294:L294"/>
    <mergeCell ref="M294:O294"/>
    <mergeCell ref="P294:R294"/>
    <mergeCell ref="S294:U294"/>
    <mergeCell ref="D292:F292"/>
    <mergeCell ref="G292:I292"/>
    <mergeCell ref="J292:L292"/>
    <mergeCell ref="M292:O292"/>
    <mergeCell ref="P292:R292"/>
    <mergeCell ref="S292:U292"/>
    <mergeCell ref="D302:F302"/>
    <mergeCell ref="G302:I302"/>
    <mergeCell ref="J302:L302"/>
    <mergeCell ref="M302:O302"/>
    <mergeCell ref="S302:U302"/>
    <mergeCell ref="G308:I308"/>
    <mergeCell ref="J308:L308"/>
    <mergeCell ref="M308:O308"/>
    <mergeCell ref="P308:R308"/>
    <mergeCell ref="D316:F316"/>
    <mergeCell ref="G316:I316"/>
    <mergeCell ref="J316:L316"/>
    <mergeCell ref="M316:O316"/>
    <mergeCell ref="P316:R316"/>
    <mergeCell ref="S316:U316"/>
    <mergeCell ref="D314:U314"/>
    <mergeCell ref="D315:F315"/>
    <mergeCell ref="G315:I315"/>
    <mergeCell ref="J315:L315"/>
    <mergeCell ref="M315:O315"/>
    <mergeCell ref="P315:R315"/>
    <mergeCell ref="S315:U315"/>
    <mergeCell ref="P332:R332"/>
    <mergeCell ref="S332:U332"/>
    <mergeCell ref="D326:F326"/>
    <mergeCell ref="G326:I326"/>
    <mergeCell ref="J326:L326"/>
    <mergeCell ref="M326:O326"/>
    <mergeCell ref="P326:R326"/>
    <mergeCell ref="S326:U326"/>
    <mergeCell ref="D318:F318"/>
    <mergeCell ref="G318:I318"/>
    <mergeCell ref="J318:L318"/>
    <mergeCell ref="M318:O318"/>
    <mergeCell ref="P318:R318"/>
    <mergeCell ref="S318:U318"/>
    <mergeCell ref="D339:O339"/>
    <mergeCell ref="D340:G340"/>
    <mergeCell ref="H340:K340"/>
    <mergeCell ref="L340:O340"/>
    <mergeCell ref="D342:F342"/>
    <mergeCell ref="H342:J342"/>
    <mergeCell ref="L342:N342"/>
    <mergeCell ref="D332:F332"/>
    <mergeCell ref="G332:I332"/>
    <mergeCell ref="J332:L332"/>
    <mergeCell ref="M332:O332"/>
    <mergeCell ref="D363:S363"/>
    <mergeCell ref="D364:G364"/>
    <mergeCell ref="H364:K364"/>
    <mergeCell ref="L364:O364"/>
    <mergeCell ref="P364:S364"/>
    <mergeCell ref="D366:F366"/>
    <mergeCell ref="H366:J366"/>
    <mergeCell ref="L366:N366"/>
    <mergeCell ref="P366:R366"/>
  </mergeCells>
  <printOptions gridLines="1"/>
  <pageMargins left="0" right="0" top="0.9916666666666667" bottom="0" header="0.18229166666666666" footer="0"/>
  <pageSetup paperSize="9" scale="68" fitToHeight="0" orientation="landscape" r:id="rId1"/>
  <headerFooter alignWithMargins="0">
    <oddHeader>&amp;C
Vésztő Város Önkormányzata és intézményei bevételeinek teljesülése kormányzati funkciónként és kötelező, 
önként vállalt és államigazgatási feladonkénti bontásban 2017. évben&amp;R17/A melléklet a 11/2018(V.31.) önkormányzati rendelethez
Adatok E Ft-ban</oddHeader>
  </headerFooter>
  <rowBreaks count="16" manualBreakCount="16">
    <brk id="24" max="16383" man="1"/>
    <brk id="48" max="16383" man="1"/>
    <brk id="73" max="16383" man="1"/>
    <brk id="97" max="16383" man="1"/>
    <brk id="121" max="16383" man="1"/>
    <brk id="145" max="16383" man="1"/>
    <brk id="169" max="16383" man="1"/>
    <brk id="193" max="16383" man="1"/>
    <brk id="217" max="16383" man="1"/>
    <brk id="241" max="16383" man="1"/>
    <brk id="265" max="16383" man="1"/>
    <brk id="289" max="16383" man="1"/>
    <brk id="313" max="16383" man="1"/>
    <brk id="337" max="16383" man="1"/>
    <brk id="361" max="16383" man="1"/>
    <brk id="385" max="16383" man="1"/>
  </rowBreaks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D20"/>
  <sheetViews>
    <sheetView view="pageLayout" zoomScale="85" zoomScaleNormal="100" zoomScalePageLayoutView="85" workbookViewId="0">
      <selection activeCell="C19" sqref="C19"/>
    </sheetView>
  </sheetViews>
  <sheetFormatPr defaultRowHeight="12.75"/>
  <cols>
    <col min="1" max="1" width="6.42578125" style="94" customWidth="1"/>
    <col min="2" max="2" width="40.5703125" customWidth="1"/>
    <col min="3" max="3" width="16.85546875" style="50" customWidth="1"/>
    <col min="4" max="4" width="14" customWidth="1"/>
  </cols>
  <sheetData>
    <row r="1" spans="1:4" ht="39.75" customHeight="1">
      <c r="A1" s="504" t="s">
        <v>1000</v>
      </c>
      <c r="B1" s="504" t="s">
        <v>997</v>
      </c>
      <c r="C1" s="505" t="s">
        <v>1759</v>
      </c>
      <c r="D1" s="505" t="s">
        <v>1760</v>
      </c>
    </row>
    <row r="2" spans="1:4" ht="15.75">
      <c r="A2" s="506" t="s">
        <v>1761</v>
      </c>
      <c r="B2" s="507" t="s">
        <v>1762</v>
      </c>
      <c r="C2" s="508"/>
      <c r="D2" s="509"/>
    </row>
    <row r="3" spans="1:4" ht="15.75">
      <c r="A3" s="506">
        <v>1</v>
      </c>
      <c r="B3" s="510" t="s">
        <v>951</v>
      </c>
      <c r="C3" s="511">
        <v>42588</v>
      </c>
      <c r="D3" s="511">
        <v>42588</v>
      </c>
    </row>
    <row r="4" spans="1:4" ht="15.75">
      <c r="A4" s="1">
        <v>2</v>
      </c>
      <c r="B4" s="512" t="s">
        <v>1768</v>
      </c>
      <c r="C4" s="14">
        <v>0</v>
      </c>
      <c r="D4" s="14">
        <v>0</v>
      </c>
    </row>
    <row r="5" spans="1:4" ht="15.75">
      <c r="A5" s="1">
        <v>3</v>
      </c>
      <c r="B5" s="512" t="s">
        <v>950</v>
      </c>
      <c r="C5" s="513">
        <v>3000</v>
      </c>
      <c r="D5" s="513">
        <v>3000</v>
      </c>
    </row>
    <row r="6" spans="1:4" ht="15.75">
      <c r="A6" s="1">
        <v>4</v>
      </c>
      <c r="B6" s="2" t="s">
        <v>1769</v>
      </c>
      <c r="C6" s="513">
        <v>251</v>
      </c>
      <c r="D6" s="513">
        <v>251</v>
      </c>
    </row>
    <row r="7" spans="1:4" ht="15.75">
      <c r="A7" s="1">
        <v>5</v>
      </c>
      <c r="B7" s="512" t="s">
        <v>1770</v>
      </c>
      <c r="C7" s="513">
        <v>930</v>
      </c>
      <c r="D7" s="513">
        <v>930</v>
      </c>
    </row>
    <row r="8" spans="1:4" s="88" customFormat="1" ht="15.75">
      <c r="A8" s="1">
        <v>6</v>
      </c>
      <c r="B8" s="512" t="s">
        <v>1771</v>
      </c>
      <c r="C8" s="14">
        <v>400</v>
      </c>
      <c r="D8" s="14">
        <v>400</v>
      </c>
    </row>
    <row r="9" spans="1:4" ht="15.75">
      <c r="A9" s="1">
        <v>7</v>
      </c>
      <c r="B9" s="512" t="s">
        <v>2193</v>
      </c>
      <c r="C9" s="14"/>
      <c r="D9" s="14">
        <v>510</v>
      </c>
    </row>
    <row r="10" spans="1:4" ht="15.75">
      <c r="A10" s="1"/>
      <c r="B10" s="72" t="s">
        <v>1131</v>
      </c>
      <c r="C10" s="514">
        <f>SUM(C3:C8)</f>
        <v>47169</v>
      </c>
      <c r="D10" s="514">
        <f>SUM(D3:D9)</f>
        <v>47679</v>
      </c>
    </row>
    <row r="11" spans="1:4" ht="15.75">
      <c r="B11" s="4"/>
      <c r="C11" s="68"/>
    </row>
    <row r="12" spans="1:4" ht="15.75">
      <c r="B12" s="4"/>
      <c r="C12" s="68"/>
    </row>
    <row r="13" spans="1:4" ht="15.75">
      <c r="B13" s="4"/>
      <c r="C13" s="68"/>
    </row>
    <row r="14" spans="1:4" ht="15.75">
      <c r="B14" s="4"/>
      <c r="C14" s="68"/>
    </row>
    <row r="15" spans="1:4" s="40" customFormat="1" ht="15.75">
      <c r="A15" s="95"/>
      <c r="B15" s="11"/>
      <c r="C15" s="73"/>
    </row>
    <row r="16" spans="1:4" s="40" customFormat="1" ht="15.75">
      <c r="A16" s="95"/>
      <c r="B16" s="11"/>
      <c r="C16" s="73"/>
    </row>
    <row r="17" spans="1:3" s="40" customFormat="1" ht="15.75">
      <c r="A17" s="95"/>
      <c r="B17" s="11"/>
      <c r="C17" s="73"/>
    </row>
    <row r="18" spans="1:3" s="40" customFormat="1" ht="15.75">
      <c r="A18" s="95"/>
      <c r="B18" s="11"/>
      <c r="C18" s="73"/>
    </row>
    <row r="19" spans="1:3" s="40" customFormat="1" ht="15.75">
      <c r="A19" s="95"/>
      <c r="B19" s="11"/>
      <c r="C19" s="73"/>
    </row>
    <row r="20" spans="1:3" s="40" customFormat="1" ht="15.75">
      <c r="A20" s="95"/>
      <c r="B20" s="11"/>
      <c r="C20" s="73"/>
    </row>
  </sheetData>
  <printOptions horizontalCentered="1" headings="1" gridLines="1"/>
  <pageMargins left="0.74803149606299213" right="0.74803149606299213" top="1.6929133858267718" bottom="0.98425196850393704" header="0.51181102362204722" footer="0.51181102362204722"/>
  <pageSetup paperSize="9" orientation="portrait" r:id="rId1"/>
  <headerFooter alignWithMargins="0">
    <oddHeader>&amp;C&amp;"Arial,Félkövér"
Vésztő Város Önkormányzat részesedésinek alalkulása 2017. évben&amp;R18. melléklet a 11/2018(V.31.) önkormányzati rendelethez
Adatok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W85"/>
  <sheetViews>
    <sheetView view="pageLayout" zoomScaleNormal="100" workbookViewId="0">
      <selection activeCell="J33" sqref="J33"/>
    </sheetView>
  </sheetViews>
  <sheetFormatPr defaultColWidth="9.140625" defaultRowHeight="11.25"/>
  <cols>
    <col min="1" max="1" width="4.85546875" style="174" customWidth="1"/>
    <col min="2" max="2" width="31.7109375" style="175" customWidth="1"/>
    <col min="3" max="3" width="8.140625" style="175" customWidth="1"/>
    <col min="4" max="4" width="7.5703125" style="175" customWidth="1"/>
    <col min="5" max="5" width="8.28515625" style="163" customWidth="1"/>
    <col min="6" max="7" width="8.140625" style="163" customWidth="1"/>
    <col min="8" max="8" width="8" style="163" customWidth="1"/>
    <col min="9" max="9" width="7.42578125" style="163" customWidth="1"/>
    <col min="10" max="10" width="6.5703125" style="163" customWidth="1"/>
    <col min="11" max="11" width="8.7109375" style="163" customWidth="1"/>
    <col min="12" max="12" width="8.28515625" style="163" customWidth="1"/>
    <col min="13" max="13" width="10.28515625" style="163" customWidth="1"/>
    <col min="14" max="20" width="8.7109375" style="163" customWidth="1"/>
    <col min="21" max="21" width="8.7109375" style="164" customWidth="1"/>
    <col min="22" max="23" width="8.7109375" style="165" customWidth="1"/>
    <col min="24" max="16384" width="9.140625" style="162"/>
  </cols>
  <sheetData>
    <row r="1" spans="1:14" s="151" customFormat="1" ht="23.25" customHeight="1">
      <c r="A1" s="524" t="s">
        <v>1228</v>
      </c>
      <c r="B1" s="529" t="s">
        <v>990</v>
      </c>
      <c r="C1" s="516" t="s">
        <v>1015</v>
      </c>
      <c r="D1" s="516"/>
      <c r="E1" s="516"/>
      <c r="F1" s="517"/>
      <c r="G1" s="515" t="s">
        <v>1047</v>
      </c>
      <c r="H1" s="516"/>
      <c r="I1" s="516"/>
      <c r="J1" s="517"/>
      <c r="K1" s="515" t="s">
        <v>1048</v>
      </c>
      <c r="L1" s="516"/>
      <c r="M1" s="516"/>
      <c r="N1" s="517"/>
    </row>
    <row r="2" spans="1:14" s="151" customFormat="1" ht="39" customHeight="1">
      <c r="A2" s="524"/>
      <c r="B2" s="529"/>
      <c r="C2" s="191" t="s">
        <v>2001</v>
      </c>
      <c r="D2" s="192" t="s">
        <v>998</v>
      </c>
      <c r="E2" s="192" t="s">
        <v>999</v>
      </c>
      <c r="F2" s="193" t="s">
        <v>988</v>
      </c>
      <c r="G2" s="191" t="s">
        <v>2001</v>
      </c>
      <c r="H2" s="192" t="s">
        <v>998</v>
      </c>
      <c r="I2" s="192" t="s">
        <v>999</v>
      </c>
      <c r="J2" s="193" t="s">
        <v>988</v>
      </c>
      <c r="K2" s="191" t="s">
        <v>2001</v>
      </c>
      <c r="L2" s="192" t="s">
        <v>998</v>
      </c>
      <c r="M2" s="192" t="s">
        <v>999</v>
      </c>
      <c r="N2" s="193" t="s">
        <v>988</v>
      </c>
    </row>
    <row r="3" spans="1:14" s="151" customFormat="1" ht="12" customHeight="1">
      <c r="A3" s="153" t="s">
        <v>1129</v>
      </c>
      <c r="B3" s="194" t="s">
        <v>1052</v>
      </c>
      <c r="C3" s="194"/>
      <c r="D3" s="178"/>
      <c r="E3" s="178"/>
      <c r="F3" s="195"/>
      <c r="G3" s="178"/>
      <c r="H3" s="178"/>
      <c r="I3" s="178"/>
      <c r="J3" s="195"/>
      <c r="K3" s="178"/>
      <c r="L3" s="178"/>
      <c r="M3" s="178"/>
      <c r="N3" s="195"/>
    </row>
    <row r="4" spans="1:14" s="151" customFormat="1">
      <c r="A4" s="153">
        <v>1</v>
      </c>
      <c r="B4" s="194" t="s">
        <v>1049</v>
      </c>
      <c r="C4" s="196">
        <v>158389</v>
      </c>
      <c r="D4" s="178">
        <v>151000</v>
      </c>
      <c r="E4" s="178">
        <v>124081</v>
      </c>
      <c r="F4" s="195">
        <v>126931</v>
      </c>
      <c r="G4" s="178"/>
      <c r="H4" s="178"/>
      <c r="I4" s="178"/>
      <c r="J4" s="195"/>
      <c r="K4" s="178"/>
      <c r="L4" s="178"/>
      <c r="M4" s="178"/>
      <c r="N4" s="195"/>
    </row>
    <row r="5" spans="1:14" s="151" customFormat="1" ht="12" customHeight="1">
      <c r="A5" s="153">
        <v>2</v>
      </c>
      <c r="B5" s="194" t="s">
        <v>1119</v>
      </c>
      <c r="C5" s="196">
        <v>100093</v>
      </c>
      <c r="D5" s="178">
        <v>58255</v>
      </c>
      <c r="E5" s="178">
        <v>83376</v>
      </c>
      <c r="F5" s="195">
        <v>93855</v>
      </c>
      <c r="G5" s="178">
        <v>939</v>
      </c>
      <c r="H5" s="178">
        <v>203</v>
      </c>
      <c r="I5" s="178">
        <v>1307</v>
      </c>
      <c r="J5" s="195">
        <v>1308</v>
      </c>
      <c r="K5" s="178"/>
      <c r="L5" s="178"/>
      <c r="M5" s="178"/>
      <c r="N5" s="195"/>
    </row>
    <row r="6" spans="1:14" s="151" customFormat="1" ht="24.75" customHeight="1">
      <c r="A6" s="153">
        <v>3</v>
      </c>
      <c r="B6" s="194" t="s">
        <v>1053</v>
      </c>
      <c r="C6" s="196">
        <v>4405</v>
      </c>
      <c r="D6" s="178">
        <v>20000</v>
      </c>
      <c r="E6" s="178">
        <v>3913</v>
      </c>
      <c r="F6" s="195">
        <v>5630</v>
      </c>
      <c r="G6" s="178">
        <v>398</v>
      </c>
      <c r="H6" s="178"/>
      <c r="I6" s="178"/>
      <c r="J6" s="195">
        <v>221</v>
      </c>
      <c r="K6" s="178"/>
      <c r="L6" s="178"/>
      <c r="M6" s="178"/>
      <c r="N6" s="195"/>
    </row>
    <row r="7" spans="1:14" s="151" customFormat="1" ht="22.5" customHeight="1">
      <c r="A7" s="153">
        <v>4</v>
      </c>
      <c r="B7" s="194" t="s">
        <v>1056</v>
      </c>
      <c r="C7" s="196">
        <v>1291519</v>
      </c>
      <c r="D7" s="178">
        <v>661691</v>
      </c>
      <c r="E7" s="178">
        <v>1097163</v>
      </c>
      <c r="F7" s="195">
        <v>1240562</v>
      </c>
      <c r="G7" s="178">
        <v>1380</v>
      </c>
      <c r="H7" s="178">
        <v>5000</v>
      </c>
      <c r="I7" s="178"/>
      <c r="J7" s="195"/>
      <c r="K7" s="178"/>
      <c r="L7" s="178"/>
      <c r="M7" s="178"/>
      <c r="N7" s="195"/>
    </row>
    <row r="8" spans="1:14" s="156" customFormat="1" ht="15.75" customHeight="1">
      <c r="A8" s="155"/>
      <c r="B8" s="197" t="s">
        <v>1116</v>
      </c>
      <c r="C8" s="198">
        <v>520780</v>
      </c>
      <c r="D8" s="199"/>
      <c r="E8" s="199"/>
      <c r="F8" s="200"/>
      <c r="G8" s="199"/>
      <c r="H8" s="199"/>
      <c r="I8" s="199"/>
      <c r="J8" s="200"/>
      <c r="K8" s="199"/>
      <c r="L8" s="199"/>
      <c r="M8" s="199"/>
      <c r="N8" s="200"/>
    </row>
    <row r="9" spans="1:14" s="151" customFormat="1" ht="12" customHeight="1">
      <c r="A9" s="153"/>
      <c r="B9" s="201" t="s">
        <v>1057</v>
      </c>
      <c r="C9" s="202">
        <f t="shared" ref="C9:E9" si="0">SUM(C4:C7)</f>
        <v>1554406</v>
      </c>
      <c r="D9" s="202">
        <f t="shared" si="0"/>
        <v>890946</v>
      </c>
      <c r="E9" s="202">
        <f t="shared" si="0"/>
        <v>1308533</v>
      </c>
      <c r="F9" s="202">
        <f>SUM(F4:F7)</f>
        <v>1466978</v>
      </c>
      <c r="G9" s="173">
        <f t="shared" ref="G9" si="1">SUM(G4:G7)</f>
        <v>2717</v>
      </c>
      <c r="H9" s="173">
        <f t="shared" ref="H9:M9" si="2">SUM(H4:H7)</f>
        <v>5203</v>
      </c>
      <c r="I9" s="173">
        <f t="shared" si="2"/>
        <v>1307</v>
      </c>
      <c r="J9" s="202">
        <f t="shared" si="2"/>
        <v>1529</v>
      </c>
      <c r="K9" s="173">
        <v>0</v>
      </c>
      <c r="L9" s="173">
        <f t="shared" si="2"/>
        <v>0</v>
      </c>
      <c r="M9" s="173">
        <f t="shared" si="2"/>
        <v>0</v>
      </c>
      <c r="N9" s="202">
        <v>0</v>
      </c>
    </row>
    <row r="10" spans="1:14" s="151" customFormat="1" ht="13.5" customHeight="1">
      <c r="A10" s="153" t="s">
        <v>976</v>
      </c>
      <c r="B10" s="203" t="s">
        <v>1058</v>
      </c>
      <c r="C10" s="196"/>
      <c r="D10" s="178"/>
      <c r="E10" s="178"/>
      <c r="F10" s="195"/>
      <c r="G10" s="178"/>
      <c r="H10" s="178"/>
      <c r="I10" s="178"/>
      <c r="J10" s="195"/>
      <c r="K10" s="178"/>
      <c r="L10" s="176"/>
      <c r="M10" s="176"/>
      <c r="N10" s="176"/>
    </row>
    <row r="11" spans="1:14" s="151" customFormat="1" ht="12" customHeight="1">
      <c r="A11" s="153">
        <v>5</v>
      </c>
      <c r="B11" s="194" t="s">
        <v>1024</v>
      </c>
      <c r="C11" s="196">
        <v>1124</v>
      </c>
      <c r="D11" s="178"/>
      <c r="E11" s="178"/>
      <c r="F11" s="195">
        <v>652</v>
      </c>
      <c r="G11" s="178"/>
      <c r="H11" s="178"/>
      <c r="I11" s="178"/>
      <c r="J11" s="195"/>
      <c r="K11" s="178"/>
      <c r="L11" s="178"/>
      <c r="M11" s="178"/>
      <c r="N11" s="195"/>
    </row>
    <row r="12" spans="1:14" s="151" customFormat="1" ht="24" customHeight="1">
      <c r="A12" s="153">
        <v>6</v>
      </c>
      <c r="B12" s="194" t="s">
        <v>1059</v>
      </c>
      <c r="C12" s="196">
        <v>15791</v>
      </c>
      <c r="D12" s="178">
        <v>13898</v>
      </c>
      <c r="E12" s="178">
        <v>17069</v>
      </c>
      <c r="F12" s="195">
        <v>17452</v>
      </c>
      <c r="G12" s="178"/>
      <c r="H12" s="178"/>
      <c r="I12" s="178"/>
      <c r="J12" s="195"/>
      <c r="K12" s="178"/>
      <c r="L12" s="178"/>
      <c r="M12" s="178"/>
      <c r="N12" s="195"/>
    </row>
    <row r="13" spans="1:14" s="151" customFormat="1" ht="24" customHeight="1">
      <c r="A13" s="153">
        <v>7</v>
      </c>
      <c r="B13" s="194" t="s">
        <v>1060</v>
      </c>
      <c r="C13" s="196">
        <v>36894</v>
      </c>
      <c r="D13" s="178"/>
      <c r="E13" s="178">
        <v>1330263</v>
      </c>
      <c r="F13" s="195">
        <v>1330263</v>
      </c>
      <c r="G13" s="173"/>
      <c r="H13" s="173"/>
      <c r="I13" s="178"/>
      <c r="J13" s="202"/>
      <c r="K13" s="173"/>
      <c r="L13" s="173"/>
      <c r="M13" s="178"/>
      <c r="N13" s="202"/>
    </row>
    <row r="14" spans="1:14" s="156" customFormat="1" ht="14.25" customHeight="1">
      <c r="A14" s="155"/>
      <c r="B14" s="197" t="s">
        <v>1221</v>
      </c>
      <c r="C14" s="198">
        <v>30100</v>
      </c>
      <c r="D14" s="199"/>
      <c r="E14" s="199"/>
      <c r="F14" s="200"/>
      <c r="G14" s="204"/>
      <c r="H14" s="204"/>
      <c r="I14" s="199"/>
      <c r="J14" s="205"/>
      <c r="K14" s="204"/>
      <c r="L14" s="204"/>
      <c r="M14" s="199"/>
      <c r="N14" s="205"/>
    </row>
    <row r="15" spans="1:14" s="151" customFormat="1" ht="12" customHeight="1">
      <c r="A15" s="153"/>
      <c r="B15" s="201" t="s">
        <v>1061</v>
      </c>
      <c r="C15" s="173">
        <f t="shared" ref="C15:F15" si="3">SUM(C11:C13)</f>
        <v>53809</v>
      </c>
      <c r="D15" s="173">
        <f t="shared" si="3"/>
        <v>13898</v>
      </c>
      <c r="E15" s="173">
        <f t="shared" si="3"/>
        <v>1347332</v>
      </c>
      <c r="F15" s="202">
        <f t="shared" si="3"/>
        <v>1348367</v>
      </c>
      <c r="G15" s="173">
        <f t="shared" ref="G15" si="4">SUM(G11:G13)</f>
        <v>0</v>
      </c>
      <c r="H15" s="173">
        <f t="shared" ref="H15:M15" si="5">SUM(H11:H13)</f>
        <v>0</v>
      </c>
      <c r="I15" s="173">
        <f t="shared" si="5"/>
        <v>0</v>
      </c>
      <c r="J15" s="202">
        <f t="shared" si="5"/>
        <v>0</v>
      </c>
      <c r="K15" s="173">
        <f t="shared" ref="K15" si="6">SUM(K11:K13)</f>
        <v>0</v>
      </c>
      <c r="L15" s="173">
        <f t="shared" si="5"/>
        <v>0</v>
      </c>
      <c r="M15" s="173">
        <f t="shared" si="5"/>
        <v>0</v>
      </c>
      <c r="N15" s="202">
        <f>SUM(N11:N13)</f>
        <v>0</v>
      </c>
    </row>
    <row r="16" spans="1:14" s="151" customFormat="1" ht="12" customHeight="1">
      <c r="A16" s="153" t="s">
        <v>1062</v>
      </c>
      <c r="B16" s="194" t="s">
        <v>1063</v>
      </c>
      <c r="C16" s="196"/>
      <c r="D16" s="178"/>
      <c r="E16" s="178"/>
      <c r="F16" s="195"/>
      <c r="G16" s="178"/>
      <c r="H16" s="178"/>
      <c r="I16" s="178"/>
      <c r="J16" s="195"/>
      <c r="K16" s="178"/>
      <c r="L16" s="178"/>
      <c r="M16" s="178"/>
      <c r="N16" s="195"/>
    </row>
    <row r="17" spans="1:23" s="151" customFormat="1" ht="12" customHeight="1">
      <c r="A17" s="153"/>
      <c r="B17" s="194" t="s">
        <v>1064</v>
      </c>
      <c r="C17" s="196"/>
      <c r="D17" s="178"/>
      <c r="E17" s="178"/>
      <c r="F17" s="195"/>
      <c r="G17" s="178"/>
      <c r="H17" s="178"/>
      <c r="I17" s="178"/>
      <c r="J17" s="195"/>
      <c r="K17" s="178"/>
      <c r="L17" s="178"/>
      <c r="M17" s="178"/>
      <c r="N17" s="195"/>
    </row>
    <row r="18" spans="1:23" s="151" customFormat="1" ht="12" customHeight="1">
      <c r="A18" s="153">
        <v>8</v>
      </c>
      <c r="B18" s="194" t="s">
        <v>1065</v>
      </c>
      <c r="C18" s="196">
        <v>381072</v>
      </c>
      <c r="D18" s="178">
        <v>487522</v>
      </c>
      <c r="E18" s="178">
        <v>287925</v>
      </c>
      <c r="F18" s="195">
        <v>287925</v>
      </c>
      <c r="G18" s="178">
        <v>1288</v>
      </c>
      <c r="H18" s="178"/>
      <c r="I18" s="178">
        <v>1974</v>
      </c>
      <c r="J18" s="195">
        <v>1974</v>
      </c>
      <c r="K18" s="178">
        <v>208</v>
      </c>
      <c r="L18" s="178"/>
      <c r="M18" s="178">
        <v>225</v>
      </c>
      <c r="N18" s="195">
        <v>225</v>
      </c>
    </row>
    <row r="19" spans="1:23" s="151" customFormat="1" ht="12" customHeight="1">
      <c r="A19" s="153">
        <v>9</v>
      </c>
      <c r="B19" s="194" t="s">
        <v>1066</v>
      </c>
      <c r="C19" s="196"/>
      <c r="D19" s="178"/>
      <c r="E19" s="178"/>
      <c r="F19" s="195"/>
      <c r="G19" s="178"/>
      <c r="H19" s="178"/>
      <c r="I19" s="178"/>
      <c r="J19" s="195"/>
      <c r="K19" s="178"/>
      <c r="L19" s="178"/>
      <c r="M19" s="178"/>
      <c r="N19" s="195"/>
    </row>
    <row r="20" spans="1:23" s="151" customFormat="1" ht="12" customHeight="1">
      <c r="A20" s="153">
        <v>10</v>
      </c>
      <c r="B20" s="194" t="s">
        <v>1067</v>
      </c>
      <c r="C20" s="196">
        <v>20342</v>
      </c>
      <c r="D20" s="178"/>
      <c r="E20" s="178">
        <v>20694</v>
      </c>
      <c r="F20" s="195">
        <v>20694</v>
      </c>
      <c r="G20" s="178"/>
      <c r="H20" s="178"/>
      <c r="I20" s="178"/>
      <c r="J20" s="195"/>
      <c r="K20" s="176"/>
      <c r="L20" s="178"/>
      <c r="M20" s="178"/>
      <c r="N20" s="195"/>
    </row>
    <row r="21" spans="1:23" s="151" customFormat="1" ht="24" customHeight="1">
      <c r="A21" s="153"/>
      <c r="B21" s="194" t="s">
        <v>1068</v>
      </c>
      <c r="C21" s="196"/>
      <c r="D21" s="178"/>
      <c r="E21" s="178"/>
      <c r="F21" s="195"/>
      <c r="G21" s="178"/>
      <c r="H21" s="178"/>
      <c r="I21" s="178"/>
      <c r="J21" s="195"/>
      <c r="K21" s="178"/>
      <c r="L21" s="178"/>
      <c r="M21" s="178"/>
      <c r="N21" s="195"/>
    </row>
    <row r="22" spans="1:23" s="151" customFormat="1" ht="12" customHeight="1">
      <c r="A22" s="153">
        <v>11</v>
      </c>
      <c r="B22" s="194" t="s">
        <v>1065</v>
      </c>
      <c r="C22" s="196"/>
      <c r="D22" s="178"/>
      <c r="E22" s="178"/>
      <c r="F22" s="195"/>
      <c r="G22" s="178"/>
      <c r="H22" s="178"/>
      <c r="I22" s="178"/>
      <c r="J22" s="195"/>
      <c r="K22" s="178"/>
      <c r="L22" s="178"/>
      <c r="M22" s="178"/>
      <c r="N22" s="195"/>
    </row>
    <row r="23" spans="1:23" s="151" customFormat="1" ht="12" customHeight="1">
      <c r="A23" s="153">
        <v>12</v>
      </c>
      <c r="B23" s="194" t="s">
        <v>1066</v>
      </c>
      <c r="C23" s="196"/>
      <c r="D23" s="178"/>
      <c r="E23" s="178"/>
      <c r="F23" s="195"/>
      <c r="G23" s="178"/>
      <c r="H23" s="178"/>
      <c r="I23" s="178"/>
      <c r="J23" s="195"/>
      <c r="K23" s="178"/>
      <c r="L23" s="178"/>
      <c r="M23" s="178"/>
      <c r="N23" s="195"/>
    </row>
    <row r="24" spans="1:23" s="151" customFormat="1" ht="24" customHeight="1">
      <c r="A24" s="153"/>
      <c r="B24" s="194" t="s">
        <v>1069</v>
      </c>
      <c r="C24" s="196"/>
      <c r="D24" s="178"/>
      <c r="E24" s="178"/>
      <c r="F24" s="195"/>
      <c r="G24" s="178"/>
      <c r="H24" s="178"/>
      <c r="I24" s="178"/>
      <c r="J24" s="195"/>
      <c r="K24" s="178"/>
      <c r="L24" s="178"/>
      <c r="M24" s="178"/>
      <c r="N24" s="195"/>
    </row>
    <row r="25" spans="1:23" s="151" customFormat="1" ht="12" customHeight="1">
      <c r="A25" s="153">
        <v>13</v>
      </c>
      <c r="B25" s="194" t="s">
        <v>1070</v>
      </c>
      <c r="C25" s="196"/>
      <c r="D25" s="178"/>
      <c r="E25" s="178">
        <v>200000</v>
      </c>
      <c r="F25" s="195">
        <v>200000</v>
      </c>
      <c r="G25" s="178"/>
      <c r="H25" s="178"/>
      <c r="I25" s="178"/>
      <c r="J25" s="195"/>
      <c r="K25" s="178"/>
      <c r="L25" s="178"/>
      <c r="M25" s="178"/>
      <c r="N25" s="195"/>
    </row>
    <row r="26" spans="1:23" s="151" customFormat="1" ht="12" customHeight="1">
      <c r="A26" s="153">
        <v>14</v>
      </c>
      <c r="B26" s="194" t="s">
        <v>1071</v>
      </c>
      <c r="C26" s="196"/>
      <c r="D26" s="178"/>
      <c r="E26" s="178"/>
      <c r="F26" s="195"/>
      <c r="G26" s="173"/>
      <c r="H26" s="173"/>
      <c r="I26" s="178"/>
      <c r="J26" s="202"/>
      <c r="K26" s="173"/>
      <c r="L26" s="173"/>
      <c r="M26" s="178"/>
      <c r="N26" s="202"/>
    </row>
    <row r="27" spans="1:23" s="151" customFormat="1" ht="12" customHeight="1">
      <c r="A27" s="153"/>
      <c r="B27" s="201" t="s">
        <v>1235</v>
      </c>
      <c r="C27" s="173">
        <f t="shared" ref="C27" si="7">SUM(C18:C26)</f>
        <v>401414</v>
      </c>
      <c r="D27" s="173">
        <f>SUM(D18:D26)</f>
        <v>487522</v>
      </c>
      <c r="E27" s="173">
        <f>SUM(E18:E26)</f>
        <v>508619</v>
      </c>
      <c r="F27" s="202">
        <f>SUM(F18:F26)</f>
        <v>508619</v>
      </c>
      <c r="G27" s="173">
        <f t="shared" ref="G27" si="8">SUM(G18:G26)</f>
        <v>1288</v>
      </c>
      <c r="H27" s="173">
        <f>SUM(H18:H26)</f>
        <v>0</v>
      </c>
      <c r="I27" s="173">
        <f>SUM(I18:I26)</f>
        <v>1974</v>
      </c>
      <c r="J27" s="202">
        <f>SUM(J18:J26)</f>
        <v>1974</v>
      </c>
      <c r="K27" s="173">
        <f t="shared" ref="K27" si="9">SUM(K18:K26)</f>
        <v>208</v>
      </c>
      <c r="L27" s="173">
        <f t="shared" ref="L27:N27" si="10">SUM(L18:L26)</f>
        <v>0</v>
      </c>
      <c r="M27" s="173">
        <f t="shared" si="10"/>
        <v>225</v>
      </c>
      <c r="N27" s="202">
        <f t="shared" si="10"/>
        <v>225</v>
      </c>
    </row>
    <row r="28" spans="1:23" s="151" customFormat="1" ht="12" customHeight="1">
      <c r="A28" s="153"/>
      <c r="B28" s="201" t="s">
        <v>1072</v>
      </c>
      <c r="C28" s="173">
        <f t="shared" ref="C28" si="11">C9+C15+C27</f>
        <v>2009629</v>
      </c>
      <c r="D28" s="173">
        <f>D9+D15+D27</f>
        <v>1392366</v>
      </c>
      <c r="E28" s="173">
        <f>E9+E15+E27</f>
        <v>3164484</v>
      </c>
      <c r="F28" s="202">
        <f>F9+F15+F27</f>
        <v>3323964</v>
      </c>
      <c r="G28" s="173">
        <f t="shared" ref="G28" si="12">G9+G15+G27</f>
        <v>4005</v>
      </c>
      <c r="H28" s="173">
        <f>H9+H15+H27</f>
        <v>5203</v>
      </c>
      <c r="I28" s="173">
        <f>I9+I15+I27</f>
        <v>3281</v>
      </c>
      <c r="J28" s="202">
        <f>J9+J15+J27</f>
        <v>3503</v>
      </c>
      <c r="K28" s="173">
        <f t="shared" ref="K28" si="13">K9+K15+K27</f>
        <v>208</v>
      </c>
      <c r="L28" s="173">
        <f t="shared" ref="L28:N28" si="14">L9+L15+L27</f>
        <v>0</v>
      </c>
      <c r="M28" s="173">
        <f t="shared" si="14"/>
        <v>225</v>
      </c>
      <c r="N28" s="202">
        <f t="shared" si="14"/>
        <v>225</v>
      </c>
    </row>
    <row r="29" spans="1:23" ht="23.25" customHeight="1">
      <c r="A29" s="524" t="s">
        <v>1228</v>
      </c>
      <c r="B29" s="529" t="s">
        <v>990</v>
      </c>
      <c r="C29" s="521" t="s">
        <v>1050</v>
      </c>
      <c r="D29" s="522"/>
      <c r="E29" s="522"/>
      <c r="F29" s="523"/>
      <c r="G29" s="518" t="s">
        <v>1051</v>
      </c>
      <c r="H29" s="519"/>
      <c r="I29" s="519"/>
      <c r="J29" s="520"/>
      <c r="K29" s="518" t="s">
        <v>1763</v>
      </c>
      <c r="L29" s="519"/>
      <c r="M29" s="519"/>
      <c r="N29" s="520"/>
      <c r="O29" s="159"/>
      <c r="P29" s="159"/>
      <c r="Q29" s="159"/>
      <c r="R29" s="159"/>
      <c r="S29" s="159"/>
      <c r="T29" s="159"/>
      <c r="U29" s="160"/>
      <c r="V29" s="161"/>
      <c r="W29" s="161"/>
    </row>
    <row r="30" spans="1:23" ht="50.25" customHeight="1">
      <c r="A30" s="524"/>
      <c r="B30" s="529"/>
      <c r="C30" s="206" t="s">
        <v>2001</v>
      </c>
      <c r="D30" s="192" t="s">
        <v>998</v>
      </c>
      <c r="E30" s="192" t="s">
        <v>999</v>
      </c>
      <c r="F30" s="193" t="s">
        <v>988</v>
      </c>
      <c r="G30" s="191" t="s">
        <v>2001</v>
      </c>
      <c r="H30" s="192" t="s">
        <v>998</v>
      </c>
      <c r="I30" s="192" t="s">
        <v>999</v>
      </c>
      <c r="J30" s="193" t="s">
        <v>988</v>
      </c>
      <c r="K30" s="191" t="s">
        <v>2001</v>
      </c>
      <c r="L30" s="192" t="s">
        <v>998</v>
      </c>
      <c r="M30" s="192" t="s">
        <v>999</v>
      </c>
      <c r="N30" s="193" t="s">
        <v>988</v>
      </c>
      <c r="O30" s="159"/>
      <c r="P30" s="159"/>
      <c r="Q30" s="159"/>
      <c r="R30" s="159"/>
      <c r="S30" s="159"/>
      <c r="T30" s="159"/>
      <c r="U30" s="160"/>
      <c r="V30" s="161"/>
      <c r="W30" s="161"/>
    </row>
    <row r="31" spans="1:23">
      <c r="A31" s="153" t="s">
        <v>1129</v>
      </c>
      <c r="B31" s="194" t="s">
        <v>1052</v>
      </c>
      <c r="C31" s="196"/>
      <c r="D31" s="178"/>
      <c r="E31" s="178"/>
      <c r="F31" s="195"/>
      <c r="G31" s="178"/>
      <c r="H31" s="178"/>
      <c r="I31" s="178"/>
      <c r="J31" s="195"/>
      <c r="K31" s="173"/>
      <c r="L31" s="173"/>
      <c r="M31" s="173"/>
      <c r="N31" s="202"/>
      <c r="O31" s="159"/>
      <c r="P31" s="159"/>
      <c r="Q31" s="159"/>
      <c r="R31" s="159"/>
      <c r="S31" s="159"/>
      <c r="T31" s="159"/>
      <c r="U31" s="160"/>
      <c r="V31" s="161"/>
      <c r="W31" s="161"/>
    </row>
    <row r="32" spans="1:23">
      <c r="A32" s="153">
        <v>1</v>
      </c>
      <c r="B32" s="194" t="s">
        <v>1049</v>
      </c>
      <c r="C32" s="196"/>
      <c r="D32" s="178"/>
      <c r="E32" s="178"/>
      <c r="F32" s="195"/>
      <c r="G32" s="178"/>
      <c r="H32" s="178"/>
      <c r="I32" s="178"/>
      <c r="J32" s="195"/>
      <c r="K32" s="173"/>
      <c r="L32" s="173"/>
      <c r="M32" s="173"/>
      <c r="N32" s="202"/>
      <c r="O32" s="159"/>
      <c r="P32" s="159"/>
      <c r="Q32" s="159"/>
      <c r="R32" s="159"/>
      <c r="S32" s="159"/>
      <c r="T32" s="159"/>
      <c r="U32" s="160"/>
      <c r="V32" s="161"/>
      <c r="W32" s="161"/>
    </row>
    <row r="33" spans="1:23">
      <c r="A33" s="153">
        <v>2</v>
      </c>
      <c r="B33" s="194" t="s">
        <v>1119</v>
      </c>
      <c r="C33" s="196">
        <v>3762</v>
      </c>
      <c r="D33" s="178">
        <v>3525</v>
      </c>
      <c r="E33" s="178">
        <v>3556</v>
      </c>
      <c r="F33" s="195">
        <v>3841</v>
      </c>
      <c r="G33" s="178">
        <v>75115</v>
      </c>
      <c r="H33" s="178">
        <v>25267</v>
      </c>
      <c r="I33" s="178">
        <v>53516</v>
      </c>
      <c r="J33" s="195">
        <v>57216</v>
      </c>
      <c r="K33" s="173">
        <v>1564</v>
      </c>
      <c r="L33" s="173">
        <v>1545</v>
      </c>
      <c r="M33" s="173">
        <v>429</v>
      </c>
      <c r="N33" s="202">
        <v>2104</v>
      </c>
      <c r="V33" s="161"/>
      <c r="W33" s="161"/>
    </row>
    <row r="34" spans="1:23" ht="22.5">
      <c r="A34" s="153">
        <v>3</v>
      </c>
      <c r="B34" s="194" t="s">
        <v>1053</v>
      </c>
      <c r="C34" s="196">
        <v>56</v>
      </c>
      <c r="D34" s="178"/>
      <c r="E34" s="178"/>
      <c r="F34" s="195"/>
      <c r="G34" s="178"/>
      <c r="H34" s="178"/>
      <c r="I34" s="178"/>
      <c r="J34" s="195"/>
      <c r="K34" s="173"/>
      <c r="L34" s="173"/>
      <c r="M34" s="173"/>
      <c r="N34" s="202"/>
      <c r="O34" s="159"/>
      <c r="P34" s="159"/>
      <c r="Q34" s="159"/>
      <c r="R34" s="159"/>
      <c r="S34" s="159"/>
      <c r="T34" s="159"/>
      <c r="U34" s="160"/>
    </row>
    <row r="35" spans="1:23" ht="22.5">
      <c r="A35" s="153">
        <v>4</v>
      </c>
      <c r="B35" s="194" t="s">
        <v>1056</v>
      </c>
      <c r="C35" s="196">
        <v>1883</v>
      </c>
      <c r="D35" s="178"/>
      <c r="E35" s="178">
        <v>1000</v>
      </c>
      <c r="F35" s="195">
        <v>1000</v>
      </c>
      <c r="G35" s="178">
        <v>1745</v>
      </c>
      <c r="H35" s="178">
        <v>1078</v>
      </c>
      <c r="I35" s="178">
        <v>5488</v>
      </c>
      <c r="J35" s="195">
        <v>6638</v>
      </c>
      <c r="K35" s="178">
        <v>34094</v>
      </c>
      <c r="L35" s="178"/>
      <c r="M35" s="178">
        <v>36554</v>
      </c>
      <c r="N35" s="195">
        <v>36554</v>
      </c>
      <c r="O35" s="159"/>
      <c r="P35" s="159"/>
      <c r="Q35" s="159"/>
      <c r="R35" s="159"/>
      <c r="S35" s="159"/>
      <c r="T35" s="159"/>
      <c r="U35" s="159"/>
      <c r="V35" s="166"/>
      <c r="W35" s="166"/>
    </row>
    <row r="36" spans="1:23">
      <c r="A36" s="153"/>
      <c r="B36" s="201" t="s">
        <v>1057</v>
      </c>
      <c r="C36" s="207">
        <f t="shared" ref="C36" si="15">SUM(C31:C35)</f>
        <v>5701</v>
      </c>
      <c r="D36" s="173">
        <f>SUM(D33:D35)</f>
        <v>3525</v>
      </c>
      <c r="E36" s="173">
        <f>SUM(E31:E35)</f>
        <v>4556</v>
      </c>
      <c r="F36" s="202">
        <f t="shared" ref="F36:N36" si="16">SUM(F31:F35)</f>
        <v>4841</v>
      </c>
      <c r="G36" s="173">
        <f t="shared" ref="G36" si="17">SUM(G31:G35)</f>
        <v>76860</v>
      </c>
      <c r="H36" s="173">
        <f t="shared" si="16"/>
        <v>26345</v>
      </c>
      <c r="I36" s="173">
        <f t="shared" si="16"/>
        <v>59004</v>
      </c>
      <c r="J36" s="202">
        <f t="shared" si="16"/>
        <v>63854</v>
      </c>
      <c r="K36" s="173">
        <f t="shared" ref="K36" si="18">SUM(K31:K35)</f>
        <v>35658</v>
      </c>
      <c r="L36" s="173">
        <f t="shared" si="16"/>
        <v>1545</v>
      </c>
      <c r="M36" s="173">
        <f t="shared" si="16"/>
        <v>36983</v>
      </c>
      <c r="N36" s="202">
        <f t="shared" si="16"/>
        <v>38658</v>
      </c>
    </row>
    <row r="37" spans="1:23" ht="14.25" customHeight="1">
      <c r="A37" s="153" t="s">
        <v>976</v>
      </c>
      <c r="B37" s="194" t="s">
        <v>1058</v>
      </c>
      <c r="C37" s="196"/>
      <c r="D37" s="178"/>
      <c r="E37" s="178"/>
      <c r="F37" s="195"/>
      <c r="G37" s="178"/>
      <c r="H37" s="178"/>
      <c r="I37" s="178"/>
      <c r="J37" s="195"/>
      <c r="K37" s="173"/>
      <c r="L37" s="173"/>
      <c r="M37" s="173"/>
      <c r="N37" s="202"/>
    </row>
    <row r="38" spans="1:23">
      <c r="A38" s="153">
        <v>5</v>
      </c>
      <c r="B38" s="194" t="s">
        <v>1024</v>
      </c>
      <c r="C38" s="196"/>
      <c r="D38" s="178"/>
      <c r="E38" s="178"/>
      <c r="F38" s="195"/>
      <c r="G38" s="178"/>
      <c r="H38" s="178"/>
      <c r="I38" s="178"/>
      <c r="J38" s="195"/>
      <c r="K38" s="173"/>
      <c r="L38" s="173"/>
      <c r="M38" s="173"/>
      <c r="N38" s="202"/>
    </row>
    <row r="39" spans="1:23" ht="24" customHeight="1">
      <c r="A39" s="153">
        <v>6</v>
      </c>
      <c r="B39" s="194" t="s">
        <v>1059</v>
      </c>
      <c r="C39" s="196"/>
      <c r="D39" s="178"/>
      <c r="E39" s="178"/>
      <c r="F39" s="195"/>
      <c r="G39" s="178"/>
      <c r="H39" s="178"/>
      <c r="I39" s="178"/>
      <c r="J39" s="195"/>
      <c r="K39" s="173"/>
      <c r="L39" s="173"/>
      <c r="M39" s="173"/>
      <c r="N39" s="202"/>
      <c r="V39" s="161"/>
      <c r="W39" s="161"/>
    </row>
    <row r="40" spans="1:23" ht="21" customHeight="1">
      <c r="A40" s="153">
        <v>7</v>
      </c>
      <c r="B40" s="194" t="s">
        <v>1060</v>
      </c>
      <c r="C40" s="207"/>
      <c r="D40" s="173"/>
      <c r="E40" s="178"/>
      <c r="F40" s="202"/>
      <c r="G40" s="173"/>
      <c r="H40" s="173"/>
      <c r="I40" s="178"/>
      <c r="J40" s="202"/>
      <c r="K40" s="173"/>
      <c r="L40" s="173"/>
      <c r="M40" s="173">
        <v>540</v>
      </c>
      <c r="N40" s="202">
        <v>540</v>
      </c>
    </row>
    <row r="41" spans="1:23">
      <c r="A41" s="153"/>
      <c r="B41" s="201" t="s">
        <v>1061</v>
      </c>
      <c r="C41" s="207">
        <f t="shared" ref="C41" si="19">SUM(C38:C40)</f>
        <v>0</v>
      </c>
      <c r="D41" s="173">
        <f>SUM(D38:D40)</f>
        <v>0</v>
      </c>
      <c r="E41" s="173">
        <f t="shared" ref="E41:N41" si="20">SUM(E38:E40)</f>
        <v>0</v>
      </c>
      <c r="F41" s="202">
        <f t="shared" si="20"/>
        <v>0</v>
      </c>
      <c r="G41" s="173">
        <f t="shared" ref="G41" si="21">SUM(G38:G40)</f>
        <v>0</v>
      </c>
      <c r="H41" s="173">
        <f t="shared" si="20"/>
        <v>0</v>
      </c>
      <c r="I41" s="173">
        <f t="shared" si="20"/>
        <v>0</v>
      </c>
      <c r="J41" s="202">
        <f t="shared" si="20"/>
        <v>0</v>
      </c>
      <c r="K41" s="173">
        <f t="shared" ref="K41" si="22">SUM(K38:K40)</f>
        <v>0</v>
      </c>
      <c r="L41" s="173">
        <f t="shared" si="20"/>
        <v>0</v>
      </c>
      <c r="M41" s="173">
        <f t="shared" si="20"/>
        <v>540</v>
      </c>
      <c r="N41" s="202">
        <f t="shared" si="20"/>
        <v>540</v>
      </c>
    </row>
    <row r="42" spans="1:23">
      <c r="A42" s="153" t="s">
        <v>1062</v>
      </c>
      <c r="B42" s="194" t="s">
        <v>1063</v>
      </c>
      <c r="C42" s="196"/>
      <c r="D42" s="178"/>
      <c r="E42" s="178"/>
      <c r="F42" s="195"/>
      <c r="G42" s="178"/>
      <c r="H42" s="178"/>
      <c r="I42" s="178"/>
      <c r="J42" s="195"/>
      <c r="K42" s="173"/>
      <c r="L42" s="173"/>
      <c r="M42" s="173"/>
      <c r="N42" s="202"/>
    </row>
    <row r="43" spans="1:23" ht="12.75" customHeight="1">
      <c r="A43" s="153"/>
      <c r="B43" s="194" t="s">
        <v>1064</v>
      </c>
      <c r="C43" s="196"/>
      <c r="D43" s="178"/>
      <c r="E43" s="178"/>
      <c r="F43" s="195"/>
      <c r="G43" s="178"/>
      <c r="H43" s="178"/>
      <c r="I43" s="178"/>
      <c r="J43" s="195"/>
      <c r="K43" s="173"/>
      <c r="L43" s="173"/>
      <c r="M43" s="173"/>
      <c r="N43" s="202"/>
    </row>
    <row r="44" spans="1:23">
      <c r="A44" s="153">
        <v>8</v>
      </c>
      <c r="B44" s="194" t="s">
        <v>1065</v>
      </c>
      <c r="C44" s="196">
        <v>135</v>
      </c>
      <c r="D44" s="178"/>
      <c r="E44" s="178">
        <v>637</v>
      </c>
      <c r="F44" s="195">
        <v>637</v>
      </c>
      <c r="G44" s="178">
        <v>8917</v>
      </c>
      <c r="H44" s="178"/>
      <c r="I44" s="178">
        <v>5661</v>
      </c>
      <c r="J44" s="195">
        <v>5661</v>
      </c>
      <c r="K44" s="173"/>
      <c r="L44" s="173"/>
      <c r="M44" s="173">
        <v>1413</v>
      </c>
      <c r="N44" s="202">
        <v>1413</v>
      </c>
    </row>
    <row r="45" spans="1:23">
      <c r="A45" s="153">
        <v>9</v>
      </c>
      <c r="B45" s="194" t="s">
        <v>1066</v>
      </c>
      <c r="C45" s="196"/>
      <c r="D45" s="178"/>
      <c r="E45" s="178"/>
      <c r="F45" s="195"/>
      <c r="G45" s="178"/>
      <c r="H45" s="178"/>
      <c r="I45" s="178"/>
      <c r="J45" s="195"/>
      <c r="K45" s="173"/>
      <c r="L45" s="173"/>
      <c r="M45" s="173"/>
      <c r="N45" s="202"/>
    </row>
    <row r="46" spans="1:23">
      <c r="A46" s="153">
        <v>10</v>
      </c>
      <c r="B46" s="194" t="s">
        <v>1067</v>
      </c>
      <c r="C46" s="196"/>
      <c r="D46" s="178"/>
      <c r="E46" s="178"/>
      <c r="F46" s="195"/>
      <c r="G46" s="178"/>
      <c r="H46" s="178"/>
      <c r="I46" s="178"/>
      <c r="J46" s="195"/>
      <c r="K46" s="173"/>
      <c r="L46" s="173"/>
      <c r="M46" s="173"/>
      <c r="N46" s="202"/>
    </row>
    <row r="47" spans="1:23" ht="22.5">
      <c r="A47" s="153"/>
      <c r="B47" s="194" t="s">
        <v>1068</v>
      </c>
      <c r="C47" s="196"/>
      <c r="D47" s="178"/>
      <c r="E47" s="178"/>
      <c r="F47" s="195"/>
      <c r="G47" s="178"/>
      <c r="H47" s="178"/>
      <c r="I47" s="178"/>
      <c r="J47" s="195"/>
      <c r="K47" s="173"/>
      <c r="L47" s="173"/>
      <c r="M47" s="173"/>
      <c r="N47" s="202"/>
    </row>
    <row r="48" spans="1:23">
      <c r="A48" s="153">
        <v>11</v>
      </c>
      <c r="B48" s="194" t="s">
        <v>1065</v>
      </c>
      <c r="C48" s="196"/>
      <c r="D48" s="178"/>
      <c r="E48" s="178"/>
      <c r="F48" s="195"/>
      <c r="G48" s="178"/>
      <c r="H48" s="178"/>
      <c r="I48" s="178"/>
      <c r="J48" s="195"/>
      <c r="K48" s="173"/>
      <c r="L48" s="173"/>
      <c r="M48" s="173"/>
      <c r="N48" s="202"/>
    </row>
    <row r="49" spans="1:14">
      <c r="A49" s="153">
        <v>12</v>
      </c>
      <c r="B49" s="194" t="s">
        <v>1066</v>
      </c>
      <c r="C49" s="196"/>
      <c r="D49" s="178"/>
      <c r="E49" s="178"/>
      <c r="F49" s="195"/>
      <c r="G49" s="178"/>
      <c r="H49" s="178"/>
      <c r="I49" s="178"/>
      <c r="J49" s="195"/>
      <c r="K49" s="173"/>
      <c r="L49" s="173"/>
      <c r="M49" s="173"/>
      <c r="N49" s="202"/>
    </row>
    <row r="50" spans="1:14" ht="21.75" customHeight="1">
      <c r="A50" s="153"/>
      <c r="B50" s="194" t="s">
        <v>1069</v>
      </c>
      <c r="C50" s="196"/>
      <c r="D50" s="178"/>
      <c r="E50" s="178"/>
      <c r="F50" s="195"/>
      <c r="G50" s="178"/>
      <c r="H50" s="178"/>
      <c r="I50" s="178"/>
      <c r="J50" s="195"/>
      <c r="K50" s="173"/>
      <c r="L50" s="173"/>
      <c r="M50" s="173"/>
      <c r="N50" s="202"/>
    </row>
    <row r="51" spans="1:14">
      <c r="A51" s="153">
        <v>13</v>
      </c>
      <c r="B51" s="194" t="s">
        <v>1070</v>
      </c>
      <c r="C51" s="196"/>
      <c r="D51" s="178"/>
      <c r="E51" s="178"/>
      <c r="F51" s="195"/>
      <c r="G51" s="178"/>
      <c r="H51" s="178"/>
      <c r="I51" s="178"/>
      <c r="J51" s="195"/>
      <c r="K51" s="173"/>
      <c r="L51" s="173"/>
      <c r="M51" s="173"/>
      <c r="N51" s="202"/>
    </row>
    <row r="52" spans="1:14">
      <c r="A52" s="153">
        <v>14</v>
      </c>
      <c r="B52" s="194" t="s">
        <v>1071</v>
      </c>
      <c r="C52" s="207"/>
      <c r="D52" s="173"/>
      <c r="E52" s="178"/>
      <c r="F52" s="202"/>
      <c r="G52" s="173"/>
      <c r="H52" s="173"/>
      <c r="I52" s="178"/>
      <c r="J52" s="202"/>
      <c r="K52" s="173"/>
      <c r="L52" s="173"/>
      <c r="M52" s="173"/>
      <c r="N52" s="202"/>
    </row>
    <row r="53" spans="1:14">
      <c r="A53" s="153"/>
      <c r="B53" s="201" t="s">
        <v>1235</v>
      </c>
      <c r="C53" s="207">
        <f t="shared" ref="C53" si="23">C44+C45+C48+C49+C51+C52+C46</f>
        <v>135</v>
      </c>
      <c r="D53" s="173">
        <f>SUM(D44:D52)</f>
        <v>0</v>
      </c>
      <c r="E53" s="173">
        <f>E44+E45+E48+E49+E51+E52+E46</f>
        <v>637</v>
      </c>
      <c r="F53" s="202">
        <f t="shared" ref="F53:N53" si="24">F44+F45+F48+F49+F51+F52+F46</f>
        <v>637</v>
      </c>
      <c r="G53" s="173">
        <f t="shared" ref="G53" si="25">G44+G45+G48+G49+G51+G52+G46</f>
        <v>8917</v>
      </c>
      <c r="H53" s="173">
        <f t="shared" si="24"/>
        <v>0</v>
      </c>
      <c r="I53" s="173">
        <f t="shared" si="24"/>
        <v>5661</v>
      </c>
      <c r="J53" s="202">
        <f t="shared" si="24"/>
        <v>5661</v>
      </c>
      <c r="K53" s="173">
        <f t="shared" ref="K53" si="26">K44+K45+K48+K49+K51+K52+K46</f>
        <v>0</v>
      </c>
      <c r="L53" s="173">
        <f t="shared" si="24"/>
        <v>0</v>
      </c>
      <c r="M53" s="173">
        <f t="shared" si="24"/>
        <v>1413</v>
      </c>
      <c r="N53" s="202">
        <f t="shared" si="24"/>
        <v>1413</v>
      </c>
    </row>
    <row r="54" spans="1:14">
      <c r="A54" s="153"/>
      <c r="B54" s="201" t="s">
        <v>1072</v>
      </c>
      <c r="C54" s="207">
        <f t="shared" ref="C54" si="27">C36+C41+C53</f>
        <v>5836</v>
      </c>
      <c r="D54" s="173">
        <f>D36+D41+D53</f>
        <v>3525</v>
      </c>
      <c r="E54" s="173">
        <f t="shared" ref="E54:N54" si="28">E36+E41+E53</f>
        <v>5193</v>
      </c>
      <c r="F54" s="202">
        <f t="shared" si="28"/>
        <v>5478</v>
      </c>
      <c r="G54" s="173">
        <f t="shared" ref="G54" si="29">G36+G41+G53</f>
        <v>85777</v>
      </c>
      <c r="H54" s="173">
        <f t="shared" si="28"/>
        <v>26345</v>
      </c>
      <c r="I54" s="173">
        <f t="shared" si="28"/>
        <v>64665</v>
      </c>
      <c r="J54" s="202">
        <f t="shared" si="28"/>
        <v>69515</v>
      </c>
      <c r="K54" s="173">
        <f t="shared" ref="K54" si="30">K36+K41+K53</f>
        <v>35658</v>
      </c>
      <c r="L54" s="173">
        <f t="shared" si="28"/>
        <v>1545</v>
      </c>
      <c r="M54" s="173">
        <f t="shared" si="28"/>
        <v>38936</v>
      </c>
      <c r="N54" s="202">
        <f t="shared" si="28"/>
        <v>40611</v>
      </c>
    </row>
    <row r="58" spans="1:14" ht="12.75" customHeight="1">
      <c r="A58" s="524" t="s">
        <v>1228</v>
      </c>
      <c r="B58" s="525" t="s">
        <v>990</v>
      </c>
      <c r="C58" s="167"/>
      <c r="D58" s="526" t="s">
        <v>1128</v>
      </c>
      <c r="E58" s="526"/>
      <c r="F58" s="526"/>
      <c r="G58" s="168"/>
      <c r="H58" s="526"/>
      <c r="I58" s="526"/>
      <c r="J58" s="526"/>
      <c r="K58" s="168"/>
      <c r="L58" s="527"/>
      <c r="M58" s="528"/>
      <c r="N58" s="528"/>
    </row>
    <row r="59" spans="1:14" ht="42">
      <c r="A59" s="524"/>
      <c r="B59" s="525"/>
      <c r="C59" s="169" t="s">
        <v>2001</v>
      </c>
      <c r="D59" s="170" t="s">
        <v>998</v>
      </c>
      <c r="E59" s="170" t="s">
        <v>999</v>
      </c>
      <c r="F59" s="170" t="s">
        <v>988</v>
      </c>
      <c r="G59" s="170"/>
      <c r="H59" s="171"/>
      <c r="I59" s="171"/>
      <c r="J59" s="171"/>
      <c r="K59" s="171"/>
      <c r="L59" s="170"/>
      <c r="M59" s="170"/>
      <c r="N59" s="170"/>
    </row>
    <row r="60" spans="1:14">
      <c r="A60" s="153" t="s">
        <v>1129</v>
      </c>
      <c r="B60" s="153" t="s">
        <v>1052</v>
      </c>
      <c r="C60" s="153"/>
      <c r="D60" s="158"/>
      <c r="E60" s="158"/>
      <c r="F60" s="158"/>
      <c r="G60" s="158"/>
      <c r="H60" s="154"/>
      <c r="I60" s="154"/>
      <c r="J60" s="154"/>
      <c r="K60" s="154"/>
      <c r="L60" s="158"/>
      <c r="M60" s="172"/>
      <c r="N60" s="172"/>
    </row>
    <row r="61" spans="1:14">
      <c r="A61" s="153">
        <v>1</v>
      </c>
      <c r="B61" s="153" t="s">
        <v>1049</v>
      </c>
      <c r="C61" s="157">
        <v>158389</v>
      </c>
      <c r="D61" s="158">
        <f t="shared" ref="D61:E61" si="31">D4+H4+L4+D32+H32+L32</f>
        <v>151000</v>
      </c>
      <c r="E61" s="172">
        <f t="shared" si="31"/>
        <v>124081</v>
      </c>
      <c r="F61" s="173">
        <f>F4+J4+N4+F32+J32+N32</f>
        <v>126931</v>
      </c>
      <c r="G61" s="173"/>
      <c r="H61" s="154"/>
      <c r="I61" s="151"/>
      <c r="J61" s="154"/>
      <c r="K61" s="154"/>
      <c r="L61" s="158"/>
      <c r="M61" s="172"/>
      <c r="N61" s="172"/>
    </row>
    <row r="62" spans="1:14">
      <c r="A62" s="153">
        <v>2</v>
      </c>
      <c r="B62" s="153" t="s">
        <v>1119</v>
      </c>
      <c r="C62" s="157">
        <v>181473</v>
      </c>
      <c r="D62" s="158">
        <f t="shared" ref="D62:E64" si="32">D5+H5+L5+D33+H33+L33</f>
        <v>88795</v>
      </c>
      <c r="E62" s="172">
        <f t="shared" si="32"/>
        <v>142184</v>
      </c>
      <c r="F62" s="158">
        <f>F5+J5+N5+F33+J33+N33</f>
        <v>158324</v>
      </c>
      <c r="G62" s="158"/>
      <c r="H62" s="154"/>
      <c r="I62" s="154"/>
      <c r="J62" s="154"/>
      <c r="K62" s="154"/>
      <c r="L62" s="158"/>
      <c r="M62" s="172"/>
      <c r="N62" s="172"/>
    </row>
    <row r="63" spans="1:14" ht="22.5">
      <c r="A63" s="153">
        <v>3</v>
      </c>
      <c r="B63" s="153" t="s">
        <v>1053</v>
      </c>
      <c r="C63" s="157">
        <v>4859</v>
      </c>
      <c r="D63" s="158">
        <f t="shared" si="32"/>
        <v>20000</v>
      </c>
      <c r="E63" s="172">
        <f t="shared" si="32"/>
        <v>3913</v>
      </c>
      <c r="F63" s="158">
        <f>F6+J6+N6+F34+J34+N34</f>
        <v>5851</v>
      </c>
      <c r="G63" s="158"/>
      <c r="H63" s="154"/>
      <c r="I63" s="154"/>
      <c r="J63" s="154"/>
      <c r="K63" s="154"/>
      <c r="L63" s="158"/>
      <c r="M63" s="172"/>
      <c r="N63" s="172"/>
    </row>
    <row r="64" spans="1:14" ht="22.5">
      <c r="A64" s="153">
        <v>4</v>
      </c>
      <c r="B64" s="153" t="s">
        <v>1056</v>
      </c>
      <c r="C64" s="157">
        <v>1330621</v>
      </c>
      <c r="D64" s="158">
        <f t="shared" si="32"/>
        <v>667769</v>
      </c>
      <c r="E64" s="172">
        <f t="shared" si="32"/>
        <v>1140205</v>
      </c>
      <c r="F64" s="158">
        <f>F7+J7+N7+F35+J35+N35</f>
        <v>1284754</v>
      </c>
      <c r="G64" s="158"/>
      <c r="H64" s="154"/>
      <c r="I64" s="154"/>
      <c r="J64" s="154"/>
      <c r="K64" s="154"/>
      <c r="L64" s="154"/>
      <c r="M64" s="151"/>
      <c r="N64" s="151"/>
    </row>
    <row r="65" spans="1:14">
      <c r="A65" s="153"/>
      <c r="B65" s="157" t="s">
        <v>1057</v>
      </c>
      <c r="C65" s="157">
        <v>1675342</v>
      </c>
      <c r="D65" s="158">
        <f>SUM(D61:D64)</f>
        <v>927564</v>
      </c>
      <c r="E65" s="158">
        <f>SUM(E60:E64)</f>
        <v>1410383</v>
      </c>
      <c r="F65" s="158">
        <f>SUM(F60:F64)</f>
        <v>1575860</v>
      </c>
      <c r="G65" s="158"/>
      <c r="H65" s="158"/>
      <c r="I65" s="158"/>
      <c r="J65" s="158"/>
      <c r="K65" s="158"/>
      <c r="L65" s="158"/>
      <c r="M65" s="158"/>
      <c r="N65" s="158"/>
    </row>
    <row r="66" spans="1:14" ht="22.5">
      <c r="A66" s="153" t="s">
        <v>976</v>
      </c>
      <c r="B66" s="153" t="s">
        <v>1058</v>
      </c>
      <c r="C66" s="157"/>
      <c r="D66" s="158"/>
      <c r="E66" s="158"/>
      <c r="F66" s="158"/>
      <c r="G66" s="158"/>
      <c r="H66" s="154"/>
      <c r="I66" s="154"/>
      <c r="J66" s="154"/>
      <c r="K66" s="154"/>
      <c r="L66" s="158"/>
      <c r="M66" s="172"/>
      <c r="N66" s="172"/>
    </row>
    <row r="67" spans="1:14">
      <c r="A67" s="153">
        <v>5</v>
      </c>
      <c r="B67" s="153" t="s">
        <v>1024</v>
      </c>
      <c r="C67" s="157">
        <v>1124</v>
      </c>
      <c r="D67" s="158">
        <f t="shared" ref="D67:F69" si="33">D11+H11+L11+D38+H38+L38</f>
        <v>0</v>
      </c>
      <c r="E67" s="158">
        <f t="shared" si="33"/>
        <v>0</v>
      </c>
      <c r="F67" s="158">
        <f t="shared" si="33"/>
        <v>652</v>
      </c>
      <c r="G67" s="158"/>
      <c r="H67" s="154"/>
      <c r="I67" s="154"/>
      <c r="J67" s="154"/>
      <c r="K67" s="154"/>
      <c r="L67" s="158"/>
      <c r="M67" s="172"/>
      <c r="N67" s="172"/>
    </row>
    <row r="68" spans="1:14" ht="22.5">
      <c r="A68" s="153">
        <v>6</v>
      </c>
      <c r="B68" s="153" t="s">
        <v>1059</v>
      </c>
      <c r="C68" s="157">
        <v>15791</v>
      </c>
      <c r="D68" s="158">
        <f t="shared" si="33"/>
        <v>13898</v>
      </c>
      <c r="E68" s="158">
        <f t="shared" si="33"/>
        <v>17069</v>
      </c>
      <c r="F68" s="158">
        <f t="shared" si="33"/>
        <v>17452</v>
      </c>
      <c r="G68" s="158"/>
      <c r="H68" s="154"/>
      <c r="I68" s="154"/>
      <c r="J68" s="154"/>
      <c r="K68" s="154"/>
      <c r="L68" s="158"/>
      <c r="M68" s="172"/>
      <c r="N68" s="172"/>
    </row>
    <row r="69" spans="1:14" ht="22.5">
      <c r="A69" s="153">
        <v>7</v>
      </c>
      <c r="B69" s="153" t="s">
        <v>1060</v>
      </c>
      <c r="C69" s="157">
        <v>36894</v>
      </c>
      <c r="D69" s="158">
        <f t="shared" si="33"/>
        <v>0</v>
      </c>
      <c r="E69" s="158">
        <f t="shared" si="33"/>
        <v>1330803</v>
      </c>
      <c r="F69" s="158">
        <f t="shared" si="33"/>
        <v>1330803</v>
      </c>
      <c r="G69" s="158"/>
      <c r="H69" s="158"/>
      <c r="I69" s="154"/>
      <c r="J69" s="158"/>
      <c r="K69" s="158"/>
      <c r="L69" s="158"/>
      <c r="M69" s="172"/>
      <c r="N69" s="172"/>
    </row>
    <row r="70" spans="1:14">
      <c r="A70" s="153"/>
      <c r="B70" s="157" t="s">
        <v>1061</v>
      </c>
      <c r="C70" s="157">
        <v>53809</v>
      </c>
      <c r="D70" s="158">
        <f>SUM(D67:D69)</f>
        <v>13898</v>
      </c>
      <c r="E70" s="158">
        <f>SUM(E67:E69)</f>
        <v>1347872</v>
      </c>
      <c r="F70" s="158">
        <f>SUM(F67:F69)</f>
        <v>1348907</v>
      </c>
      <c r="G70" s="158"/>
      <c r="H70" s="158"/>
      <c r="I70" s="158"/>
      <c r="J70" s="158"/>
      <c r="K70" s="158"/>
      <c r="L70" s="158"/>
      <c r="M70" s="158"/>
      <c r="N70" s="158"/>
    </row>
    <row r="71" spans="1:14">
      <c r="A71" s="153" t="s">
        <v>1062</v>
      </c>
      <c r="B71" s="153" t="s">
        <v>1063</v>
      </c>
      <c r="C71" s="157"/>
      <c r="D71" s="158"/>
      <c r="E71" s="158"/>
      <c r="F71" s="158"/>
      <c r="G71" s="158"/>
      <c r="H71" s="154"/>
      <c r="I71" s="154"/>
      <c r="J71" s="154"/>
      <c r="K71" s="154"/>
      <c r="L71" s="158"/>
      <c r="M71" s="172"/>
      <c r="N71" s="172"/>
    </row>
    <row r="72" spans="1:14" ht="22.5">
      <c r="A72" s="153"/>
      <c r="B72" s="153" t="s">
        <v>1064</v>
      </c>
      <c r="C72" s="157"/>
      <c r="D72" s="158"/>
      <c r="E72" s="158"/>
      <c r="F72" s="158"/>
      <c r="G72" s="158"/>
      <c r="H72" s="154"/>
      <c r="I72" s="154"/>
      <c r="J72" s="154"/>
      <c r="K72" s="154"/>
      <c r="L72" s="158"/>
      <c r="M72" s="172"/>
      <c r="N72" s="172"/>
    </row>
    <row r="73" spans="1:14">
      <c r="A73" s="153">
        <v>8</v>
      </c>
      <c r="B73" s="153" t="s">
        <v>1065</v>
      </c>
      <c r="C73" s="157">
        <v>391620</v>
      </c>
      <c r="D73" s="158">
        <f t="shared" ref="D73:F74" si="34">D18+H18+L18+D44+H44+L44</f>
        <v>487522</v>
      </c>
      <c r="E73" s="158">
        <f t="shared" si="34"/>
        <v>297835</v>
      </c>
      <c r="F73" s="158">
        <f t="shared" si="34"/>
        <v>297835</v>
      </c>
      <c r="G73" s="158"/>
      <c r="H73" s="154"/>
      <c r="I73" s="154"/>
      <c r="J73" s="154"/>
      <c r="K73" s="154"/>
      <c r="L73" s="158"/>
      <c r="M73" s="172"/>
      <c r="N73" s="172"/>
    </row>
    <row r="74" spans="1:14">
      <c r="A74" s="153">
        <v>9</v>
      </c>
      <c r="B74" s="153" t="s">
        <v>1066</v>
      </c>
      <c r="C74" s="157">
        <v>0</v>
      </c>
      <c r="D74" s="158">
        <f t="shared" si="34"/>
        <v>0</v>
      </c>
      <c r="E74" s="158">
        <f t="shared" si="34"/>
        <v>0</v>
      </c>
      <c r="F74" s="158">
        <f t="shared" si="34"/>
        <v>0</v>
      </c>
      <c r="G74" s="158"/>
      <c r="H74" s="154"/>
      <c r="I74" s="154"/>
      <c r="J74" s="154"/>
      <c r="K74" s="154"/>
      <c r="L74" s="158"/>
      <c r="M74" s="172"/>
      <c r="N74" s="172"/>
    </row>
    <row r="75" spans="1:14">
      <c r="A75" s="153">
        <v>10</v>
      </c>
      <c r="B75" s="153" t="s">
        <v>1067</v>
      </c>
      <c r="C75" s="157">
        <v>20342</v>
      </c>
      <c r="D75" s="158">
        <f>D20+H20+L20+D46+H46+L46</f>
        <v>0</v>
      </c>
      <c r="E75" s="158">
        <f>E20+I20+M20+E46+I46+M46</f>
        <v>20694</v>
      </c>
      <c r="F75" s="158">
        <f>F20+J20+N20+F46+J46+N46</f>
        <v>20694</v>
      </c>
      <c r="G75" s="158"/>
      <c r="H75" s="154"/>
      <c r="I75" s="154"/>
      <c r="J75" s="154"/>
      <c r="K75" s="154"/>
      <c r="L75" s="158"/>
      <c r="M75" s="172"/>
      <c r="N75" s="172"/>
    </row>
    <row r="76" spans="1:14" ht="22.5">
      <c r="A76" s="153"/>
      <c r="B76" s="153" t="s">
        <v>1068</v>
      </c>
      <c r="C76" s="157"/>
      <c r="D76" s="172"/>
      <c r="E76" s="158"/>
      <c r="F76" s="172"/>
      <c r="G76" s="172"/>
      <c r="H76" s="151"/>
      <c r="I76" s="154"/>
      <c r="J76" s="151"/>
      <c r="K76" s="151"/>
      <c r="L76" s="158"/>
      <c r="M76" s="172"/>
      <c r="N76" s="172"/>
    </row>
    <row r="77" spans="1:14">
      <c r="A77" s="153">
        <v>11</v>
      </c>
      <c r="B77" s="153" t="s">
        <v>1065</v>
      </c>
      <c r="C77" s="157">
        <v>0</v>
      </c>
      <c r="D77" s="158">
        <f t="shared" ref="D77:F78" si="35">D22+H22+L22+D48+H48+L48</f>
        <v>0</v>
      </c>
      <c r="E77" s="172">
        <f t="shared" si="35"/>
        <v>0</v>
      </c>
      <c r="F77" s="158">
        <f t="shared" si="35"/>
        <v>0</v>
      </c>
      <c r="G77" s="158"/>
      <c r="H77" s="154"/>
      <c r="I77" s="151"/>
      <c r="J77" s="154"/>
      <c r="K77" s="154"/>
      <c r="L77" s="158"/>
      <c r="M77" s="172"/>
      <c r="N77" s="172"/>
    </row>
    <row r="78" spans="1:14">
      <c r="A78" s="153">
        <v>12</v>
      </c>
      <c r="B78" s="153" t="s">
        <v>1066</v>
      </c>
      <c r="C78" s="157">
        <v>0</v>
      </c>
      <c r="D78" s="158">
        <f t="shared" si="35"/>
        <v>0</v>
      </c>
      <c r="E78" s="172">
        <f t="shared" si="35"/>
        <v>0</v>
      </c>
      <c r="F78" s="158">
        <f t="shared" si="35"/>
        <v>0</v>
      </c>
      <c r="G78" s="158"/>
      <c r="H78" s="154"/>
      <c r="I78" s="154"/>
      <c r="J78" s="154"/>
      <c r="K78" s="154"/>
      <c r="L78" s="158"/>
      <c r="M78" s="172"/>
      <c r="N78" s="172"/>
    </row>
    <row r="79" spans="1:14" ht="22.5">
      <c r="A79" s="153"/>
      <c r="B79" s="153" t="s">
        <v>1069</v>
      </c>
      <c r="C79" s="157"/>
      <c r="D79" s="158"/>
      <c r="E79" s="158"/>
      <c r="F79" s="158"/>
      <c r="G79" s="158"/>
      <c r="H79" s="154"/>
      <c r="I79" s="154"/>
      <c r="J79" s="154"/>
      <c r="K79" s="154"/>
      <c r="L79" s="158"/>
      <c r="M79" s="172"/>
      <c r="N79" s="172"/>
    </row>
    <row r="80" spans="1:14">
      <c r="A80" s="153">
        <v>13</v>
      </c>
      <c r="B80" s="153" t="s">
        <v>1070</v>
      </c>
      <c r="C80" s="157">
        <v>0</v>
      </c>
      <c r="D80" s="158">
        <f t="shared" ref="D80:F81" si="36">D25+H25+L25+D51+H51+L51</f>
        <v>0</v>
      </c>
      <c r="E80" s="158">
        <f t="shared" si="36"/>
        <v>200000</v>
      </c>
      <c r="F80" s="158">
        <f t="shared" si="36"/>
        <v>200000</v>
      </c>
      <c r="G80" s="158"/>
      <c r="H80" s="154"/>
      <c r="I80" s="154"/>
      <c r="J80" s="154"/>
      <c r="K80" s="154"/>
      <c r="L80" s="158"/>
      <c r="M80" s="172"/>
      <c r="N80" s="172"/>
    </row>
    <row r="81" spans="1:14">
      <c r="A81" s="153">
        <v>14</v>
      </c>
      <c r="B81" s="153" t="s">
        <v>1071</v>
      </c>
      <c r="C81" s="157">
        <v>0</v>
      </c>
      <c r="D81" s="158">
        <f t="shared" si="36"/>
        <v>0</v>
      </c>
      <c r="E81" s="158">
        <f t="shared" si="36"/>
        <v>0</v>
      </c>
      <c r="F81" s="158">
        <f t="shared" si="36"/>
        <v>0</v>
      </c>
      <c r="G81" s="158"/>
      <c r="H81" s="158"/>
      <c r="I81" s="154"/>
      <c r="J81" s="158"/>
      <c r="K81" s="158"/>
      <c r="L81" s="158"/>
      <c r="M81" s="172"/>
      <c r="N81" s="172"/>
    </row>
    <row r="82" spans="1:14">
      <c r="A82" s="153"/>
      <c r="B82" s="157" t="s">
        <v>1235</v>
      </c>
      <c r="C82" s="157">
        <v>411962</v>
      </c>
      <c r="D82" s="158">
        <f>SUM(D73:D81)</f>
        <v>487522</v>
      </c>
      <c r="E82" s="158">
        <f>E73+E74+E77+E78+E80+E81+E75</f>
        <v>518529</v>
      </c>
      <c r="F82" s="158">
        <f>F73+F74+F77+F78+F80+F81+F75</f>
        <v>518529</v>
      </c>
      <c r="G82" s="158"/>
      <c r="H82" s="158"/>
      <c r="I82" s="158"/>
      <c r="J82" s="158"/>
      <c r="K82" s="158"/>
      <c r="L82" s="158"/>
      <c r="M82" s="158"/>
      <c r="N82" s="158"/>
    </row>
    <row r="83" spans="1:14">
      <c r="A83" s="153"/>
      <c r="B83" s="157" t="s">
        <v>1072</v>
      </c>
      <c r="C83" s="157">
        <v>2141113</v>
      </c>
      <c r="D83" s="158">
        <f>D65+D70+D82</f>
        <v>1428984</v>
      </c>
      <c r="E83" s="158">
        <f>E65+E70+E82</f>
        <v>3276784</v>
      </c>
      <c r="F83" s="158">
        <f>F65+F70+F82</f>
        <v>3443296</v>
      </c>
      <c r="G83" s="158"/>
      <c r="H83" s="158"/>
      <c r="I83" s="158"/>
      <c r="J83" s="158"/>
      <c r="K83" s="158"/>
      <c r="L83" s="158"/>
      <c r="M83" s="158"/>
      <c r="N83" s="158"/>
    </row>
    <row r="85" spans="1:14">
      <c r="F85" s="159"/>
      <c r="G85" s="159"/>
    </row>
  </sheetData>
  <mergeCells count="15">
    <mergeCell ref="K1:N1"/>
    <mergeCell ref="G29:J29"/>
    <mergeCell ref="C29:F29"/>
    <mergeCell ref="K29:N29"/>
    <mergeCell ref="A58:A59"/>
    <mergeCell ref="B58:B59"/>
    <mergeCell ref="D58:F58"/>
    <mergeCell ref="H58:J58"/>
    <mergeCell ref="L58:N58"/>
    <mergeCell ref="A29:A30"/>
    <mergeCell ref="B29:B30"/>
    <mergeCell ref="A1:A2"/>
    <mergeCell ref="B1:B2"/>
    <mergeCell ref="C1:F1"/>
    <mergeCell ref="G1:J1"/>
  </mergeCells>
  <phoneticPr fontId="9" type="noConversion"/>
  <printOptions headings="1" gridLines="1"/>
  <pageMargins left="0.78740157480314965" right="0.1875" top="1.2" bottom="0.70833333333333337" header="0.51181102362204722" footer="0.51181102362204722"/>
  <pageSetup paperSize="9" orientation="landscape" r:id="rId1"/>
  <headerFooter alignWithMargins="0">
    <oddHeader>&amp;C
&amp;"Arial,Félkövér"&amp;11Vésztő Város Önkormányzat 2017. évi bevételei&amp;R2. melléklet a 11/2018(V.31.) önkormányzati rendelethez
Adatok E Ft-ban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I1780"/>
  <sheetViews>
    <sheetView tabSelected="1" view="pageLayout" topLeftCell="A1659" zoomScaleNormal="100" workbookViewId="0">
      <selection activeCell="E1733" sqref="E1733"/>
    </sheetView>
  </sheetViews>
  <sheetFormatPr defaultColWidth="9.140625" defaultRowHeight="11.25"/>
  <cols>
    <col min="1" max="1" width="10.42578125" style="487" customWidth="1"/>
    <col min="2" max="2" width="29.7109375" style="487" customWidth="1"/>
    <col min="3" max="3" width="13" style="493" customWidth="1"/>
    <col min="4" max="5" width="14" style="487" customWidth="1"/>
    <col min="6" max="6" width="15" style="487" customWidth="1"/>
    <col min="7" max="7" width="15.140625" style="487" customWidth="1"/>
    <col min="8" max="8" width="16.42578125" style="487" customWidth="1"/>
    <col min="9" max="16384" width="9.140625" style="487"/>
  </cols>
  <sheetData>
    <row r="1" spans="1:7">
      <c r="A1" s="486" t="s">
        <v>1243</v>
      </c>
      <c r="C1" s="488"/>
      <c r="G1" s="489"/>
    </row>
    <row r="2" spans="1:7">
      <c r="A2" s="486"/>
      <c r="C2" s="488"/>
      <c r="G2" s="489"/>
    </row>
    <row r="3" spans="1:7">
      <c r="A3" s="486" t="s">
        <v>974</v>
      </c>
      <c r="C3" s="488"/>
      <c r="G3" s="489"/>
    </row>
    <row r="4" spans="1:7">
      <c r="B4" s="490" t="s">
        <v>990</v>
      </c>
      <c r="C4" s="491" t="s">
        <v>1244</v>
      </c>
      <c r="D4" s="490" t="s">
        <v>1245</v>
      </c>
      <c r="E4" s="490" t="s">
        <v>1246</v>
      </c>
      <c r="F4" s="490" t="s">
        <v>1247</v>
      </c>
      <c r="G4" s="489"/>
    </row>
    <row r="5" spans="1:7">
      <c r="A5" s="487" t="s">
        <v>1013</v>
      </c>
      <c r="C5" s="492"/>
      <c r="G5" s="489"/>
    </row>
    <row r="6" spans="1:7">
      <c r="G6" s="489"/>
    </row>
    <row r="7" spans="1:7" ht="15.75" customHeight="1">
      <c r="B7" s="487" t="s">
        <v>2223</v>
      </c>
      <c r="C7" s="488"/>
      <c r="D7" s="494">
        <v>950000</v>
      </c>
      <c r="E7" s="494">
        <v>3436</v>
      </c>
      <c r="F7" s="494">
        <v>946564</v>
      </c>
      <c r="G7" s="489"/>
    </row>
    <row r="8" spans="1:7">
      <c r="C8" s="488"/>
      <c r="D8" s="495">
        <f>SUM(D6:D7)</f>
        <v>950000</v>
      </c>
      <c r="E8" s="495">
        <f>SUM(E6:E7)</f>
        <v>3436</v>
      </c>
      <c r="F8" s="495">
        <f>SUM(F6:F7)</f>
        <v>946564</v>
      </c>
      <c r="G8" s="489"/>
    </row>
    <row r="9" spans="1:7">
      <c r="A9" s="486" t="s">
        <v>1258</v>
      </c>
      <c r="C9" s="488"/>
      <c r="F9" s="494"/>
      <c r="G9" s="489"/>
    </row>
    <row r="10" spans="1:7">
      <c r="A10" s="486"/>
      <c r="C10" s="488"/>
      <c r="G10" s="489"/>
    </row>
    <row r="11" spans="1:7">
      <c r="A11" s="487" t="s">
        <v>1013</v>
      </c>
      <c r="C11" s="488"/>
      <c r="G11" s="489"/>
    </row>
    <row r="12" spans="1:7">
      <c r="B12" s="487" t="s">
        <v>1259</v>
      </c>
      <c r="C12" s="488"/>
      <c r="D12" s="494">
        <v>142500</v>
      </c>
      <c r="E12" s="494">
        <v>142500</v>
      </c>
      <c r="F12" s="494">
        <v>0</v>
      </c>
      <c r="G12" s="489"/>
    </row>
    <row r="13" spans="1:7">
      <c r="B13" s="487" t="s">
        <v>1260</v>
      </c>
      <c r="C13" s="488"/>
      <c r="D13" s="494">
        <v>1115910</v>
      </c>
      <c r="E13" s="494">
        <v>1115910</v>
      </c>
      <c r="F13" s="494">
        <v>0</v>
      </c>
      <c r="G13" s="489"/>
    </row>
    <row r="14" spans="1:7">
      <c r="B14" s="487" t="s">
        <v>1261</v>
      </c>
      <c r="C14" s="488"/>
      <c r="D14" s="494">
        <v>38880</v>
      </c>
      <c r="E14" s="494">
        <v>38880</v>
      </c>
      <c r="F14" s="494">
        <v>0</v>
      </c>
      <c r="G14" s="489"/>
    </row>
    <row r="15" spans="1:7">
      <c r="B15" s="487" t="s">
        <v>1262</v>
      </c>
      <c r="C15" s="488"/>
      <c r="D15" s="494">
        <v>520000</v>
      </c>
      <c r="E15" s="494">
        <v>520000</v>
      </c>
      <c r="F15" s="494">
        <v>0</v>
      </c>
      <c r="G15" s="489"/>
    </row>
    <row r="16" spans="1:7">
      <c r="B16" s="487" t="s">
        <v>1263</v>
      </c>
      <c r="C16" s="488"/>
      <c r="D16" s="494">
        <v>6000000</v>
      </c>
      <c r="E16" s="494">
        <v>6000000</v>
      </c>
      <c r="F16" s="494">
        <v>0</v>
      </c>
      <c r="G16" s="489"/>
    </row>
    <row r="17" spans="2:7">
      <c r="B17" s="487" t="s">
        <v>1264</v>
      </c>
      <c r="C17" s="488"/>
      <c r="D17" s="494">
        <v>720000</v>
      </c>
      <c r="E17" s="494">
        <v>720000</v>
      </c>
      <c r="F17" s="494">
        <v>0</v>
      </c>
      <c r="G17" s="489"/>
    </row>
    <row r="18" spans="2:7">
      <c r="B18" s="487" t="s">
        <v>1249</v>
      </c>
      <c r="C18" s="488"/>
      <c r="D18" s="494">
        <v>4196000</v>
      </c>
      <c r="E18" s="494">
        <v>4196000</v>
      </c>
      <c r="F18" s="494">
        <f>D18-E18</f>
        <v>0</v>
      </c>
      <c r="G18" s="489"/>
    </row>
    <row r="19" spans="2:7">
      <c r="B19" s="487" t="s">
        <v>1250</v>
      </c>
      <c r="C19" s="488"/>
      <c r="D19" s="494">
        <v>410000</v>
      </c>
      <c r="E19" s="494">
        <v>410000</v>
      </c>
      <c r="F19" s="494">
        <f>D19-E19</f>
        <v>0</v>
      </c>
      <c r="G19" s="489"/>
    </row>
    <row r="20" spans="2:7">
      <c r="B20" s="487" t="s">
        <v>1773</v>
      </c>
      <c r="C20" s="488"/>
      <c r="D20" s="494">
        <v>180000</v>
      </c>
      <c r="E20" s="494">
        <v>180000</v>
      </c>
      <c r="F20" s="494">
        <f>D20-E20</f>
        <v>0</v>
      </c>
      <c r="G20" s="489"/>
    </row>
    <row r="21" spans="2:7">
      <c r="B21" s="487" t="s">
        <v>1265</v>
      </c>
      <c r="C21" s="488"/>
      <c r="D21" s="494">
        <v>2499600</v>
      </c>
      <c r="E21" s="494">
        <v>2499600</v>
      </c>
      <c r="F21" s="494">
        <v>0</v>
      </c>
      <c r="G21" s="489"/>
    </row>
    <row r="22" spans="2:7">
      <c r="B22" s="487" t="s">
        <v>1266</v>
      </c>
      <c r="C22" s="488"/>
      <c r="D22" s="494">
        <v>2112000</v>
      </c>
      <c r="E22" s="494">
        <v>2112000</v>
      </c>
      <c r="F22" s="494">
        <v>0</v>
      </c>
      <c r="G22" s="489"/>
    </row>
    <row r="23" spans="2:7">
      <c r="B23" s="487" t="s">
        <v>1251</v>
      </c>
      <c r="C23" s="488"/>
      <c r="D23" s="494">
        <v>410000</v>
      </c>
      <c r="E23" s="494">
        <v>410000</v>
      </c>
      <c r="F23" s="494">
        <f>D23-E23</f>
        <v>0</v>
      </c>
      <c r="G23" s="489"/>
    </row>
    <row r="24" spans="2:7">
      <c r="B24" s="487" t="s">
        <v>1252</v>
      </c>
      <c r="C24" s="488"/>
      <c r="D24" s="494">
        <v>70000</v>
      </c>
      <c r="E24" s="494">
        <v>70000</v>
      </c>
      <c r="F24" s="494">
        <f>D24-E24</f>
        <v>0</v>
      </c>
      <c r="G24" s="489"/>
    </row>
    <row r="25" spans="2:7" ht="15.75" customHeight="1">
      <c r="B25" s="487" t="s">
        <v>1253</v>
      </c>
      <c r="C25" s="488"/>
      <c r="D25" s="494">
        <v>129045000</v>
      </c>
      <c r="E25" s="494">
        <v>129045000</v>
      </c>
      <c r="F25" s="494">
        <f t="shared" ref="F25" si="0">D25-E25</f>
        <v>0</v>
      </c>
      <c r="G25" s="489"/>
    </row>
    <row r="26" spans="2:7">
      <c r="B26" s="487" t="s">
        <v>1267</v>
      </c>
      <c r="C26" s="488"/>
      <c r="D26" s="494">
        <v>1187500</v>
      </c>
      <c r="E26" s="494">
        <v>1187500</v>
      </c>
      <c r="F26" s="494">
        <v>0</v>
      </c>
      <c r="G26" s="489"/>
    </row>
    <row r="27" spans="2:7">
      <c r="B27" s="487" t="s">
        <v>1268</v>
      </c>
      <c r="C27" s="488"/>
      <c r="D27" s="494">
        <v>600000</v>
      </c>
      <c r="E27" s="494">
        <v>600000</v>
      </c>
      <c r="F27" s="494">
        <v>0</v>
      </c>
      <c r="G27" s="489"/>
    </row>
    <row r="28" spans="2:7">
      <c r="B28" s="487" t="s">
        <v>1269</v>
      </c>
      <c r="C28" s="488"/>
      <c r="D28" s="494">
        <v>1187500</v>
      </c>
      <c r="E28" s="494">
        <v>1187500</v>
      </c>
      <c r="F28" s="494">
        <v>0</v>
      </c>
      <c r="G28" s="489"/>
    </row>
    <row r="29" spans="2:7">
      <c r="B29" s="487" t="s">
        <v>1270</v>
      </c>
      <c r="C29" s="488"/>
      <c r="D29" s="494">
        <v>2160000</v>
      </c>
      <c r="E29" s="494">
        <v>2160000</v>
      </c>
      <c r="F29" s="494">
        <v>0</v>
      </c>
      <c r="G29" s="489"/>
    </row>
    <row r="30" spans="2:7">
      <c r="B30" s="487" t="s">
        <v>1271</v>
      </c>
      <c r="C30" s="488"/>
      <c r="D30" s="494">
        <v>800000</v>
      </c>
      <c r="E30" s="494">
        <v>800000</v>
      </c>
      <c r="F30" s="494">
        <v>0</v>
      </c>
      <c r="G30" s="489"/>
    </row>
    <row r="31" spans="2:7">
      <c r="B31" s="487" t="s">
        <v>1272</v>
      </c>
      <c r="C31" s="488"/>
      <c r="D31" s="494">
        <v>2880000</v>
      </c>
      <c r="E31" s="494">
        <v>2880000</v>
      </c>
      <c r="F31" s="494">
        <v>0</v>
      </c>
      <c r="G31" s="489"/>
    </row>
    <row r="32" spans="2:7">
      <c r="B32" s="487" t="s">
        <v>1273</v>
      </c>
      <c r="C32" s="488"/>
      <c r="D32" s="494">
        <v>437500</v>
      </c>
      <c r="E32" s="494">
        <v>437500</v>
      </c>
      <c r="F32" s="494">
        <v>0</v>
      </c>
      <c r="G32" s="489"/>
    </row>
    <row r="33" spans="1:7">
      <c r="B33" s="487" t="s">
        <v>1274</v>
      </c>
      <c r="C33" s="488"/>
      <c r="D33" s="494">
        <v>20615000</v>
      </c>
      <c r="E33" s="494">
        <v>20615000</v>
      </c>
      <c r="F33" s="494">
        <v>0</v>
      </c>
      <c r="G33" s="489"/>
    </row>
    <row r="34" spans="1:7">
      <c r="B34" s="487" t="s">
        <v>1275</v>
      </c>
      <c r="C34" s="488"/>
      <c r="D34" s="494">
        <v>400000</v>
      </c>
      <c r="E34" s="494">
        <v>400000</v>
      </c>
      <c r="F34" s="494">
        <v>0</v>
      </c>
      <c r="G34" s="489"/>
    </row>
    <row r="35" spans="1:7">
      <c r="B35" s="487" t="s">
        <v>1276</v>
      </c>
      <c r="C35" s="488"/>
      <c r="D35" s="494">
        <v>80000</v>
      </c>
      <c r="E35" s="494">
        <v>80000</v>
      </c>
      <c r="F35" s="494">
        <v>0</v>
      </c>
      <c r="G35" s="489"/>
    </row>
    <row r="36" spans="1:7">
      <c r="B36" s="487" t="s">
        <v>1277</v>
      </c>
      <c r="C36" s="488"/>
      <c r="D36" s="494">
        <v>403225</v>
      </c>
      <c r="E36" s="494">
        <v>403225</v>
      </c>
      <c r="F36" s="494">
        <v>0</v>
      </c>
      <c r="G36" s="489"/>
    </row>
    <row r="37" spans="1:7">
      <c r="B37" s="487" t="s">
        <v>1278</v>
      </c>
      <c r="C37" s="488"/>
      <c r="D37" s="494">
        <v>375000</v>
      </c>
      <c r="E37" s="494">
        <v>375000</v>
      </c>
      <c r="F37" s="494">
        <v>0</v>
      </c>
      <c r="G37" s="489"/>
    </row>
    <row r="38" spans="1:7">
      <c r="B38" s="487" t="s">
        <v>1254</v>
      </c>
      <c r="C38" s="488"/>
      <c r="D38" s="494">
        <v>202184</v>
      </c>
      <c r="E38" s="494">
        <v>202184</v>
      </c>
      <c r="F38" s="494">
        <v>0</v>
      </c>
      <c r="G38" s="489"/>
    </row>
    <row r="39" spans="1:7">
      <c r="B39" s="487" t="s">
        <v>1248</v>
      </c>
      <c r="C39" s="488"/>
      <c r="D39" s="494">
        <v>1016000</v>
      </c>
      <c r="E39" s="494">
        <v>1016000</v>
      </c>
      <c r="F39" s="494">
        <f>D39-E39</f>
        <v>0</v>
      </c>
      <c r="G39" s="489"/>
    </row>
    <row r="40" spans="1:7">
      <c r="A40" s="487" t="s">
        <v>1255</v>
      </c>
      <c r="C40" s="488"/>
      <c r="D40" s="494"/>
      <c r="F40" s="494">
        <v>0</v>
      </c>
      <c r="G40" s="489"/>
    </row>
    <row r="41" spans="1:7">
      <c r="B41" s="487" t="s">
        <v>1279</v>
      </c>
      <c r="C41" s="488"/>
      <c r="D41" s="494">
        <v>300000</v>
      </c>
      <c r="E41" s="494">
        <v>300000</v>
      </c>
      <c r="F41" s="494">
        <v>0</v>
      </c>
      <c r="G41" s="489"/>
    </row>
    <row r="42" spans="1:7">
      <c r="B42" s="487" t="s">
        <v>1280</v>
      </c>
      <c r="C42" s="488"/>
      <c r="D42" s="494">
        <v>400000</v>
      </c>
      <c r="E42" s="494">
        <v>400000</v>
      </c>
      <c r="F42" s="494">
        <f>D43-E43</f>
        <v>0</v>
      </c>
      <c r="G42" s="489"/>
    </row>
    <row r="43" spans="1:7">
      <c r="B43" s="487" t="s">
        <v>1256</v>
      </c>
      <c r="C43" s="488"/>
      <c r="D43" s="494">
        <v>584200</v>
      </c>
      <c r="E43" s="494">
        <v>584200</v>
      </c>
      <c r="F43" s="494">
        <f>D44-E44</f>
        <v>0</v>
      </c>
      <c r="G43" s="489"/>
    </row>
    <row r="44" spans="1:7">
      <c r="B44" s="487" t="s">
        <v>1257</v>
      </c>
      <c r="C44" s="488"/>
      <c r="D44" s="494">
        <v>228600</v>
      </c>
      <c r="E44" s="494">
        <v>228600</v>
      </c>
      <c r="G44" s="489"/>
    </row>
    <row r="45" spans="1:7">
      <c r="A45" s="487" t="s">
        <v>1281</v>
      </c>
      <c r="C45" s="488"/>
      <c r="D45" s="494"/>
      <c r="F45" s="494">
        <v>0</v>
      </c>
      <c r="G45" s="489"/>
    </row>
    <row r="46" spans="1:7">
      <c r="B46" s="487" t="s">
        <v>1282</v>
      </c>
      <c r="D46" s="494">
        <v>112500</v>
      </c>
      <c r="E46" s="494">
        <v>112500</v>
      </c>
      <c r="F46" s="494">
        <v>0</v>
      </c>
      <c r="G46" s="489"/>
    </row>
    <row r="47" spans="1:7">
      <c r="A47" s="489"/>
      <c r="B47" s="487" t="s">
        <v>1283</v>
      </c>
      <c r="D47" s="494">
        <v>24000</v>
      </c>
      <c r="E47" s="494">
        <v>24000</v>
      </c>
      <c r="F47" s="494">
        <v>0</v>
      </c>
      <c r="G47" s="489"/>
    </row>
    <row r="48" spans="1:7">
      <c r="A48" s="489"/>
      <c r="B48" s="487" t="s">
        <v>1284</v>
      </c>
      <c r="D48" s="494">
        <v>1658752</v>
      </c>
      <c r="E48" s="494">
        <v>1658752</v>
      </c>
      <c r="F48" s="494">
        <v>0</v>
      </c>
      <c r="G48" s="489"/>
    </row>
    <row r="49" spans="1:7">
      <c r="A49" s="489"/>
      <c r="B49" s="487" t="s">
        <v>1285</v>
      </c>
      <c r="D49" s="494">
        <v>75000</v>
      </c>
      <c r="E49" s="494">
        <v>75000</v>
      </c>
      <c r="F49" s="494">
        <v>0</v>
      </c>
      <c r="G49" s="489"/>
    </row>
    <row r="50" spans="1:7">
      <c r="A50" s="489"/>
      <c r="B50" s="487" t="s">
        <v>1286</v>
      </c>
      <c r="D50" s="494">
        <v>50000</v>
      </c>
      <c r="E50" s="494">
        <v>50000</v>
      </c>
      <c r="F50" s="494">
        <v>0</v>
      </c>
      <c r="G50" s="489"/>
    </row>
    <row r="51" spans="1:7">
      <c r="A51" s="489"/>
      <c r="B51" s="487" t="s">
        <v>1287</v>
      </c>
      <c r="D51" s="494">
        <v>60000</v>
      </c>
      <c r="E51" s="494">
        <v>60000</v>
      </c>
      <c r="F51" s="494">
        <v>0</v>
      </c>
      <c r="G51" s="489"/>
    </row>
    <row r="52" spans="1:7">
      <c r="A52" s="489"/>
      <c r="B52" s="487" t="s">
        <v>1288</v>
      </c>
      <c r="D52" s="494">
        <v>756250</v>
      </c>
      <c r="E52" s="494">
        <v>756250</v>
      </c>
      <c r="F52" s="494">
        <v>0</v>
      </c>
      <c r="G52" s="489"/>
    </row>
    <row r="53" spans="1:7">
      <c r="A53" s="489"/>
      <c r="B53" s="487" t="s">
        <v>1289</v>
      </c>
      <c r="D53" s="494">
        <v>162000</v>
      </c>
      <c r="E53" s="494">
        <v>162000</v>
      </c>
      <c r="F53" s="494">
        <v>0</v>
      </c>
      <c r="G53" s="489"/>
    </row>
    <row r="54" spans="1:7">
      <c r="A54" s="489"/>
      <c r="B54" s="487" t="s">
        <v>1290</v>
      </c>
      <c r="D54" s="494">
        <v>36000</v>
      </c>
      <c r="E54" s="494">
        <v>36000</v>
      </c>
      <c r="F54" s="494">
        <v>0</v>
      </c>
      <c r="G54" s="489"/>
    </row>
    <row r="55" spans="1:7">
      <c r="A55" s="489"/>
      <c r="B55" s="487" t="s">
        <v>1291</v>
      </c>
      <c r="D55" s="494">
        <v>72000</v>
      </c>
      <c r="E55" s="494">
        <v>72000</v>
      </c>
      <c r="F55" s="494">
        <v>0</v>
      </c>
      <c r="G55" s="489"/>
    </row>
    <row r="56" spans="1:7">
      <c r="A56" s="489"/>
      <c r="B56" s="487" t="s">
        <v>1292</v>
      </c>
      <c r="D56" s="494">
        <v>339150</v>
      </c>
      <c r="E56" s="494">
        <v>339150</v>
      </c>
      <c r="F56" s="494">
        <v>0</v>
      </c>
      <c r="G56" s="489"/>
    </row>
    <row r="57" spans="1:7">
      <c r="A57" s="489"/>
      <c r="B57" s="487" t="s">
        <v>1293</v>
      </c>
      <c r="D57" s="494">
        <v>266398</v>
      </c>
      <c r="E57" s="494">
        <v>266398</v>
      </c>
      <c r="F57" s="494">
        <v>0</v>
      </c>
      <c r="G57" s="489"/>
    </row>
    <row r="58" spans="1:7">
      <c r="A58" s="489"/>
      <c r="B58" s="487" t="s">
        <v>1294</v>
      </c>
      <c r="D58" s="494">
        <v>198625</v>
      </c>
      <c r="E58" s="494">
        <v>198625</v>
      </c>
      <c r="F58" s="494">
        <v>0</v>
      </c>
      <c r="G58" s="489"/>
    </row>
    <row r="59" spans="1:7">
      <c r="A59" s="489"/>
      <c r="B59" s="487" t="s">
        <v>1295</v>
      </c>
      <c r="D59" s="494">
        <v>45000</v>
      </c>
      <c r="E59" s="494">
        <v>45000</v>
      </c>
      <c r="F59" s="494">
        <v>0</v>
      </c>
      <c r="G59" s="489"/>
    </row>
    <row r="60" spans="1:7">
      <c r="A60" s="489"/>
      <c r="B60" s="487" t="s">
        <v>1296</v>
      </c>
      <c r="D60" s="494">
        <v>1000000</v>
      </c>
      <c r="E60" s="494">
        <v>1000000</v>
      </c>
      <c r="F60" s="495">
        <f>SUM(F12:F59)</f>
        <v>0</v>
      </c>
      <c r="G60" s="489"/>
    </row>
    <row r="61" spans="1:7">
      <c r="C61" s="488"/>
      <c r="D61" s="495">
        <f>SUM(D12:D60)</f>
        <v>186172274</v>
      </c>
      <c r="E61" s="495">
        <f>SUM(E12:E60)</f>
        <v>186172274</v>
      </c>
      <c r="G61" s="489"/>
    </row>
    <row r="62" spans="1:7">
      <c r="A62" s="486" t="s">
        <v>1298</v>
      </c>
      <c r="C62" s="488"/>
      <c r="F62" s="489"/>
      <c r="G62" s="489"/>
    </row>
    <row r="63" spans="1:7">
      <c r="A63" s="489"/>
      <c r="B63" s="489"/>
      <c r="C63" s="496"/>
      <c r="D63" s="489"/>
      <c r="E63" s="489"/>
      <c r="G63" s="489"/>
    </row>
    <row r="64" spans="1:7">
      <c r="A64" s="497" t="s">
        <v>1299</v>
      </c>
      <c r="C64" s="488"/>
      <c r="F64" s="489"/>
      <c r="G64" s="489"/>
    </row>
    <row r="65" spans="1:7">
      <c r="A65" s="489"/>
      <c r="B65" s="489"/>
      <c r="C65" s="496"/>
      <c r="D65" s="489"/>
      <c r="E65" s="489"/>
      <c r="G65" s="489"/>
    </row>
    <row r="66" spans="1:7">
      <c r="A66" s="486" t="s">
        <v>1300</v>
      </c>
      <c r="C66" s="488"/>
      <c r="G66" s="489"/>
    </row>
    <row r="67" spans="1:7">
      <c r="A67" s="487" t="s">
        <v>1013</v>
      </c>
      <c r="C67" s="488"/>
      <c r="G67" s="489"/>
    </row>
    <row r="68" spans="1:7">
      <c r="B68" s="487" t="s">
        <v>1301</v>
      </c>
      <c r="C68" s="493" t="s">
        <v>1302</v>
      </c>
      <c r="D68" s="494">
        <v>837000</v>
      </c>
      <c r="E68" s="494">
        <v>0</v>
      </c>
      <c r="F68" s="494">
        <f>D68-E68</f>
        <v>837000</v>
      </c>
      <c r="G68" s="489"/>
    </row>
    <row r="69" spans="1:7">
      <c r="B69" s="487" t="s">
        <v>1303</v>
      </c>
      <c r="C69" s="493" t="s">
        <v>1774</v>
      </c>
      <c r="D69" s="494">
        <v>142000</v>
      </c>
      <c r="E69" s="494">
        <v>0</v>
      </c>
      <c r="F69" s="494">
        <f t="shared" ref="F69:F111" si="1">D69-E69</f>
        <v>142000</v>
      </c>
      <c r="G69" s="489"/>
    </row>
    <row r="70" spans="1:7">
      <c r="B70" s="487" t="s">
        <v>1304</v>
      </c>
      <c r="C70" s="493" t="s">
        <v>1305</v>
      </c>
      <c r="D70" s="494">
        <v>302000</v>
      </c>
      <c r="E70" s="494">
        <v>0</v>
      </c>
      <c r="F70" s="494">
        <f t="shared" si="1"/>
        <v>302000</v>
      </c>
      <c r="G70" s="489"/>
    </row>
    <row r="71" spans="1:7">
      <c r="B71" s="487" t="s">
        <v>1304</v>
      </c>
      <c r="C71" s="493" t="s">
        <v>1306</v>
      </c>
      <c r="D71" s="494">
        <v>197000</v>
      </c>
      <c r="E71" s="494">
        <v>0</v>
      </c>
      <c r="F71" s="494">
        <f t="shared" si="1"/>
        <v>197000</v>
      </c>
      <c r="G71" s="489"/>
    </row>
    <row r="72" spans="1:7">
      <c r="B72" s="487" t="s">
        <v>1304</v>
      </c>
      <c r="C72" s="493" t="s">
        <v>1307</v>
      </c>
      <c r="D72" s="494">
        <v>5000</v>
      </c>
      <c r="E72" s="494">
        <v>0</v>
      </c>
      <c r="F72" s="494">
        <f t="shared" si="1"/>
        <v>5000</v>
      </c>
      <c r="G72" s="489"/>
    </row>
    <row r="73" spans="1:7">
      <c r="B73" s="487" t="s">
        <v>1308</v>
      </c>
      <c r="C73" s="493" t="s">
        <v>1309</v>
      </c>
      <c r="D73" s="494">
        <v>100000</v>
      </c>
      <c r="E73" s="494">
        <v>0</v>
      </c>
      <c r="F73" s="494">
        <f t="shared" si="1"/>
        <v>100000</v>
      </c>
      <c r="G73" s="489"/>
    </row>
    <row r="74" spans="1:7">
      <c r="B74" s="487" t="s">
        <v>1308</v>
      </c>
      <c r="C74" s="493" t="s">
        <v>1310</v>
      </c>
      <c r="D74" s="494">
        <v>83190</v>
      </c>
      <c r="E74" s="494">
        <v>0</v>
      </c>
      <c r="F74" s="494">
        <f t="shared" si="1"/>
        <v>83190</v>
      </c>
      <c r="G74" s="489"/>
    </row>
    <row r="75" spans="1:7">
      <c r="A75" s="489"/>
      <c r="B75" s="487" t="s">
        <v>1300</v>
      </c>
      <c r="C75" s="493" t="s">
        <v>1311</v>
      </c>
      <c r="D75" s="494">
        <v>30000</v>
      </c>
      <c r="E75" s="494">
        <v>0</v>
      </c>
      <c r="F75" s="494">
        <f t="shared" si="1"/>
        <v>30000</v>
      </c>
      <c r="G75" s="489"/>
    </row>
    <row r="76" spans="1:7">
      <c r="A76" s="489"/>
      <c r="B76" s="487" t="s">
        <v>1312</v>
      </c>
      <c r="C76" s="493">
        <v>3143</v>
      </c>
      <c r="D76" s="494">
        <v>160000</v>
      </c>
      <c r="E76" s="494">
        <v>0</v>
      </c>
      <c r="F76" s="494">
        <f t="shared" si="1"/>
        <v>160000</v>
      </c>
      <c r="G76" s="489"/>
    </row>
    <row r="77" spans="1:7">
      <c r="A77" s="489"/>
      <c r="B77" s="487" t="s">
        <v>1313</v>
      </c>
      <c r="C77" s="493" t="s">
        <v>1314</v>
      </c>
      <c r="D77" s="494">
        <v>60000</v>
      </c>
      <c r="E77" s="494">
        <v>0</v>
      </c>
      <c r="F77" s="494">
        <f t="shared" si="1"/>
        <v>60000</v>
      </c>
      <c r="G77" s="489"/>
    </row>
    <row r="78" spans="1:7">
      <c r="A78" s="489"/>
      <c r="B78" s="487" t="s">
        <v>1313</v>
      </c>
      <c r="C78" s="493">
        <v>4592</v>
      </c>
      <c r="D78" s="494">
        <v>300000</v>
      </c>
      <c r="E78" s="494">
        <v>0</v>
      </c>
      <c r="F78" s="494">
        <f t="shared" si="1"/>
        <v>300000</v>
      </c>
      <c r="G78" s="489"/>
    </row>
    <row r="79" spans="1:7">
      <c r="A79" s="489"/>
      <c r="B79" s="487" t="s">
        <v>1313</v>
      </c>
      <c r="D79" s="494">
        <v>500000</v>
      </c>
      <c r="E79" s="494">
        <v>0</v>
      </c>
      <c r="F79" s="494">
        <f t="shared" si="1"/>
        <v>500000</v>
      </c>
      <c r="G79" s="489"/>
    </row>
    <row r="80" spans="1:7">
      <c r="A80" s="489"/>
      <c r="B80" s="487" t="s">
        <v>1315</v>
      </c>
      <c r="C80" s="493">
        <v>3823</v>
      </c>
      <c r="D80" s="494">
        <v>10000</v>
      </c>
      <c r="E80" s="494">
        <v>0</v>
      </c>
      <c r="F80" s="494">
        <f t="shared" si="1"/>
        <v>10000</v>
      </c>
      <c r="G80" s="489"/>
    </row>
    <row r="81" spans="1:7">
      <c r="A81" s="489"/>
      <c r="B81" s="487" t="s">
        <v>1316</v>
      </c>
      <c r="C81" s="493" t="s">
        <v>1317</v>
      </c>
      <c r="D81" s="494">
        <v>124000</v>
      </c>
      <c r="E81" s="494">
        <v>0</v>
      </c>
      <c r="F81" s="494">
        <f t="shared" si="1"/>
        <v>124000</v>
      </c>
      <c r="G81" s="489"/>
    </row>
    <row r="82" spans="1:7">
      <c r="A82" s="489"/>
      <c r="B82" s="487" t="s">
        <v>1316</v>
      </c>
      <c r="C82" s="493" t="s">
        <v>1775</v>
      </c>
      <c r="D82" s="494">
        <v>1600000</v>
      </c>
      <c r="E82" s="494">
        <v>0</v>
      </c>
      <c r="F82" s="494">
        <f t="shared" si="1"/>
        <v>1600000</v>
      </c>
      <c r="G82" s="489"/>
    </row>
    <row r="83" spans="1:7">
      <c r="A83" s="489"/>
      <c r="B83" s="487" t="s">
        <v>1318</v>
      </c>
      <c r="C83" s="493" t="s">
        <v>1319</v>
      </c>
      <c r="D83" s="494">
        <v>10000</v>
      </c>
      <c r="E83" s="494">
        <v>0</v>
      </c>
      <c r="F83" s="494">
        <f t="shared" si="1"/>
        <v>10000</v>
      </c>
      <c r="G83" s="489"/>
    </row>
    <row r="84" spans="1:7">
      <c r="A84" s="489"/>
      <c r="B84" s="487" t="s">
        <v>1320</v>
      </c>
      <c r="C84" s="493" t="s">
        <v>1321</v>
      </c>
      <c r="D84" s="494">
        <v>150000</v>
      </c>
      <c r="E84" s="494">
        <v>0</v>
      </c>
      <c r="F84" s="494">
        <f t="shared" si="1"/>
        <v>150000</v>
      </c>
      <c r="G84" s="489"/>
    </row>
    <row r="85" spans="1:7">
      <c r="A85" s="489"/>
      <c r="B85" s="487" t="s">
        <v>1320</v>
      </c>
      <c r="C85" s="493" t="s">
        <v>1322</v>
      </c>
      <c r="D85" s="494">
        <v>1362000</v>
      </c>
      <c r="E85" s="494">
        <v>0</v>
      </c>
      <c r="F85" s="494">
        <f t="shared" si="1"/>
        <v>1362000</v>
      </c>
      <c r="G85" s="489"/>
    </row>
    <row r="86" spans="1:7">
      <c r="A86" s="489"/>
      <c r="B86" s="487" t="s">
        <v>1320</v>
      </c>
      <c r="C86" s="493" t="s">
        <v>1323</v>
      </c>
      <c r="D86" s="494">
        <v>1263000</v>
      </c>
      <c r="E86" s="494">
        <v>0</v>
      </c>
      <c r="F86" s="494">
        <f t="shared" si="1"/>
        <v>1263000</v>
      </c>
      <c r="G86" s="489"/>
    </row>
    <row r="87" spans="1:7">
      <c r="A87" s="489"/>
      <c r="B87" s="487" t="s">
        <v>1320</v>
      </c>
      <c r="C87" s="493" t="s">
        <v>1324</v>
      </c>
      <c r="D87" s="494">
        <v>184000</v>
      </c>
      <c r="E87" s="494">
        <v>0</v>
      </c>
      <c r="F87" s="494">
        <f t="shared" si="1"/>
        <v>184000</v>
      </c>
      <c r="G87" s="489"/>
    </row>
    <row r="88" spans="1:7">
      <c r="A88" s="489"/>
      <c r="B88" s="487" t="s">
        <v>1320</v>
      </c>
      <c r="C88" s="493" t="s">
        <v>1325</v>
      </c>
      <c r="D88" s="494">
        <v>34000</v>
      </c>
      <c r="E88" s="494">
        <v>0</v>
      </c>
      <c r="F88" s="494">
        <f t="shared" si="1"/>
        <v>34000</v>
      </c>
      <c r="G88" s="489"/>
    </row>
    <row r="89" spans="1:7">
      <c r="A89" s="489"/>
      <c r="B89" s="487" t="s">
        <v>1320</v>
      </c>
      <c r="C89" s="493" t="s">
        <v>1776</v>
      </c>
      <c r="D89" s="494">
        <v>416000</v>
      </c>
      <c r="E89" s="494">
        <v>0</v>
      </c>
      <c r="F89" s="494">
        <f t="shared" si="1"/>
        <v>416000</v>
      </c>
      <c r="G89" s="489"/>
    </row>
    <row r="90" spans="1:7">
      <c r="A90" s="489"/>
      <c r="B90" s="487" t="s">
        <v>1320</v>
      </c>
      <c r="C90" s="493" t="s">
        <v>1327</v>
      </c>
      <c r="D90" s="494">
        <v>272000</v>
      </c>
      <c r="E90" s="494">
        <v>0</v>
      </c>
      <c r="F90" s="494">
        <f t="shared" si="1"/>
        <v>272000</v>
      </c>
      <c r="G90" s="489"/>
    </row>
    <row r="91" spans="1:7">
      <c r="A91" s="489"/>
      <c r="B91" s="487" t="s">
        <v>1320</v>
      </c>
      <c r="C91" s="493" t="s">
        <v>1328</v>
      </c>
      <c r="D91" s="494">
        <v>197000</v>
      </c>
      <c r="E91" s="494">
        <v>0</v>
      </c>
      <c r="F91" s="494">
        <f t="shared" si="1"/>
        <v>197000</v>
      </c>
      <c r="G91" s="489"/>
    </row>
    <row r="92" spans="1:7">
      <c r="B92" s="487" t="s">
        <v>1320</v>
      </c>
      <c r="C92" s="493" t="s">
        <v>1329</v>
      </c>
      <c r="D92" s="494">
        <v>89000</v>
      </c>
      <c r="E92" s="494">
        <v>0</v>
      </c>
      <c r="F92" s="494">
        <f t="shared" si="1"/>
        <v>89000</v>
      </c>
      <c r="G92" s="489"/>
    </row>
    <row r="93" spans="1:7">
      <c r="B93" s="487" t="s">
        <v>1320</v>
      </c>
      <c r="C93" s="493" t="s">
        <v>1330</v>
      </c>
      <c r="D93" s="494">
        <v>35000</v>
      </c>
      <c r="E93" s="494">
        <v>0</v>
      </c>
      <c r="F93" s="494">
        <f t="shared" si="1"/>
        <v>35000</v>
      </c>
      <c r="G93" s="489"/>
    </row>
    <row r="94" spans="1:7">
      <c r="B94" s="487" t="s">
        <v>1320</v>
      </c>
      <c r="C94" s="493" t="s">
        <v>1331</v>
      </c>
      <c r="D94" s="494">
        <v>3000</v>
      </c>
      <c r="E94" s="494">
        <v>0</v>
      </c>
      <c r="F94" s="494">
        <f t="shared" si="1"/>
        <v>3000</v>
      </c>
      <c r="G94" s="489"/>
    </row>
    <row r="95" spans="1:7">
      <c r="B95" s="487" t="s">
        <v>1320</v>
      </c>
      <c r="C95" s="493" t="s">
        <v>1332</v>
      </c>
      <c r="D95" s="494">
        <v>10000</v>
      </c>
      <c r="E95" s="494">
        <v>0</v>
      </c>
      <c r="F95" s="494">
        <f t="shared" si="1"/>
        <v>10000</v>
      </c>
      <c r="G95" s="489"/>
    </row>
    <row r="96" spans="1:7">
      <c r="B96" s="487" t="s">
        <v>1320</v>
      </c>
      <c r="C96" s="493" t="s">
        <v>1333</v>
      </c>
      <c r="D96" s="494">
        <v>45000</v>
      </c>
      <c r="E96" s="494">
        <v>0</v>
      </c>
      <c r="F96" s="494">
        <f t="shared" si="1"/>
        <v>45000</v>
      </c>
      <c r="G96" s="489"/>
    </row>
    <row r="97" spans="2:7">
      <c r="B97" s="487" t="s">
        <v>1320</v>
      </c>
      <c r="C97" s="493" t="s">
        <v>1334</v>
      </c>
      <c r="D97" s="494">
        <v>4830000</v>
      </c>
      <c r="E97" s="494">
        <v>0</v>
      </c>
      <c r="F97" s="494">
        <f t="shared" si="1"/>
        <v>4830000</v>
      </c>
      <c r="G97" s="489"/>
    </row>
    <row r="98" spans="2:7">
      <c r="B98" s="487" t="s">
        <v>1300</v>
      </c>
      <c r="C98" s="493" t="s">
        <v>1335</v>
      </c>
      <c r="D98" s="494">
        <v>30000</v>
      </c>
      <c r="E98" s="494">
        <v>0</v>
      </c>
      <c r="F98" s="494">
        <f t="shared" si="1"/>
        <v>30000</v>
      </c>
      <c r="G98" s="489"/>
    </row>
    <row r="99" spans="2:7">
      <c r="B99" s="487" t="s">
        <v>1320</v>
      </c>
      <c r="D99" s="494">
        <v>357600</v>
      </c>
      <c r="E99" s="494">
        <v>0</v>
      </c>
      <c r="F99" s="494">
        <f t="shared" si="1"/>
        <v>357600</v>
      </c>
      <c r="G99" s="489"/>
    </row>
    <row r="100" spans="2:7">
      <c r="B100" s="487" t="s">
        <v>1320</v>
      </c>
      <c r="D100" s="494">
        <v>481200</v>
      </c>
      <c r="E100" s="494">
        <v>0</v>
      </c>
      <c r="F100" s="494">
        <f t="shared" si="1"/>
        <v>481200</v>
      </c>
      <c r="G100" s="489"/>
    </row>
    <row r="101" spans="2:7">
      <c r="B101" s="487" t="s">
        <v>1709</v>
      </c>
      <c r="C101" s="493" t="s">
        <v>1777</v>
      </c>
      <c r="D101" s="494">
        <v>30000</v>
      </c>
      <c r="E101" s="494">
        <v>0</v>
      </c>
      <c r="F101" s="494">
        <f t="shared" si="1"/>
        <v>30000</v>
      </c>
      <c r="G101" s="489"/>
    </row>
    <row r="102" spans="2:7">
      <c r="B102" s="487" t="s">
        <v>1778</v>
      </c>
      <c r="C102" s="493" t="s">
        <v>1779</v>
      </c>
      <c r="D102" s="494">
        <v>200000</v>
      </c>
      <c r="E102" s="494">
        <v>0</v>
      </c>
      <c r="F102" s="494">
        <f t="shared" si="1"/>
        <v>200000</v>
      </c>
      <c r="G102" s="489"/>
    </row>
    <row r="103" spans="2:7">
      <c r="B103" s="487" t="s">
        <v>1780</v>
      </c>
      <c r="C103" s="493" t="s">
        <v>1781</v>
      </c>
      <c r="D103" s="494">
        <v>200000</v>
      </c>
      <c r="E103" s="494">
        <v>0</v>
      </c>
      <c r="F103" s="494">
        <f t="shared" si="1"/>
        <v>200000</v>
      </c>
      <c r="G103" s="489"/>
    </row>
    <row r="104" spans="2:7">
      <c r="B104" s="487" t="s">
        <v>1782</v>
      </c>
      <c r="C104" s="493" t="s">
        <v>1783</v>
      </c>
      <c r="D104" s="494">
        <v>416667</v>
      </c>
      <c r="E104" s="494">
        <v>0</v>
      </c>
      <c r="F104" s="494">
        <f t="shared" si="1"/>
        <v>416667</v>
      </c>
      <c r="G104" s="489"/>
    </row>
    <row r="105" spans="2:7">
      <c r="B105" s="487" t="s">
        <v>1784</v>
      </c>
      <c r="C105" s="493" t="s">
        <v>1785</v>
      </c>
      <c r="D105" s="494">
        <v>416667</v>
      </c>
      <c r="E105" s="494">
        <v>0</v>
      </c>
      <c r="F105" s="494">
        <f t="shared" si="1"/>
        <v>416667</v>
      </c>
      <c r="G105" s="489"/>
    </row>
    <row r="106" spans="2:7">
      <c r="B106" s="487" t="s">
        <v>1786</v>
      </c>
      <c r="C106" s="493" t="s">
        <v>1787</v>
      </c>
      <c r="D106" s="494">
        <v>416667</v>
      </c>
      <c r="E106" s="494">
        <v>0</v>
      </c>
      <c r="F106" s="494">
        <f t="shared" si="1"/>
        <v>416667</v>
      </c>
      <c r="G106" s="489"/>
    </row>
    <row r="107" spans="2:7">
      <c r="B107" s="487" t="s">
        <v>1788</v>
      </c>
      <c r="C107" s="493" t="s">
        <v>1789</v>
      </c>
      <c r="D107" s="494">
        <v>416667</v>
      </c>
      <c r="E107" s="494">
        <v>0</v>
      </c>
      <c r="F107" s="494">
        <f t="shared" si="1"/>
        <v>416667</v>
      </c>
      <c r="G107" s="489"/>
    </row>
    <row r="108" spans="2:7">
      <c r="B108" s="487" t="s">
        <v>1790</v>
      </c>
      <c r="C108" s="493" t="s">
        <v>1791</v>
      </c>
      <c r="D108" s="494">
        <v>416666</v>
      </c>
      <c r="E108" s="494">
        <v>0</v>
      </c>
      <c r="F108" s="494">
        <f t="shared" si="1"/>
        <v>416666</v>
      </c>
      <c r="G108" s="489"/>
    </row>
    <row r="109" spans="2:7">
      <c r="B109" s="487" t="s">
        <v>1792</v>
      </c>
      <c r="C109" s="493" t="s">
        <v>1793</v>
      </c>
      <c r="D109" s="494">
        <v>416666</v>
      </c>
      <c r="E109" s="494">
        <v>0</v>
      </c>
      <c r="F109" s="494">
        <f t="shared" si="1"/>
        <v>416666</v>
      </c>
      <c r="G109" s="489"/>
    </row>
    <row r="110" spans="2:7">
      <c r="B110" s="487" t="s">
        <v>1320</v>
      </c>
      <c r="C110" s="493" t="s">
        <v>1794</v>
      </c>
      <c r="D110" s="494">
        <v>346000</v>
      </c>
      <c r="E110" s="494">
        <v>0</v>
      </c>
      <c r="F110" s="494">
        <f t="shared" si="1"/>
        <v>346000</v>
      </c>
      <c r="G110" s="489"/>
    </row>
    <row r="111" spans="2:7">
      <c r="B111" s="487" t="s">
        <v>2294</v>
      </c>
      <c r="C111" s="493" t="s">
        <v>2295</v>
      </c>
      <c r="D111" s="494">
        <v>192480</v>
      </c>
      <c r="E111" s="494"/>
      <c r="F111" s="494">
        <f t="shared" si="1"/>
        <v>192480</v>
      </c>
      <c r="G111" s="489"/>
    </row>
    <row r="112" spans="2:7">
      <c r="C112" s="488"/>
      <c r="D112" s="494">
        <f>SUM(D68:D111)</f>
        <v>17687470</v>
      </c>
      <c r="E112" s="494">
        <f>SUM(E68:E110)</f>
        <v>0</v>
      </c>
      <c r="F112" s="495">
        <f>SUM(F68:F111)</f>
        <v>17687470</v>
      </c>
      <c r="G112" s="489"/>
    </row>
    <row r="113" spans="1:7">
      <c r="C113" s="488"/>
      <c r="D113" s="494"/>
      <c r="E113" s="494"/>
      <c r="F113" s="494"/>
      <c r="G113" s="489"/>
    </row>
    <row r="114" spans="1:7">
      <c r="A114" s="486" t="s">
        <v>1338</v>
      </c>
      <c r="C114" s="488"/>
      <c r="G114" s="489"/>
    </row>
    <row r="115" spans="1:7">
      <c r="A115" s="487" t="s">
        <v>1013</v>
      </c>
      <c r="C115" s="488"/>
      <c r="G115" s="489"/>
    </row>
    <row r="116" spans="1:7">
      <c r="B116" s="487" t="s">
        <v>1339</v>
      </c>
      <c r="C116" s="493" t="s">
        <v>1340</v>
      </c>
      <c r="D116" s="494">
        <v>90579</v>
      </c>
      <c r="E116" s="494">
        <v>0</v>
      </c>
      <c r="F116" s="494">
        <f>D116-E116</f>
        <v>90579</v>
      </c>
      <c r="G116" s="489"/>
    </row>
    <row r="117" spans="1:7">
      <c r="B117" s="487" t="s">
        <v>1341</v>
      </c>
      <c r="C117" s="493" t="s">
        <v>1342</v>
      </c>
      <c r="D117" s="494">
        <v>127000</v>
      </c>
      <c r="E117" s="494">
        <v>0</v>
      </c>
      <c r="F117" s="494">
        <f t="shared" ref="F117:F180" si="2">D117-E117</f>
        <v>127000</v>
      </c>
      <c r="G117" s="489"/>
    </row>
    <row r="118" spans="1:7">
      <c r="A118" s="489"/>
      <c r="B118" s="487" t="s">
        <v>1343</v>
      </c>
      <c r="C118" s="493" t="s">
        <v>1344</v>
      </c>
      <c r="D118" s="494">
        <v>52000</v>
      </c>
      <c r="E118" s="494">
        <v>0</v>
      </c>
      <c r="F118" s="494">
        <f t="shared" si="2"/>
        <v>52000</v>
      </c>
      <c r="G118" s="489"/>
    </row>
    <row r="119" spans="1:7">
      <c r="A119" s="489"/>
      <c r="B119" s="487" t="s">
        <v>1345</v>
      </c>
      <c r="C119" s="493" t="s">
        <v>1346</v>
      </c>
      <c r="D119" s="494">
        <v>613000</v>
      </c>
      <c r="E119" s="494">
        <v>0</v>
      </c>
      <c r="F119" s="494">
        <f t="shared" si="2"/>
        <v>613000</v>
      </c>
      <c r="G119" s="489"/>
    </row>
    <row r="120" spans="1:7">
      <c r="A120" s="489"/>
      <c r="B120" s="487" t="s">
        <v>1347</v>
      </c>
      <c r="C120" s="493" t="s">
        <v>1348</v>
      </c>
      <c r="D120" s="494">
        <v>933000</v>
      </c>
      <c r="E120" s="494">
        <v>0</v>
      </c>
      <c r="F120" s="494">
        <f t="shared" si="2"/>
        <v>933000</v>
      </c>
      <c r="G120" s="489"/>
    </row>
    <row r="121" spans="1:7">
      <c r="A121" s="489"/>
      <c r="B121" s="487" t="s">
        <v>1349</v>
      </c>
      <c r="C121" s="493" t="s">
        <v>1350</v>
      </c>
      <c r="D121" s="494">
        <v>30000</v>
      </c>
      <c r="E121" s="494">
        <v>0</v>
      </c>
      <c r="F121" s="494">
        <f t="shared" si="2"/>
        <v>30000</v>
      </c>
      <c r="G121" s="489"/>
    </row>
    <row r="122" spans="1:7">
      <c r="A122" s="489"/>
      <c r="B122" s="487" t="s">
        <v>1351</v>
      </c>
      <c r="C122" s="493" t="s">
        <v>1352</v>
      </c>
      <c r="D122" s="494">
        <v>30000</v>
      </c>
      <c r="E122" s="494">
        <v>0</v>
      </c>
      <c r="F122" s="494">
        <f t="shared" si="2"/>
        <v>30000</v>
      </c>
      <c r="G122" s="489"/>
    </row>
    <row r="123" spans="1:7">
      <c r="A123" s="489"/>
      <c r="B123" s="487" t="s">
        <v>1353</v>
      </c>
      <c r="C123" s="493" t="s">
        <v>1354</v>
      </c>
      <c r="D123" s="494">
        <v>30000</v>
      </c>
      <c r="E123" s="494">
        <v>0</v>
      </c>
      <c r="F123" s="494">
        <f t="shared" si="2"/>
        <v>30000</v>
      </c>
      <c r="G123" s="489"/>
    </row>
    <row r="124" spans="1:7">
      <c r="A124" s="489"/>
      <c r="B124" s="487" t="s">
        <v>1355</v>
      </c>
      <c r="C124" s="493" t="s">
        <v>1795</v>
      </c>
      <c r="D124" s="494">
        <v>77000</v>
      </c>
      <c r="E124" s="494">
        <v>0</v>
      </c>
      <c r="F124" s="494">
        <f t="shared" si="2"/>
        <v>77000</v>
      </c>
      <c r="G124" s="489"/>
    </row>
    <row r="125" spans="1:7">
      <c r="A125" s="489"/>
      <c r="B125" s="487" t="s">
        <v>1357</v>
      </c>
      <c r="C125" s="493" t="s">
        <v>1358</v>
      </c>
      <c r="D125" s="494">
        <v>58000</v>
      </c>
      <c r="E125" s="494">
        <v>0</v>
      </c>
      <c r="F125" s="494">
        <f t="shared" si="2"/>
        <v>58000</v>
      </c>
      <c r="G125" s="489"/>
    </row>
    <row r="126" spans="1:7">
      <c r="A126" s="489"/>
      <c r="B126" s="487" t="s">
        <v>1357</v>
      </c>
      <c r="C126" s="493" t="s">
        <v>1796</v>
      </c>
      <c r="D126" s="494">
        <v>88000</v>
      </c>
      <c r="E126" s="494">
        <v>0</v>
      </c>
      <c r="F126" s="494">
        <f t="shared" si="2"/>
        <v>88000</v>
      </c>
      <c r="G126" s="489"/>
    </row>
    <row r="127" spans="1:7">
      <c r="A127" s="489"/>
      <c r="B127" s="487" t="s">
        <v>1359</v>
      </c>
      <c r="C127" s="493" t="s">
        <v>1797</v>
      </c>
      <c r="D127" s="494">
        <v>53000</v>
      </c>
      <c r="E127" s="494">
        <v>0</v>
      </c>
      <c r="F127" s="494">
        <f t="shared" si="2"/>
        <v>53000</v>
      </c>
      <c r="G127" s="489"/>
    </row>
    <row r="128" spans="1:7">
      <c r="A128" s="489"/>
      <c r="B128" s="487" t="s">
        <v>1359</v>
      </c>
      <c r="C128" s="493" t="s">
        <v>1361</v>
      </c>
      <c r="D128" s="494">
        <v>215000</v>
      </c>
      <c r="E128" s="494">
        <v>0</v>
      </c>
      <c r="F128" s="494">
        <f t="shared" si="2"/>
        <v>215000</v>
      </c>
      <c r="G128" s="489"/>
    </row>
    <row r="129" spans="1:7">
      <c r="A129" s="489"/>
      <c r="B129" s="487" t="s">
        <v>1359</v>
      </c>
      <c r="C129" s="493" t="s">
        <v>1362</v>
      </c>
      <c r="D129" s="494">
        <v>199000</v>
      </c>
      <c r="E129" s="494">
        <v>0</v>
      </c>
      <c r="F129" s="494">
        <f t="shared" si="2"/>
        <v>199000</v>
      </c>
      <c r="G129" s="489"/>
    </row>
    <row r="130" spans="1:7">
      <c r="A130" s="489"/>
      <c r="B130" s="487" t="s">
        <v>1359</v>
      </c>
      <c r="C130" s="493" t="s">
        <v>1363</v>
      </c>
      <c r="D130" s="494">
        <v>460000</v>
      </c>
      <c r="E130" s="494">
        <v>0</v>
      </c>
      <c r="F130" s="494">
        <f t="shared" si="2"/>
        <v>460000</v>
      </c>
      <c r="G130" s="489"/>
    </row>
    <row r="131" spans="1:7">
      <c r="A131" s="489"/>
      <c r="B131" s="487" t="s">
        <v>1359</v>
      </c>
      <c r="C131" s="493" t="s">
        <v>1364</v>
      </c>
      <c r="D131" s="494">
        <v>17000</v>
      </c>
      <c r="E131" s="494">
        <v>0</v>
      </c>
      <c r="F131" s="494">
        <f t="shared" si="2"/>
        <v>17000</v>
      </c>
      <c r="G131" s="489"/>
    </row>
    <row r="132" spans="1:7">
      <c r="A132" s="489"/>
      <c r="B132" s="487" t="s">
        <v>1359</v>
      </c>
      <c r="C132" s="493" t="s">
        <v>1798</v>
      </c>
      <c r="D132" s="494">
        <v>32000</v>
      </c>
      <c r="E132" s="494">
        <v>0</v>
      </c>
      <c r="F132" s="494">
        <f t="shared" si="2"/>
        <v>32000</v>
      </c>
      <c r="G132" s="489"/>
    </row>
    <row r="133" spans="1:7">
      <c r="A133" s="489"/>
      <c r="B133" s="487" t="s">
        <v>1359</v>
      </c>
      <c r="C133" s="493" t="s">
        <v>1366</v>
      </c>
      <c r="D133" s="494">
        <v>14000</v>
      </c>
      <c r="E133" s="494">
        <v>0</v>
      </c>
      <c r="F133" s="494">
        <f t="shared" si="2"/>
        <v>14000</v>
      </c>
      <c r="G133" s="489"/>
    </row>
    <row r="134" spans="1:7">
      <c r="A134" s="489"/>
      <c r="B134" s="487" t="s">
        <v>1357</v>
      </c>
      <c r="C134" s="493" t="s">
        <v>1367</v>
      </c>
      <c r="D134" s="494">
        <v>417000</v>
      </c>
      <c r="E134" s="494">
        <v>0</v>
      </c>
      <c r="F134" s="494">
        <f t="shared" si="2"/>
        <v>417000</v>
      </c>
      <c r="G134" s="489"/>
    </row>
    <row r="135" spans="1:7">
      <c r="A135" s="489"/>
      <c r="B135" s="487" t="s">
        <v>1357</v>
      </c>
      <c r="C135" s="493" t="s">
        <v>1368</v>
      </c>
      <c r="D135" s="494">
        <v>271000</v>
      </c>
      <c r="E135" s="494">
        <v>0</v>
      </c>
      <c r="F135" s="494">
        <f t="shared" si="2"/>
        <v>271000</v>
      </c>
      <c r="G135" s="489"/>
    </row>
    <row r="136" spans="1:7">
      <c r="A136" s="489"/>
      <c r="B136" s="487" t="s">
        <v>1357</v>
      </c>
      <c r="C136" s="493" t="s">
        <v>1369</v>
      </c>
      <c r="D136" s="494">
        <v>12814000</v>
      </c>
      <c r="E136" s="494">
        <v>0</v>
      </c>
      <c r="F136" s="494">
        <f t="shared" si="2"/>
        <v>12814000</v>
      </c>
      <c r="G136" s="489"/>
    </row>
    <row r="137" spans="1:7">
      <c r="A137" s="489"/>
      <c r="B137" s="487" t="s">
        <v>1357</v>
      </c>
      <c r="C137" s="493" t="s">
        <v>1370</v>
      </c>
      <c r="D137" s="494">
        <v>798000</v>
      </c>
      <c r="E137" s="494">
        <v>0</v>
      </c>
      <c r="F137" s="494">
        <f t="shared" si="2"/>
        <v>798000</v>
      </c>
      <c r="G137" s="489"/>
    </row>
    <row r="138" spans="1:7">
      <c r="A138" s="489"/>
      <c r="B138" s="487" t="s">
        <v>1357</v>
      </c>
      <c r="C138" s="493" t="s">
        <v>1371</v>
      </c>
      <c r="D138" s="494">
        <v>48000</v>
      </c>
      <c r="E138" s="494">
        <v>0</v>
      </c>
      <c r="F138" s="494">
        <f t="shared" si="2"/>
        <v>48000</v>
      </c>
      <c r="G138" s="489"/>
    </row>
    <row r="139" spans="1:7">
      <c r="A139" s="489"/>
      <c r="B139" s="487" t="s">
        <v>1357</v>
      </c>
      <c r="C139" s="493" t="s">
        <v>1372</v>
      </c>
      <c r="D139" s="494">
        <v>49000</v>
      </c>
      <c r="E139" s="494">
        <v>0</v>
      </c>
      <c r="F139" s="494">
        <f t="shared" si="2"/>
        <v>49000</v>
      </c>
      <c r="G139" s="489"/>
    </row>
    <row r="140" spans="1:7">
      <c r="A140" s="489"/>
      <c r="B140" s="487" t="s">
        <v>1357</v>
      </c>
      <c r="C140" s="493" t="s">
        <v>1373</v>
      </c>
      <c r="D140" s="494">
        <v>48000</v>
      </c>
      <c r="E140" s="494">
        <v>0</v>
      </c>
      <c r="F140" s="494">
        <f t="shared" si="2"/>
        <v>48000</v>
      </c>
      <c r="G140" s="489"/>
    </row>
    <row r="141" spans="1:7">
      <c r="A141" s="489"/>
      <c r="B141" s="487" t="s">
        <v>1357</v>
      </c>
      <c r="C141" s="493" t="s">
        <v>1374</v>
      </c>
      <c r="D141" s="494">
        <v>91000</v>
      </c>
      <c r="E141" s="494">
        <v>0</v>
      </c>
      <c r="F141" s="494">
        <f t="shared" si="2"/>
        <v>91000</v>
      </c>
      <c r="G141" s="489"/>
    </row>
    <row r="142" spans="1:7">
      <c r="A142" s="489"/>
      <c r="B142" s="487" t="s">
        <v>1357</v>
      </c>
      <c r="C142" s="493" t="s">
        <v>1375</v>
      </c>
      <c r="D142" s="494">
        <v>13000</v>
      </c>
      <c r="E142" s="494">
        <v>0</v>
      </c>
      <c r="F142" s="494">
        <f t="shared" si="2"/>
        <v>13000</v>
      </c>
      <c r="G142" s="489"/>
    </row>
    <row r="143" spans="1:7">
      <c r="A143" s="489"/>
      <c r="B143" s="487" t="s">
        <v>1357</v>
      </c>
      <c r="C143" s="493" t="s">
        <v>1376</v>
      </c>
      <c r="D143" s="494">
        <v>16000</v>
      </c>
      <c r="E143" s="494">
        <v>0</v>
      </c>
      <c r="F143" s="494">
        <f t="shared" si="2"/>
        <v>16000</v>
      </c>
      <c r="G143" s="489"/>
    </row>
    <row r="144" spans="1:7">
      <c r="A144" s="489"/>
      <c r="B144" s="487" t="s">
        <v>1357</v>
      </c>
      <c r="C144" s="493" t="s">
        <v>1377</v>
      </c>
      <c r="D144" s="494">
        <v>60000</v>
      </c>
      <c r="E144" s="494">
        <v>0</v>
      </c>
      <c r="F144" s="494">
        <f t="shared" si="2"/>
        <v>60000</v>
      </c>
      <c r="G144" s="489"/>
    </row>
    <row r="145" spans="1:7">
      <c r="A145" s="489"/>
      <c r="B145" s="487" t="s">
        <v>1357</v>
      </c>
      <c r="C145" s="493" t="s">
        <v>1378</v>
      </c>
      <c r="D145" s="494">
        <v>39000</v>
      </c>
      <c r="E145" s="494">
        <v>0</v>
      </c>
      <c r="F145" s="494">
        <f t="shared" si="2"/>
        <v>39000</v>
      </c>
      <c r="G145" s="489"/>
    </row>
    <row r="146" spans="1:7">
      <c r="A146" s="489"/>
      <c r="B146" s="487" t="s">
        <v>1357</v>
      </c>
      <c r="C146" s="493" t="s">
        <v>1379</v>
      </c>
      <c r="D146" s="494">
        <v>42000</v>
      </c>
      <c r="E146" s="494">
        <v>0</v>
      </c>
      <c r="F146" s="494">
        <f t="shared" si="2"/>
        <v>42000</v>
      </c>
      <c r="G146" s="489"/>
    </row>
    <row r="147" spans="1:7">
      <c r="A147" s="489"/>
      <c r="B147" s="487" t="s">
        <v>1357</v>
      </c>
      <c r="C147" s="493" t="s">
        <v>1380</v>
      </c>
      <c r="D147" s="494">
        <v>122000</v>
      </c>
      <c r="E147" s="494">
        <v>0</v>
      </c>
      <c r="F147" s="494">
        <f t="shared" si="2"/>
        <v>122000</v>
      </c>
      <c r="G147" s="489"/>
    </row>
    <row r="148" spans="1:7">
      <c r="A148" s="489"/>
      <c r="B148" s="487" t="s">
        <v>1357</v>
      </c>
      <c r="C148" s="493" t="s">
        <v>1799</v>
      </c>
      <c r="D148" s="494">
        <v>122000</v>
      </c>
      <c r="E148" s="494">
        <v>0</v>
      </c>
      <c r="F148" s="494">
        <f t="shared" si="2"/>
        <v>122000</v>
      </c>
      <c r="G148" s="489"/>
    </row>
    <row r="149" spans="1:7">
      <c r="A149" s="489"/>
      <c r="B149" s="487" t="s">
        <v>1357</v>
      </c>
      <c r="C149" s="493" t="s">
        <v>1381</v>
      </c>
      <c r="D149" s="494">
        <v>97000</v>
      </c>
      <c r="E149" s="494">
        <v>0</v>
      </c>
      <c r="F149" s="494">
        <f t="shared" si="2"/>
        <v>97000</v>
      </c>
      <c r="G149" s="489"/>
    </row>
    <row r="150" spans="1:7">
      <c r="A150" s="489"/>
      <c r="B150" s="487" t="s">
        <v>1357</v>
      </c>
      <c r="C150" s="493" t="s">
        <v>1800</v>
      </c>
      <c r="D150" s="494">
        <v>119000</v>
      </c>
      <c r="E150" s="494">
        <v>0</v>
      </c>
      <c r="F150" s="494">
        <f t="shared" si="2"/>
        <v>119000</v>
      </c>
      <c r="G150" s="489"/>
    </row>
    <row r="151" spans="1:7">
      <c r="A151" s="489"/>
      <c r="B151" s="487" t="s">
        <v>1357</v>
      </c>
      <c r="C151" s="493" t="s">
        <v>1382</v>
      </c>
      <c r="D151" s="494">
        <v>98000</v>
      </c>
      <c r="E151" s="494">
        <v>0</v>
      </c>
      <c r="F151" s="494">
        <f t="shared" si="2"/>
        <v>98000</v>
      </c>
      <c r="G151" s="489"/>
    </row>
    <row r="152" spans="1:7">
      <c r="A152" s="489"/>
      <c r="B152" s="487" t="s">
        <v>1357</v>
      </c>
      <c r="C152" s="493" t="s">
        <v>1365</v>
      </c>
      <c r="D152" s="494">
        <v>31000</v>
      </c>
      <c r="E152" s="494">
        <v>0</v>
      </c>
      <c r="F152" s="494">
        <f t="shared" si="2"/>
        <v>31000</v>
      </c>
      <c r="G152" s="489"/>
    </row>
    <row r="153" spans="1:7">
      <c r="A153" s="489"/>
      <c r="B153" s="487" t="s">
        <v>1357</v>
      </c>
      <c r="C153" s="493" t="s">
        <v>1383</v>
      </c>
      <c r="D153" s="494">
        <v>19000</v>
      </c>
      <c r="E153" s="494">
        <v>0</v>
      </c>
      <c r="F153" s="494">
        <f t="shared" si="2"/>
        <v>19000</v>
      </c>
      <c r="G153" s="489"/>
    </row>
    <row r="154" spans="1:7">
      <c r="A154" s="489"/>
      <c r="B154" s="487" t="s">
        <v>1357</v>
      </c>
      <c r="C154" s="493" t="s">
        <v>1384</v>
      </c>
      <c r="D154" s="494">
        <v>1760000</v>
      </c>
      <c r="E154" s="494">
        <v>0</v>
      </c>
      <c r="F154" s="494">
        <f t="shared" si="2"/>
        <v>1760000</v>
      </c>
      <c r="G154" s="489"/>
    </row>
    <row r="155" spans="1:7">
      <c r="A155" s="489"/>
      <c r="B155" s="487" t="s">
        <v>1357</v>
      </c>
      <c r="C155" s="493" t="s">
        <v>1801</v>
      </c>
      <c r="D155" s="494">
        <v>1422000</v>
      </c>
      <c r="E155" s="494">
        <v>0</v>
      </c>
      <c r="F155" s="494">
        <f t="shared" si="2"/>
        <v>1422000</v>
      </c>
      <c r="G155" s="489"/>
    </row>
    <row r="156" spans="1:7">
      <c r="A156" s="489"/>
      <c r="B156" s="487" t="s">
        <v>1357</v>
      </c>
      <c r="C156" s="493" t="s">
        <v>1385</v>
      </c>
      <c r="D156" s="494">
        <v>1000</v>
      </c>
      <c r="E156" s="494">
        <v>0</v>
      </c>
      <c r="F156" s="494">
        <f t="shared" si="2"/>
        <v>1000</v>
      </c>
      <c r="G156" s="489"/>
    </row>
    <row r="157" spans="1:7">
      <c r="A157" s="489"/>
      <c r="B157" s="487" t="s">
        <v>1357</v>
      </c>
      <c r="C157" s="493" t="s">
        <v>1386</v>
      </c>
      <c r="D157" s="494">
        <v>108000</v>
      </c>
      <c r="E157" s="494">
        <v>0</v>
      </c>
      <c r="F157" s="494">
        <f t="shared" si="2"/>
        <v>108000</v>
      </c>
      <c r="G157" s="489"/>
    </row>
    <row r="158" spans="1:7">
      <c r="A158" s="489"/>
      <c r="B158" s="487" t="s">
        <v>1357</v>
      </c>
      <c r="C158" s="493" t="s">
        <v>1360</v>
      </c>
      <c r="D158" s="494">
        <v>43000</v>
      </c>
      <c r="E158" s="494">
        <v>0</v>
      </c>
      <c r="F158" s="494">
        <f t="shared" si="2"/>
        <v>43000</v>
      </c>
      <c r="G158" s="489"/>
    </row>
    <row r="159" spans="1:7">
      <c r="A159" s="489"/>
      <c r="B159" s="487" t="s">
        <v>1357</v>
      </c>
      <c r="C159" s="493" t="s">
        <v>1387</v>
      </c>
      <c r="D159" s="494">
        <v>53000</v>
      </c>
      <c r="E159" s="494">
        <v>0</v>
      </c>
      <c r="F159" s="494">
        <f t="shared" si="2"/>
        <v>53000</v>
      </c>
      <c r="G159" s="489"/>
    </row>
    <row r="160" spans="1:7">
      <c r="A160" s="489"/>
      <c r="B160" s="487" t="s">
        <v>1357</v>
      </c>
      <c r="C160" s="493" t="s">
        <v>1388</v>
      </c>
      <c r="D160" s="494">
        <v>51000</v>
      </c>
      <c r="E160" s="494">
        <v>0</v>
      </c>
      <c r="F160" s="494">
        <f t="shared" si="2"/>
        <v>51000</v>
      </c>
      <c r="G160" s="489"/>
    </row>
    <row r="161" spans="1:7">
      <c r="A161" s="489"/>
      <c r="B161" s="487" t="s">
        <v>1357</v>
      </c>
      <c r="C161" s="493" t="s">
        <v>1389</v>
      </c>
      <c r="D161" s="494">
        <v>51000</v>
      </c>
      <c r="E161" s="494">
        <v>0</v>
      </c>
      <c r="F161" s="494">
        <f t="shared" si="2"/>
        <v>51000</v>
      </c>
      <c r="G161" s="489"/>
    </row>
    <row r="162" spans="1:7">
      <c r="A162" s="489"/>
      <c r="B162" s="487" t="s">
        <v>1357</v>
      </c>
      <c r="C162" s="493" t="s">
        <v>1390</v>
      </c>
      <c r="D162" s="494">
        <v>49000</v>
      </c>
      <c r="E162" s="494">
        <v>0</v>
      </c>
      <c r="F162" s="494">
        <f t="shared" si="2"/>
        <v>49000</v>
      </c>
      <c r="G162" s="489"/>
    </row>
    <row r="163" spans="1:7">
      <c r="A163" s="489"/>
      <c r="B163" s="487" t="s">
        <v>1357</v>
      </c>
      <c r="C163" s="493" t="s">
        <v>1391</v>
      </c>
      <c r="D163" s="494">
        <v>327000</v>
      </c>
      <c r="E163" s="494">
        <v>0</v>
      </c>
      <c r="F163" s="494">
        <f t="shared" si="2"/>
        <v>327000</v>
      </c>
      <c r="G163" s="489"/>
    </row>
    <row r="164" spans="1:7">
      <c r="A164" s="489"/>
      <c r="B164" s="487" t="s">
        <v>1357</v>
      </c>
      <c r="C164" s="493" t="s">
        <v>1392</v>
      </c>
      <c r="D164" s="494">
        <v>55000</v>
      </c>
      <c r="E164" s="494">
        <v>0</v>
      </c>
      <c r="F164" s="494">
        <f t="shared" si="2"/>
        <v>55000</v>
      </c>
      <c r="G164" s="489"/>
    </row>
    <row r="165" spans="1:7">
      <c r="A165" s="489"/>
      <c r="B165" s="487" t="s">
        <v>1357</v>
      </c>
      <c r="C165" s="493" t="s">
        <v>1393</v>
      </c>
      <c r="D165" s="494">
        <v>56000</v>
      </c>
      <c r="E165" s="494">
        <v>0</v>
      </c>
      <c r="F165" s="494">
        <f t="shared" si="2"/>
        <v>56000</v>
      </c>
      <c r="G165" s="489"/>
    </row>
    <row r="166" spans="1:7">
      <c r="A166" s="489"/>
      <c r="B166" s="487" t="s">
        <v>1357</v>
      </c>
      <c r="C166" s="493" t="s">
        <v>1394</v>
      </c>
      <c r="D166" s="494">
        <v>55000</v>
      </c>
      <c r="E166" s="494">
        <v>0</v>
      </c>
      <c r="F166" s="494">
        <f t="shared" si="2"/>
        <v>55000</v>
      </c>
      <c r="G166" s="489"/>
    </row>
    <row r="167" spans="1:7">
      <c r="A167" s="489"/>
      <c r="B167" s="487" t="s">
        <v>1357</v>
      </c>
      <c r="C167" s="493" t="s">
        <v>1395</v>
      </c>
      <c r="D167" s="494">
        <v>55000</v>
      </c>
      <c r="E167" s="494">
        <v>0</v>
      </c>
      <c r="F167" s="494">
        <f t="shared" si="2"/>
        <v>55000</v>
      </c>
      <c r="G167" s="489"/>
    </row>
    <row r="168" spans="1:7">
      <c r="A168" s="489"/>
      <c r="B168" s="487" t="s">
        <v>1357</v>
      </c>
      <c r="C168" s="493" t="s">
        <v>1396</v>
      </c>
      <c r="D168" s="494">
        <v>53000</v>
      </c>
      <c r="E168" s="494">
        <v>0</v>
      </c>
      <c r="F168" s="494">
        <f t="shared" si="2"/>
        <v>53000</v>
      </c>
      <c r="G168" s="489"/>
    </row>
    <row r="169" spans="1:7">
      <c r="A169" s="489"/>
      <c r="B169" s="487" t="s">
        <v>1357</v>
      </c>
      <c r="C169" s="493" t="s">
        <v>1397</v>
      </c>
      <c r="D169" s="494">
        <v>52000</v>
      </c>
      <c r="E169" s="494">
        <v>0</v>
      </c>
      <c r="F169" s="494">
        <f t="shared" si="2"/>
        <v>52000</v>
      </c>
      <c r="G169" s="489"/>
    </row>
    <row r="170" spans="1:7">
      <c r="A170" s="489"/>
      <c r="B170" s="487" t="s">
        <v>1357</v>
      </c>
      <c r="C170" s="493" t="s">
        <v>1398</v>
      </c>
      <c r="D170" s="494">
        <v>44000</v>
      </c>
      <c r="E170" s="494">
        <v>0</v>
      </c>
      <c r="F170" s="494">
        <f t="shared" si="2"/>
        <v>44000</v>
      </c>
      <c r="G170" s="489"/>
    </row>
    <row r="171" spans="1:7">
      <c r="A171" s="489"/>
      <c r="B171" s="487" t="s">
        <v>1357</v>
      </c>
      <c r="C171" s="493" t="s">
        <v>1399</v>
      </c>
      <c r="D171" s="494">
        <v>286000</v>
      </c>
      <c r="E171" s="494">
        <v>0</v>
      </c>
      <c r="F171" s="494">
        <f t="shared" si="2"/>
        <v>286000</v>
      </c>
      <c r="G171" s="489"/>
    </row>
    <row r="172" spans="1:7">
      <c r="A172" s="489"/>
      <c r="B172" s="487" t="s">
        <v>1357</v>
      </c>
      <c r="C172" s="493" t="s">
        <v>1400</v>
      </c>
      <c r="D172" s="494">
        <v>799000</v>
      </c>
      <c r="E172" s="494">
        <v>0</v>
      </c>
      <c r="F172" s="494">
        <f t="shared" si="2"/>
        <v>799000</v>
      </c>
      <c r="G172" s="489"/>
    </row>
    <row r="173" spans="1:7">
      <c r="A173" s="489"/>
      <c r="B173" s="487" t="s">
        <v>1357</v>
      </c>
      <c r="C173" s="493" t="s">
        <v>1401</v>
      </c>
      <c r="D173" s="494">
        <v>340000</v>
      </c>
      <c r="E173" s="494">
        <v>0</v>
      </c>
      <c r="F173" s="494">
        <f t="shared" si="2"/>
        <v>340000</v>
      </c>
      <c r="G173" s="489"/>
    </row>
    <row r="174" spans="1:7">
      <c r="A174" s="489"/>
      <c r="B174" s="487" t="s">
        <v>1357</v>
      </c>
      <c r="C174" s="493" t="s">
        <v>1402</v>
      </c>
      <c r="D174" s="494">
        <v>340000</v>
      </c>
      <c r="E174" s="494">
        <v>0</v>
      </c>
      <c r="F174" s="494">
        <f t="shared" si="2"/>
        <v>340000</v>
      </c>
      <c r="G174" s="489"/>
    </row>
    <row r="175" spans="1:7">
      <c r="A175" s="489"/>
      <c r="B175" s="487" t="s">
        <v>1357</v>
      </c>
      <c r="C175" s="493" t="s">
        <v>1403</v>
      </c>
      <c r="D175" s="494">
        <v>340000</v>
      </c>
      <c r="E175" s="494">
        <v>0</v>
      </c>
      <c r="F175" s="494">
        <f t="shared" si="2"/>
        <v>340000</v>
      </c>
      <c r="G175" s="489"/>
    </row>
    <row r="176" spans="1:7">
      <c r="A176" s="489"/>
      <c r="B176" s="487" t="s">
        <v>1357</v>
      </c>
      <c r="C176" s="493" t="s">
        <v>1404</v>
      </c>
      <c r="D176" s="494">
        <v>340000</v>
      </c>
      <c r="E176" s="494">
        <v>0</v>
      </c>
      <c r="F176" s="494">
        <f t="shared" si="2"/>
        <v>340000</v>
      </c>
      <c r="G176" s="489"/>
    </row>
    <row r="177" spans="1:7">
      <c r="A177" s="489"/>
      <c r="B177" s="487" t="s">
        <v>1357</v>
      </c>
      <c r="C177" s="493" t="s">
        <v>1405</v>
      </c>
      <c r="D177" s="494">
        <v>340000</v>
      </c>
      <c r="E177" s="494">
        <v>0</v>
      </c>
      <c r="F177" s="494">
        <f t="shared" si="2"/>
        <v>340000</v>
      </c>
      <c r="G177" s="489"/>
    </row>
    <row r="178" spans="1:7">
      <c r="A178" s="489"/>
      <c r="B178" s="487" t="s">
        <v>1357</v>
      </c>
      <c r="C178" s="493" t="s">
        <v>1406</v>
      </c>
      <c r="D178" s="494">
        <v>340000</v>
      </c>
      <c r="E178" s="494">
        <v>0</v>
      </c>
      <c r="F178" s="494">
        <f t="shared" si="2"/>
        <v>340000</v>
      </c>
      <c r="G178" s="489"/>
    </row>
    <row r="179" spans="1:7">
      <c r="A179" s="489"/>
      <c r="B179" s="487" t="s">
        <v>1357</v>
      </c>
      <c r="C179" s="493" t="s">
        <v>1407</v>
      </c>
      <c r="D179" s="494">
        <v>340000</v>
      </c>
      <c r="E179" s="494">
        <v>0</v>
      </c>
      <c r="F179" s="494">
        <f t="shared" si="2"/>
        <v>340000</v>
      </c>
      <c r="G179" s="489"/>
    </row>
    <row r="180" spans="1:7">
      <c r="A180" s="489"/>
      <c r="B180" s="487" t="s">
        <v>1357</v>
      </c>
      <c r="C180" s="493" t="s">
        <v>1408</v>
      </c>
      <c r="D180" s="494">
        <v>340000</v>
      </c>
      <c r="E180" s="494">
        <v>0</v>
      </c>
      <c r="F180" s="494">
        <f t="shared" si="2"/>
        <v>340000</v>
      </c>
      <c r="G180" s="489"/>
    </row>
    <row r="181" spans="1:7">
      <c r="A181" s="489"/>
      <c r="B181" s="487" t="s">
        <v>1357</v>
      </c>
      <c r="C181" s="493" t="s">
        <v>1409</v>
      </c>
      <c r="D181" s="494">
        <v>339000</v>
      </c>
      <c r="E181" s="494">
        <v>0</v>
      </c>
      <c r="F181" s="494">
        <f t="shared" ref="F181:F237" si="3">D181-E181</f>
        <v>339000</v>
      </c>
      <c r="G181" s="489"/>
    </row>
    <row r="182" spans="1:7">
      <c r="A182" s="489"/>
      <c r="B182" s="487" t="s">
        <v>1357</v>
      </c>
      <c r="C182" s="493" t="s">
        <v>1410</v>
      </c>
      <c r="D182" s="494">
        <v>339000</v>
      </c>
      <c r="E182" s="494">
        <v>0</v>
      </c>
      <c r="F182" s="494">
        <f t="shared" si="3"/>
        <v>339000</v>
      </c>
      <c r="G182" s="489"/>
    </row>
    <row r="183" spans="1:7">
      <c r="A183" s="489"/>
      <c r="B183" s="487" t="s">
        <v>1357</v>
      </c>
      <c r="C183" s="493" t="s">
        <v>1411</v>
      </c>
      <c r="D183" s="494">
        <v>339000</v>
      </c>
      <c r="E183" s="494">
        <v>0</v>
      </c>
      <c r="F183" s="494">
        <f t="shared" si="3"/>
        <v>339000</v>
      </c>
      <c r="G183" s="489"/>
    </row>
    <row r="184" spans="1:7">
      <c r="A184" s="489"/>
      <c r="B184" s="487" t="s">
        <v>1357</v>
      </c>
      <c r="C184" s="493" t="s">
        <v>1412</v>
      </c>
      <c r="D184" s="494">
        <v>330000</v>
      </c>
      <c r="E184" s="494">
        <v>0</v>
      </c>
      <c r="F184" s="494">
        <f t="shared" si="3"/>
        <v>330000</v>
      </c>
      <c r="G184" s="489"/>
    </row>
    <row r="185" spans="1:7">
      <c r="A185" s="489"/>
      <c r="B185" s="487" t="s">
        <v>1357</v>
      </c>
      <c r="C185" s="493" t="s">
        <v>1413</v>
      </c>
      <c r="D185" s="494">
        <v>331000</v>
      </c>
      <c r="E185" s="494">
        <v>0</v>
      </c>
      <c r="F185" s="494">
        <f t="shared" si="3"/>
        <v>331000</v>
      </c>
      <c r="G185" s="489"/>
    </row>
    <row r="186" spans="1:7">
      <c r="A186" s="489"/>
      <c r="B186" s="487" t="s">
        <v>1357</v>
      </c>
      <c r="C186" s="493" t="s">
        <v>1414</v>
      </c>
      <c r="D186" s="494">
        <v>430000</v>
      </c>
      <c r="E186" s="494">
        <v>0</v>
      </c>
      <c r="F186" s="494">
        <f t="shared" si="3"/>
        <v>430000</v>
      </c>
      <c r="G186" s="489"/>
    </row>
    <row r="187" spans="1:7">
      <c r="A187" s="489"/>
      <c r="B187" s="487" t="s">
        <v>1357</v>
      </c>
      <c r="C187" s="493" t="s">
        <v>1415</v>
      </c>
      <c r="D187" s="494">
        <v>427000</v>
      </c>
      <c r="E187" s="494">
        <v>0</v>
      </c>
      <c r="F187" s="494">
        <f t="shared" si="3"/>
        <v>427000</v>
      </c>
      <c r="G187" s="489"/>
    </row>
    <row r="188" spans="1:7">
      <c r="A188" s="489"/>
      <c r="B188" s="487" t="s">
        <v>1357</v>
      </c>
      <c r="C188" s="493" t="s">
        <v>1416</v>
      </c>
      <c r="D188" s="494">
        <v>425000</v>
      </c>
      <c r="E188" s="494">
        <v>0</v>
      </c>
      <c r="F188" s="494">
        <f t="shared" si="3"/>
        <v>425000</v>
      </c>
      <c r="G188" s="489"/>
    </row>
    <row r="189" spans="1:7">
      <c r="A189" s="489"/>
      <c r="B189" s="487" t="s">
        <v>1357</v>
      </c>
      <c r="C189" s="493" t="s">
        <v>1417</v>
      </c>
      <c r="D189" s="494">
        <v>422000</v>
      </c>
      <c r="E189" s="494">
        <v>0</v>
      </c>
      <c r="F189" s="494">
        <f t="shared" si="3"/>
        <v>422000</v>
      </c>
      <c r="G189" s="489"/>
    </row>
    <row r="190" spans="1:7">
      <c r="A190" s="489"/>
      <c r="B190" s="487" t="s">
        <v>1357</v>
      </c>
      <c r="C190" s="493" t="s">
        <v>1418</v>
      </c>
      <c r="D190" s="494">
        <v>419000</v>
      </c>
      <c r="E190" s="494">
        <v>0</v>
      </c>
      <c r="F190" s="494">
        <f t="shared" si="3"/>
        <v>419000</v>
      </c>
      <c r="G190" s="489"/>
    </row>
    <row r="191" spans="1:7">
      <c r="A191" s="489"/>
      <c r="B191" s="487" t="s">
        <v>1357</v>
      </c>
      <c r="C191" s="493" t="s">
        <v>1419</v>
      </c>
      <c r="D191" s="494">
        <v>2014000</v>
      </c>
      <c r="E191" s="494">
        <v>0</v>
      </c>
      <c r="F191" s="494">
        <f t="shared" si="3"/>
        <v>2014000</v>
      </c>
      <c r="G191" s="489"/>
    </row>
    <row r="192" spans="1:7">
      <c r="A192" s="489"/>
      <c r="B192" s="487" t="s">
        <v>1357</v>
      </c>
      <c r="C192" s="493" t="s">
        <v>1420</v>
      </c>
      <c r="D192" s="494">
        <v>4300000</v>
      </c>
      <c r="E192" s="494">
        <v>0</v>
      </c>
      <c r="F192" s="494">
        <f t="shared" si="3"/>
        <v>4300000</v>
      </c>
      <c r="G192" s="489"/>
    </row>
    <row r="193" spans="1:7">
      <c r="A193" s="489"/>
      <c r="B193" s="487" t="s">
        <v>1357</v>
      </c>
      <c r="C193" s="493" t="s">
        <v>1421</v>
      </c>
      <c r="D193" s="494">
        <v>336000</v>
      </c>
      <c r="E193" s="494">
        <v>0</v>
      </c>
      <c r="F193" s="494">
        <f t="shared" si="3"/>
        <v>336000</v>
      </c>
      <c r="G193" s="489"/>
    </row>
    <row r="194" spans="1:7">
      <c r="A194" s="489"/>
      <c r="B194" s="487" t="s">
        <v>1357</v>
      </c>
      <c r="C194" s="493" t="s">
        <v>1422</v>
      </c>
      <c r="D194" s="494">
        <v>211000</v>
      </c>
      <c r="E194" s="494">
        <v>0</v>
      </c>
      <c r="F194" s="494">
        <f t="shared" si="3"/>
        <v>211000</v>
      </c>
      <c r="G194" s="489"/>
    </row>
    <row r="195" spans="1:7">
      <c r="A195" s="489"/>
      <c r="B195" s="487" t="s">
        <v>1357</v>
      </c>
      <c r="C195" s="493" t="s">
        <v>1423</v>
      </c>
      <c r="D195" s="494">
        <v>228000</v>
      </c>
      <c r="E195" s="494">
        <v>0</v>
      </c>
      <c r="F195" s="494">
        <f t="shared" si="3"/>
        <v>228000</v>
      </c>
      <c r="G195" s="489"/>
    </row>
    <row r="196" spans="1:7">
      <c r="A196" s="489"/>
      <c r="B196" s="487" t="s">
        <v>1357</v>
      </c>
      <c r="C196" s="493" t="s">
        <v>1802</v>
      </c>
      <c r="D196" s="494">
        <v>151000</v>
      </c>
      <c r="E196" s="494">
        <v>0</v>
      </c>
      <c r="F196" s="494">
        <f t="shared" si="3"/>
        <v>151000</v>
      </c>
      <c r="G196" s="489"/>
    </row>
    <row r="197" spans="1:7">
      <c r="A197" s="489"/>
      <c r="B197" s="487" t="s">
        <v>1357</v>
      </c>
      <c r="C197" s="493" t="s">
        <v>1803</v>
      </c>
      <c r="D197" s="494">
        <v>122000</v>
      </c>
      <c r="E197" s="494">
        <v>0</v>
      </c>
      <c r="F197" s="494">
        <f t="shared" si="3"/>
        <v>122000</v>
      </c>
      <c r="G197" s="489"/>
    </row>
    <row r="198" spans="1:7">
      <c r="A198" s="489"/>
      <c r="B198" s="487" t="s">
        <v>1357</v>
      </c>
      <c r="C198" s="493" t="s">
        <v>1424</v>
      </c>
      <c r="D198" s="494">
        <v>303000</v>
      </c>
      <c r="E198" s="494">
        <v>0</v>
      </c>
      <c r="F198" s="494">
        <f t="shared" si="3"/>
        <v>303000</v>
      </c>
      <c r="G198" s="489"/>
    </row>
    <row r="199" spans="1:7">
      <c r="A199" s="489"/>
      <c r="B199" s="487" t="s">
        <v>1357</v>
      </c>
      <c r="C199" s="493" t="s">
        <v>1425</v>
      </c>
      <c r="D199" s="494">
        <v>422000</v>
      </c>
      <c r="E199" s="494">
        <v>0</v>
      </c>
      <c r="F199" s="494">
        <f t="shared" si="3"/>
        <v>422000</v>
      </c>
      <c r="G199" s="489"/>
    </row>
    <row r="200" spans="1:7">
      <c r="A200" s="489"/>
      <c r="B200" s="487" t="s">
        <v>1357</v>
      </c>
      <c r="C200" s="493" t="s">
        <v>1426</v>
      </c>
      <c r="D200" s="494">
        <v>10000</v>
      </c>
      <c r="E200" s="494">
        <v>0</v>
      </c>
      <c r="F200" s="494">
        <f t="shared" si="3"/>
        <v>10000</v>
      </c>
      <c r="G200" s="489"/>
    </row>
    <row r="201" spans="1:7">
      <c r="A201" s="489"/>
      <c r="B201" s="487" t="s">
        <v>1357</v>
      </c>
      <c r="C201" s="493" t="s">
        <v>1427</v>
      </c>
      <c r="D201" s="494">
        <v>339000</v>
      </c>
      <c r="E201" s="494">
        <v>0</v>
      </c>
      <c r="F201" s="494">
        <f t="shared" si="3"/>
        <v>339000</v>
      </c>
      <c r="G201" s="489"/>
    </row>
    <row r="202" spans="1:7">
      <c r="A202" s="489"/>
      <c r="B202" s="487" t="s">
        <v>1428</v>
      </c>
      <c r="C202" s="493" t="s">
        <v>1429</v>
      </c>
      <c r="D202" s="494">
        <v>60000</v>
      </c>
      <c r="E202" s="494">
        <v>0</v>
      </c>
      <c r="F202" s="494">
        <f t="shared" si="3"/>
        <v>60000</v>
      </c>
      <c r="G202" s="489"/>
    </row>
    <row r="203" spans="1:7">
      <c r="A203" s="489"/>
      <c r="B203" s="487" t="s">
        <v>1430</v>
      </c>
      <c r="C203" s="493" t="s">
        <v>1431</v>
      </c>
      <c r="D203" s="494">
        <v>30000</v>
      </c>
      <c r="E203" s="494">
        <v>0</v>
      </c>
      <c r="F203" s="494">
        <f t="shared" si="3"/>
        <v>30000</v>
      </c>
      <c r="G203" s="489"/>
    </row>
    <row r="204" spans="1:7">
      <c r="A204" s="489"/>
      <c r="B204" s="487" t="s">
        <v>1432</v>
      </c>
      <c r="C204" s="493" t="s">
        <v>1433</v>
      </c>
      <c r="D204" s="494">
        <v>87163</v>
      </c>
      <c r="E204" s="494">
        <v>0</v>
      </c>
      <c r="F204" s="494">
        <f t="shared" si="3"/>
        <v>87163</v>
      </c>
      <c r="G204" s="489"/>
    </row>
    <row r="205" spans="1:7">
      <c r="A205" s="489"/>
      <c r="B205" s="487" t="s">
        <v>1434</v>
      </c>
      <c r="C205" s="493" t="s">
        <v>1435</v>
      </c>
      <c r="D205" s="494">
        <v>3000</v>
      </c>
      <c r="E205" s="494">
        <v>0</v>
      </c>
      <c r="F205" s="494">
        <f t="shared" si="3"/>
        <v>3000</v>
      </c>
      <c r="G205" s="489"/>
    </row>
    <row r="206" spans="1:7">
      <c r="A206" s="489"/>
      <c r="B206" s="487" t="s">
        <v>1436</v>
      </c>
      <c r="C206" s="493" t="s">
        <v>1437</v>
      </c>
      <c r="D206" s="494">
        <v>1400</v>
      </c>
      <c r="E206" s="494">
        <v>0</v>
      </c>
      <c r="F206" s="494">
        <f t="shared" si="3"/>
        <v>1400</v>
      </c>
      <c r="G206" s="489"/>
    </row>
    <row r="207" spans="1:7">
      <c r="A207" s="489"/>
      <c r="B207" s="487" t="s">
        <v>1438</v>
      </c>
      <c r="C207" s="493" t="s">
        <v>1439</v>
      </c>
      <c r="D207" s="494">
        <v>1510</v>
      </c>
      <c r="E207" s="494">
        <v>0</v>
      </c>
      <c r="F207" s="494">
        <f t="shared" si="3"/>
        <v>1510</v>
      </c>
      <c r="G207" s="489"/>
    </row>
    <row r="208" spans="1:7">
      <c r="A208" s="489"/>
      <c r="B208" s="487" t="s">
        <v>1440</v>
      </c>
      <c r="C208" s="493" t="s">
        <v>1441</v>
      </c>
      <c r="D208" s="494">
        <v>200000</v>
      </c>
      <c r="E208" s="494">
        <v>0</v>
      </c>
      <c r="F208" s="494">
        <f t="shared" si="3"/>
        <v>200000</v>
      </c>
      <c r="G208" s="489"/>
    </row>
    <row r="209" spans="1:7">
      <c r="A209" s="489"/>
      <c r="B209" s="487" t="s">
        <v>1442</v>
      </c>
      <c r="C209" s="493" t="s">
        <v>1443</v>
      </c>
      <c r="D209" s="494">
        <v>40000</v>
      </c>
      <c r="E209" s="494">
        <v>0</v>
      </c>
      <c r="F209" s="494">
        <f t="shared" si="3"/>
        <v>40000</v>
      </c>
      <c r="G209" s="489"/>
    </row>
    <row r="210" spans="1:7">
      <c r="A210" s="489"/>
      <c r="B210" s="487" t="s">
        <v>1444</v>
      </c>
      <c r="C210" s="493" t="s">
        <v>1445</v>
      </c>
      <c r="D210" s="494">
        <v>40000</v>
      </c>
      <c r="E210" s="494">
        <v>0</v>
      </c>
      <c r="F210" s="494">
        <f t="shared" si="3"/>
        <v>40000</v>
      </c>
      <c r="G210" s="489"/>
    </row>
    <row r="211" spans="1:7">
      <c r="A211" s="489"/>
      <c r="B211" s="487" t="s">
        <v>1446</v>
      </c>
      <c r="C211" s="493" t="s">
        <v>1447</v>
      </c>
      <c r="D211" s="494">
        <v>30000</v>
      </c>
      <c r="E211" s="494">
        <v>0</v>
      </c>
      <c r="F211" s="494">
        <f t="shared" si="3"/>
        <v>30000</v>
      </c>
      <c r="G211" s="489"/>
    </row>
    <row r="212" spans="1:7">
      <c r="A212" s="489"/>
      <c r="B212" s="487" t="s">
        <v>1448</v>
      </c>
      <c r="C212" s="493" t="s">
        <v>1449</v>
      </c>
      <c r="D212" s="494">
        <v>59000</v>
      </c>
      <c r="E212" s="494">
        <v>0</v>
      </c>
      <c r="F212" s="494">
        <f t="shared" si="3"/>
        <v>59000</v>
      </c>
      <c r="G212" s="489"/>
    </row>
    <row r="213" spans="1:7">
      <c r="A213" s="489"/>
      <c r="B213" s="487" t="s">
        <v>1450</v>
      </c>
      <c r="C213" s="493" t="s">
        <v>1451</v>
      </c>
      <c r="D213" s="494">
        <v>30000</v>
      </c>
      <c r="E213" s="494">
        <v>0</v>
      </c>
      <c r="F213" s="494">
        <f t="shared" si="3"/>
        <v>30000</v>
      </c>
      <c r="G213" s="489"/>
    </row>
    <row r="214" spans="1:7">
      <c r="A214" s="489"/>
      <c r="B214" s="487" t="s">
        <v>1452</v>
      </c>
      <c r="C214" s="493" t="s">
        <v>1453</v>
      </c>
      <c r="D214" s="494">
        <v>20000</v>
      </c>
      <c r="E214" s="494">
        <v>0</v>
      </c>
      <c r="F214" s="494">
        <f t="shared" si="3"/>
        <v>20000</v>
      </c>
      <c r="G214" s="489"/>
    </row>
    <row r="215" spans="1:7">
      <c r="A215" s="489"/>
      <c r="B215" s="487" t="s">
        <v>1454</v>
      </c>
      <c r="C215" s="493" t="s">
        <v>1455</v>
      </c>
      <c r="D215" s="494">
        <v>30000</v>
      </c>
      <c r="E215" s="494">
        <v>0</v>
      </c>
      <c r="F215" s="494">
        <f t="shared" si="3"/>
        <v>30000</v>
      </c>
      <c r="G215" s="489"/>
    </row>
    <row r="216" spans="1:7">
      <c r="A216" s="489"/>
      <c r="B216" s="487" t="s">
        <v>1456</v>
      </c>
      <c r="C216" s="493" t="s">
        <v>1457</v>
      </c>
      <c r="D216" s="494">
        <v>30000</v>
      </c>
      <c r="E216" s="494">
        <v>0</v>
      </c>
      <c r="F216" s="494">
        <f t="shared" si="3"/>
        <v>30000</v>
      </c>
      <c r="G216" s="489"/>
    </row>
    <row r="217" spans="1:7">
      <c r="A217" s="489"/>
      <c r="B217" s="487" t="s">
        <v>1458</v>
      </c>
      <c r="C217" s="493" t="s">
        <v>1459</v>
      </c>
      <c r="D217" s="494">
        <v>6500</v>
      </c>
      <c r="E217" s="494">
        <v>0</v>
      </c>
      <c r="F217" s="494">
        <f t="shared" si="3"/>
        <v>6500</v>
      </c>
      <c r="G217" s="489"/>
    </row>
    <row r="218" spans="1:7">
      <c r="A218" s="489"/>
      <c r="B218" s="487" t="s">
        <v>1460</v>
      </c>
      <c r="C218" s="493" t="s">
        <v>1461</v>
      </c>
      <c r="D218" s="494">
        <v>4980</v>
      </c>
      <c r="E218" s="494">
        <v>0</v>
      </c>
      <c r="F218" s="494">
        <f t="shared" si="3"/>
        <v>4980</v>
      </c>
      <c r="G218" s="489"/>
    </row>
    <row r="219" spans="1:7">
      <c r="A219" s="489"/>
      <c r="B219" s="487" t="s">
        <v>1462</v>
      </c>
      <c r="C219" s="493" t="s">
        <v>1463</v>
      </c>
      <c r="D219" s="494">
        <v>21557</v>
      </c>
      <c r="E219" s="494">
        <v>0</v>
      </c>
      <c r="F219" s="494">
        <f t="shared" si="3"/>
        <v>21557</v>
      </c>
      <c r="G219" s="489"/>
    </row>
    <row r="220" spans="1:7">
      <c r="A220" s="489"/>
      <c r="B220" s="487" t="s">
        <v>1464</v>
      </c>
      <c r="C220" s="493" t="s">
        <v>1465</v>
      </c>
      <c r="D220" s="494">
        <v>2528</v>
      </c>
      <c r="E220" s="494">
        <v>0</v>
      </c>
      <c r="F220" s="494">
        <f t="shared" si="3"/>
        <v>2528</v>
      </c>
      <c r="G220" s="489"/>
    </row>
    <row r="221" spans="1:7">
      <c r="A221" s="489"/>
      <c r="B221" s="487" t="s">
        <v>1466</v>
      </c>
      <c r="C221" s="493" t="s">
        <v>1467</v>
      </c>
      <c r="D221" s="494">
        <v>30000</v>
      </c>
      <c r="E221" s="494">
        <v>0</v>
      </c>
      <c r="F221" s="494">
        <f t="shared" si="3"/>
        <v>30000</v>
      </c>
      <c r="G221" s="489"/>
    </row>
    <row r="222" spans="1:7">
      <c r="A222" s="489"/>
      <c r="B222" s="487" t="s">
        <v>1468</v>
      </c>
      <c r="C222" s="493" t="s">
        <v>1469</v>
      </c>
      <c r="D222" s="494">
        <v>30000</v>
      </c>
      <c r="E222" s="494">
        <v>0</v>
      </c>
      <c r="F222" s="494">
        <f t="shared" si="3"/>
        <v>30000</v>
      </c>
      <c r="G222" s="489"/>
    </row>
    <row r="223" spans="1:7">
      <c r="A223" s="489"/>
      <c r="B223" s="487" t="s">
        <v>1470</v>
      </c>
      <c r="C223" s="493" t="s">
        <v>1471</v>
      </c>
      <c r="D223" s="494">
        <v>30000</v>
      </c>
      <c r="E223" s="494">
        <v>0</v>
      </c>
      <c r="F223" s="494">
        <f t="shared" si="3"/>
        <v>30000</v>
      </c>
      <c r="G223" s="489"/>
    </row>
    <row r="224" spans="1:7">
      <c r="A224" s="489"/>
      <c r="B224" s="487" t="s">
        <v>1472</v>
      </c>
      <c r="C224" s="493" t="s">
        <v>1473</v>
      </c>
      <c r="D224" s="494">
        <v>60000</v>
      </c>
      <c r="E224" s="494">
        <v>0</v>
      </c>
      <c r="F224" s="494">
        <f t="shared" si="3"/>
        <v>60000</v>
      </c>
      <c r="G224" s="489"/>
    </row>
    <row r="225" spans="1:7">
      <c r="A225" s="489"/>
      <c r="B225" s="487" t="s">
        <v>1474</v>
      </c>
      <c r="C225" s="493" t="s">
        <v>1475</v>
      </c>
      <c r="D225" s="494">
        <v>30000</v>
      </c>
      <c r="E225" s="494">
        <v>0</v>
      </c>
      <c r="F225" s="494">
        <f t="shared" si="3"/>
        <v>30000</v>
      </c>
      <c r="G225" s="489"/>
    </row>
    <row r="226" spans="1:7">
      <c r="A226" s="489"/>
      <c r="B226" s="487" t="s">
        <v>1476</v>
      </c>
      <c r="C226" s="493" t="s">
        <v>1477</v>
      </c>
      <c r="D226" s="494">
        <v>40000</v>
      </c>
      <c r="E226" s="494">
        <v>0</v>
      </c>
      <c r="F226" s="494">
        <f t="shared" si="3"/>
        <v>40000</v>
      </c>
      <c r="G226" s="489"/>
    </row>
    <row r="227" spans="1:7">
      <c r="A227" s="489"/>
      <c r="B227" s="487" t="s">
        <v>1478</v>
      </c>
      <c r="C227" s="493" t="s">
        <v>1479</v>
      </c>
      <c r="D227" s="494">
        <v>30000</v>
      </c>
      <c r="E227" s="494">
        <v>0</v>
      </c>
      <c r="F227" s="494">
        <f t="shared" si="3"/>
        <v>30000</v>
      </c>
      <c r="G227" s="489"/>
    </row>
    <row r="228" spans="1:7">
      <c r="A228" s="489"/>
      <c r="B228" s="487" t="s">
        <v>1480</v>
      </c>
      <c r="C228" s="493" t="s">
        <v>1481</v>
      </c>
      <c r="D228" s="494">
        <v>30000</v>
      </c>
      <c r="E228" s="494">
        <v>0</v>
      </c>
      <c r="F228" s="494">
        <f t="shared" si="3"/>
        <v>30000</v>
      </c>
      <c r="G228" s="489"/>
    </row>
    <row r="229" spans="1:7">
      <c r="B229" s="487" t="s">
        <v>1482</v>
      </c>
      <c r="C229" s="493" t="s">
        <v>1483</v>
      </c>
      <c r="D229" s="494">
        <v>50000</v>
      </c>
      <c r="E229" s="494">
        <v>0</v>
      </c>
      <c r="F229" s="494">
        <f t="shared" si="3"/>
        <v>50000</v>
      </c>
      <c r="G229" s="489"/>
    </row>
    <row r="230" spans="1:7">
      <c r="B230" s="487" t="s">
        <v>1484</v>
      </c>
      <c r="C230" s="493" t="s">
        <v>1485</v>
      </c>
      <c r="D230" s="494">
        <v>3000</v>
      </c>
      <c r="E230" s="494">
        <v>0</v>
      </c>
      <c r="F230" s="494">
        <f t="shared" si="3"/>
        <v>3000</v>
      </c>
      <c r="G230" s="489"/>
    </row>
    <row r="231" spans="1:7">
      <c r="B231" s="487" t="s">
        <v>1486</v>
      </c>
      <c r="C231" s="493" t="s">
        <v>1804</v>
      </c>
      <c r="D231" s="494">
        <v>30000</v>
      </c>
      <c r="E231" s="494">
        <v>0</v>
      </c>
      <c r="F231" s="494">
        <f t="shared" si="3"/>
        <v>30000</v>
      </c>
      <c r="G231" s="489"/>
    </row>
    <row r="232" spans="1:7">
      <c r="B232" s="487" t="s">
        <v>1487</v>
      </c>
      <c r="C232" s="493" t="s">
        <v>1488</v>
      </c>
      <c r="D232" s="494">
        <v>235000</v>
      </c>
      <c r="E232" s="494">
        <v>0</v>
      </c>
      <c r="F232" s="494">
        <f t="shared" si="3"/>
        <v>235000</v>
      </c>
      <c r="G232" s="489"/>
    </row>
    <row r="233" spans="1:7">
      <c r="B233" s="487" t="s">
        <v>1489</v>
      </c>
      <c r="C233" s="493" t="s">
        <v>1490</v>
      </c>
      <c r="D233" s="494">
        <v>2000</v>
      </c>
      <c r="E233" s="494">
        <v>0</v>
      </c>
      <c r="F233" s="494">
        <f t="shared" si="3"/>
        <v>2000</v>
      </c>
      <c r="G233" s="489"/>
    </row>
    <row r="234" spans="1:7">
      <c r="B234" s="487" t="s">
        <v>1491</v>
      </c>
      <c r="C234" s="493" t="s">
        <v>1492</v>
      </c>
      <c r="D234" s="494">
        <v>3000</v>
      </c>
      <c r="E234" s="494">
        <v>0</v>
      </c>
      <c r="F234" s="494">
        <f t="shared" si="3"/>
        <v>3000</v>
      </c>
      <c r="G234" s="489"/>
    </row>
    <row r="235" spans="1:7">
      <c r="B235" s="487" t="s">
        <v>1805</v>
      </c>
      <c r="C235" s="493" t="s">
        <v>1806</v>
      </c>
      <c r="D235" s="494">
        <v>40000</v>
      </c>
      <c r="E235" s="494">
        <v>0</v>
      </c>
      <c r="F235" s="494">
        <f t="shared" si="3"/>
        <v>40000</v>
      </c>
      <c r="G235" s="489"/>
    </row>
    <row r="236" spans="1:7">
      <c r="B236" s="487" t="s">
        <v>1805</v>
      </c>
      <c r="C236" s="493" t="s">
        <v>1807</v>
      </c>
      <c r="D236" s="494">
        <v>40000</v>
      </c>
      <c r="E236" s="494">
        <v>0</v>
      </c>
      <c r="F236" s="494">
        <f t="shared" si="3"/>
        <v>40000</v>
      </c>
      <c r="G236" s="489"/>
    </row>
    <row r="237" spans="1:7">
      <c r="B237" s="487" t="s">
        <v>1805</v>
      </c>
      <c r="C237" s="493" t="s">
        <v>1808</v>
      </c>
      <c r="D237" s="494">
        <v>40000</v>
      </c>
      <c r="E237" s="494">
        <v>0</v>
      </c>
      <c r="F237" s="494">
        <f t="shared" si="3"/>
        <v>40000</v>
      </c>
      <c r="G237" s="489"/>
    </row>
    <row r="238" spans="1:7">
      <c r="D238" s="495">
        <f>SUM(D116:D237)</f>
        <v>40130217</v>
      </c>
      <c r="E238" s="495">
        <v>0</v>
      </c>
      <c r="F238" s="495">
        <f>SUM(F116:F237)</f>
        <v>40130217</v>
      </c>
      <c r="G238" s="489"/>
    </row>
    <row r="239" spans="1:7">
      <c r="D239" s="495"/>
      <c r="E239" s="495"/>
      <c r="F239" s="495"/>
      <c r="G239" s="489"/>
    </row>
    <row r="240" spans="1:7">
      <c r="D240" s="495"/>
      <c r="E240" s="495"/>
      <c r="F240" s="495"/>
      <c r="G240" s="489"/>
    </row>
    <row r="241" spans="1:7">
      <c r="A241" s="486" t="s">
        <v>1493</v>
      </c>
      <c r="C241" s="488"/>
      <c r="G241" s="489"/>
    </row>
    <row r="242" spans="1:7">
      <c r="A242" s="487" t="s">
        <v>1013</v>
      </c>
      <c r="C242" s="488"/>
      <c r="G242" s="489"/>
    </row>
    <row r="243" spans="1:7">
      <c r="B243" s="487" t="s">
        <v>1494</v>
      </c>
      <c r="C243" s="488">
        <v>1711</v>
      </c>
      <c r="D243" s="494">
        <v>30000</v>
      </c>
      <c r="E243" s="494">
        <v>2467</v>
      </c>
      <c r="F243" s="494">
        <f>D243-E243</f>
        <v>27533</v>
      </c>
      <c r="G243" s="489"/>
    </row>
    <row r="244" spans="1:7">
      <c r="B244" s="487" t="s">
        <v>1495</v>
      </c>
      <c r="C244" s="488">
        <v>1035</v>
      </c>
      <c r="D244" s="494">
        <v>2500000</v>
      </c>
      <c r="E244" s="494">
        <v>241923</v>
      </c>
      <c r="F244" s="494">
        <f t="shared" ref="F244:F274" si="4">D244-E244</f>
        <v>2258077</v>
      </c>
      <c r="G244" s="489"/>
    </row>
    <row r="245" spans="1:7">
      <c r="B245" s="487" t="s">
        <v>1496</v>
      </c>
      <c r="C245" s="488">
        <v>2871</v>
      </c>
      <c r="D245" s="494">
        <v>30000</v>
      </c>
      <c r="E245" s="494">
        <v>2467</v>
      </c>
      <c r="F245" s="494">
        <f t="shared" si="4"/>
        <v>27533</v>
      </c>
      <c r="G245" s="489"/>
    </row>
    <row r="246" spans="1:7">
      <c r="B246" s="487" t="s">
        <v>1497</v>
      </c>
      <c r="C246" s="493" t="s">
        <v>1356</v>
      </c>
      <c r="D246" s="494">
        <v>1118000</v>
      </c>
      <c r="E246" s="494">
        <v>448377</v>
      </c>
      <c r="F246" s="494">
        <f t="shared" si="4"/>
        <v>669623</v>
      </c>
      <c r="G246" s="489"/>
    </row>
    <row r="247" spans="1:7">
      <c r="B247" s="487" t="s">
        <v>1498</v>
      </c>
      <c r="C247" s="493" t="s">
        <v>1449</v>
      </c>
      <c r="D247" s="494">
        <v>40560068</v>
      </c>
      <c r="E247" s="494">
        <v>7718236</v>
      </c>
      <c r="F247" s="494">
        <f t="shared" si="4"/>
        <v>32841832</v>
      </c>
      <c r="G247" s="489"/>
    </row>
    <row r="248" spans="1:7">
      <c r="B248" s="487" t="s">
        <v>1710</v>
      </c>
      <c r="D248" s="494">
        <v>22288210</v>
      </c>
      <c r="E248" s="494">
        <v>4761913</v>
      </c>
      <c r="F248" s="494">
        <f t="shared" si="4"/>
        <v>17526297</v>
      </c>
      <c r="G248" s="489"/>
    </row>
    <row r="249" spans="1:7">
      <c r="B249" s="487" t="s">
        <v>1499</v>
      </c>
      <c r="C249" s="493" t="s">
        <v>1453</v>
      </c>
      <c r="D249" s="494">
        <v>30000</v>
      </c>
      <c r="E249" s="494">
        <v>8449</v>
      </c>
      <c r="F249" s="494">
        <f t="shared" si="4"/>
        <v>21551</v>
      </c>
      <c r="G249" s="489"/>
    </row>
    <row r="250" spans="1:7">
      <c r="A250" s="489"/>
      <c r="B250" s="487" t="s">
        <v>1500</v>
      </c>
      <c r="C250" s="493" t="s">
        <v>1459</v>
      </c>
      <c r="D250" s="494">
        <v>906930</v>
      </c>
      <c r="E250" s="494">
        <v>191946</v>
      </c>
      <c r="F250" s="494">
        <f t="shared" si="4"/>
        <v>714984</v>
      </c>
      <c r="G250" s="489"/>
    </row>
    <row r="251" spans="1:7">
      <c r="A251" s="489"/>
      <c r="B251" s="487" t="s">
        <v>1501</v>
      </c>
      <c r="C251" s="493" t="s">
        <v>1461</v>
      </c>
      <c r="D251" s="494">
        <v>2544114</v>
      </c>
      <c r="E251" s="494">
        <v>494440</v>
      </c>
      <c r="F251" s="494">
        <f t="shared" si="4"/>
        <v>2049674</v>
      </c>
      <c r="G251" s="489"/>
    </row>
    <row r="252" spans="1:7">
      <c r="A252" s="489"/>
      <c r="B252" s="487" t="s">
        <v>1502</v>
      </c>
      <c r="C252" s="493" t="s">
        <v>1503</v>
      </c>
      <c r="D252" s="494">
        <v>250000</v>
      </c>
      <c r="E252" s="494">
        <v>74912</v>
      </c>
      <c r="F252" s="494">
        <f t="shared" si="4"/>
        <v>175088</v>
      </c>
      <c r="G252" s="489"/>
    </row>
    <row r="253" spans="1:7">
      <c r="A253" s="489"/>
      <c r="B253" s="487" t="s">
        <v>1504</v>
      </c>
      <c r="C253" s="493" t="s">
        <v>1505</v>
      </c>
      <c r="D253" s="494">
        <v>550000</v>
      </c>
      <c r="E253" s="494">
        <v>55234</v>
      </c>
      <c r="F253" s="494">
        <f t="shared" si="4"/>
        <v>494766</v>
      </c>
      <c r="G253" s="489"/>
    </row>
    <row r="254" spans="1:7">
      <c r="A254" s="489"/>
      <c r="B254" s="487" t="s">
        <v>1506</v>
      </c>
      <c r="C254" s="493" t="s">
        <v>1507</v>
      </c>
      <c r="D254" s="494">
        <v>30000</v>
      </c>
      <c r="E254" s="494">
        <v>3002</v>
      </c>
      <c r="F254" s="494">
        <f t="shared" si="4"/>
        <v>26998</v>
      </c>
      <c r="G254" s="489"/>
    </row>
    <row r="255" spans="1:7">
      <c r="A255" s="489"/>
      <c r="B255" s="487" t="s">
        <v>1508</v>
      </c>
      <c r="C255" s="493" t="s">
        <v>1509</v>
      </c>
      <c r="D255" s="494">
        <v>10000000</v>
      </c>
      <c r="E255" s="494">
        <v>2168332</v>
      </c>
      <c r="F255" s="494">
        <f t="shared" si="4"/>
        <v>7831668</v>
      </c>
      <c r="G255" s="489"/>
    </row>
    <row r="256" spans="1:7">
      <c r="A256" s="489"/>
      <c r="B256" s="487" t="s">
        <v>1510</v>
      </c>
      <c r="C256" s="493" t="s">
        <v>1511</v>
      </c>
      <c r="D256" s="494">
        <v>30000</v>
      </c>
      <c r="E256" s="494">
        <v>3002</v>
      </c>
      <c r="F256" s="494">
        <f t="shared" si="4"/>
        <v>26998</v>
      </c>
      <c r="G256" s="489"/>
    </row>
    <row r="257" spans="1:7">
      <c r="A257" s="489"/>
      <c r="B257" s="487" t="s">
        <v>1512</v>
      </c>
      <c r="C257" s="493" t="s">
        <v>1513</v>
      </c>
      <c r="D257" s="494">
        <v>30000</v>
      </c>
      <c r="E257" s="494">
        <v>3002</v>
      </c>
      <c r="F257" s="494">
        <f t="shared" si="4"/>
        <v>26998</v>
      </c>
      <c r="G257" s="489"/>
    </row>
    <row r="258" spans="1:7">
      <c r="A258" s="489"/>
      <c r="B258" s="487" t="s">
        <v>1514</v>
      </c>
      <c r="C258" s="493" t="s">
        <v>1515</v>
      </c>
      <c r="D258" s="494">
        <v>30000</v>
      </c>
      <c r="E258" s="494">
        <v>3002</v>
      </c>
      <c r="F258" s="494">
        <f t="shared" si="4"/>
        <v>26998</v>
      </c>
      <c r="G258" s="489"/>
    </row>
    <row r="259" spans="1:7">
      <c r="A259" s="489"/>
      <c r="B259" s="487" t="s">
        <v>1516</v>
      </c>
      <c r="C259" s="493" t="s">
        <v>1517</v>
      </c>
      <c r="D259" s="494">
        <v>500000</v>
      </c>
      <c r="E259" s="494">
        <v>53973</v>
      </c>
      <c r="F259" s="494">
        <f t="shared" si="4"/>
        <v>446027</v>
      </c>
      <c r="G259" s="489"/>
    </row>
    <row r="260" spans="1:7">
      <c r="A260" s="489"/>
      <c r="B260" s="487" t="s">
        <v>1518</v>
      </c>
      <c r="C260" s="493" t="s">
        <v>1463</v>
      </c>
      <c r="D260" s="494">
        <v>20528295</v>
      </c>
      <c r="E260" s="494">
        <v>7302604</v>
      </c>
      <c r="F260" s="494">
        <f t="shared" si="4"/>
        <v>13225691</v>
      </c>
      <c r="G260" s="489"/>
    </row>
    <row r="261" spans="1:7">
      <c r="A261" s="489"/>
      <c r="B261" s="487" t="s">
        <v>1519</v>
      </c>
      <c r="C261" s="493" t="s">
        <v>1490</v>
      </c>
      <c r="D261" s="494">
        <v>3460991</v>
      </c>
      <c r="E261" s="494">
        <v>953628</v>
      </c>
      <c r="F261" s="494">
        <f t="shared" si="4"/>
        <v>2507363</v>
      </c>
      <c r="G261" s="489"/>
    </row>
    <row r="262" spans="1:7">
      <c r="A262" s="489"/>
      <c r="B262" s="487" t="s">
        <v>1520</v>
      </c>
      <c r="C262" s="493" t="s">
        <v>1492</v>
      </c>
      <c r="D262" s="494">
        <v>2260000</v>
      </c>
      <c r="E262" s="494">
        <v>677169</v>
      </c>
      <c r="F262" s="494">
        <f t="shared" si="4"/>
        <v>1582831</v>
      </c>
      <c r="G262" s="489"/>
    </row>
    <row r="263" spans="1:7">
      <c r="A263" s="489"/>
      <c r="B263" s="487" t="s">
        <v>1521</v>
      </c>
      <c r="C263" s="493" t="s">
        <v>1439</v>
      </c>
      <c r="D263" s="494">
        <v>3054490</v>
      </c>
      <c r="E263" s="494">
        <v>1578197</v>
      </c>
      <c r="F263" s="494">
        <f t="shared" si="4"/>
        <v>1476293</v>
      </c>
      <c r="G263" s="489"/>
    </row>
    <row r="264" spans="1:7">
      <c r="A264" s="489"/>
      <c r="B264" s="487" t="s">
        <v>1522</v>
      </c>
      <c r="C264" s="493" t="s">
        <v>1435</v>
      </c>
      <c r="D264" s="494">
        <v>620268</v>
      </c>
      <c r="E264" s="494">
        <v>341136</v>
      </c>
      <c r="F264" s="494">
        <f t="shared" si="4"/>
        <v>279132</v>
      </c>
      <c r="G264" s="489"/>
    </row>
    <row r="265" spans="1:7">
      <c r="A265" s="489"/>
      <c r="B265" s="487" t="s">
        <v>1523</v>
      </c>
      <c r="C265" s="493" t="s">
        <v>1465</v>
      </c>
      <c r="D265" s="494">
        <v>2069231</v>
      </c>
      <c r="E265" s="494">
        <v>1042986</v>
      </c>
      <c r="F265" s="494">
        <f t="shared" si="4"/>
        <v>1026245</v>
      </c>
      <c r="G265" s="489"/>
    </row>
    <row r="266" spans="1:7">
      <c r="B266" s="487" t="s">
        <v>1524</v>
      </c>
      <c r="C266" s="493" t="s">
        <v>1485</v>
      </c>
      <c r="D266" s="494">
        <v>4792957</v>
      </c>
      <c r="E266" s="494">
        <v>1265050</v>
      </c>
      <c r="F266" s="494">
        <f t="shared" si="4"/>
        <v>3527907</v>
      </c>
      <c r="G266" s="489"/>
    </row>
    <row r="267" spans="1:7">
      <c r="B267" s="487" t="s">
        <v>1711</v>
      </c>
      <c r="C267" s="493" t="s">
        <v>1712</v>
      </c>
      <c r="D267" s="494">
        <v>30000</v>
      </c>
      <c r="E267" s="494">
        <v>1310</v>
      </c>
      <c r="F267" s="494">
        <f t="shared" si="4"/>
        <v>28690</v>
      </c>
      <c r="G267" s="489"/>
    </row>
    <row r="268" spans="1:7">
      <c r="B268" s="487" t="s">
        <v>1713</v>
      </c>
      <c r="C268" s="493" t="s">
        <v>1809</v>
      </c>
      <c r="D268" s="494">
        <v>1500000</v>
      </c>
      <c r="E268" s="494">
        <v>72083</v>
      </c>
      <c r="F268" s="494">
        <f t="shared" si="4"/>
        <v>1427917</v>
      </c>
      <c r="G268" s="489"/>
    </row>
    <row r="269" spans="1:7">
      <c r="B269" s="487" t="s">
        <v>1713</v>
      </c>
      <c r="C269" s="493" t="s">
        <v>1714</v>
      </c>
      <c r="D269" s="494">
        <v>3200000</v>
      </c>
      <c r="E269" s="494">
        <v>176573</v>
      </c>
      <c r="F269" s="494">
        <f t="shared" si="4"/>
        <v>3023427</v>
      </c>
      <c r="G269" s="489"/>
    </row>
    <row r="270" spans="1:7">
      <c r="B270" s="487" t="s">
        <v>1713</v>
      </c>
      <c r="C270" s="493" t="s">
        <v>1715</v>
      </c>
      <c r="D270" s="494">
        <v>2000000</v>
      </c>
      <c r="E270" s="494">
        <v>110356</v>
      </c>
      <c r="F270" s="494">
        <f t="shared" si="4"/>
        <v>1889644</v>
      </c>
      <c r="G270" s="489"/>
    </row>
    <row r="271" spans="1:7">
      <c r="B271" s="487" t="s">
        <v>1713</v>
      </c>
      <c r="C271" s="493" t="s">
        <v>1716</v>
      </c>
      <c r="D271" s="494">
        <v>3305556</v>
      </c>
      <c r="E271" s="494">
        <v>182394</v>
      </c>
      <c r="F271" s="494">
        <f t="shared" si="4"/>
        <v>3123162</v>
      </c>
      <c r="G271" s="489"/>
    </row>
    <row r="272" spans="1:7">
      <c r="B272" s="487" t="s">
        <v>1717</v>
      </c>
      <c r="C272" s="493" t="s">
        <v>1718</v>
      </c>
      <c r="D272" s="494">
        <v>200000</v>
      </c>
      <c r="E272" s="494">
        <v>8732</v>
      </c>
      <c r="F272" s="494">
        <f t="shared" si="4"/>
        <v>191268</v>
      </c>
      <c r="G272" s="489"/>
    </row>
    <row r="273" spans="1:7">
      <c r="B273" s="487" t="s">
        <v>1719</v>
      </c>
      <c r="C273" s="493" t="s">
        <v>1720</v>
      </c>
      <c r="D273" s="494">
        <v>15000</v>
      </c>
      <c r="E273" s="494">
        <v>657</v>
      </c>
      <c r="F273" s="494">
        <f t="shared" si="4"/>
        <v>14343</v>
      </c>
      <c r="G273" s="489"/>
    </row>
    <row r="274" spans="1:7">
      <c r="B274" s="487" t="s">
        <v>1810</v>
      </c>
      <c r="D274" s="494">
        <v>3500000</v>
      </c>
      <c r="E274" s="494">
        <v>117562</v>
      </c>
      <c r="F274" s="494">
        <f t="shared" si="4"/>
        <v>3382438</v>
      </c>
      <c r="G274" s="489"/>
    </row>
    <row r="275" spans="1:7">
      <c r="C275" s="488"/>
      <c r="D275" s="495">
        <f>SUM(D243:D274)</f>
        <v>131964110</v>
      </c>
      <c r="E275" s="495">
        <f>SUM(E243:E274)</f>
        <v>30065114</v>
      </c>
      <c r="F275" s="495">
        <f>SUM(F243:F274)</f>
        <v>101898996</v>
      </c>
      <c r="G275" s="489"/>
    </row>
    <row r="276" spans="1:7">
      <c r="A276" s="486" t="s">
        <v>1525</v>
      </c>
      <c r="C276" s="488"/>
      <c r="G276" s="489"/>
    </row>
    <row r="277" spans="1:7">
      <c r="A277" s="487" t="s">
        <v>1013</v>
      </c>
      <c r="C277" s="488"/>
      <c r="G277" s="489"/>
    </row>
    <row r="278" spans="1:7">
      <c r="B278" s="487" t="s">
        <v>1526</v>
      </c>
      <c r="C278" s="493" t="s">
        <v>1437</v>
      </c>
      <c r="D278" s="495">
        <v>1555881</v>
      </c>
      <c r="E278" s="495">
        <v>1555881</v>
      </c>
      <c r="F278" s="495">
        <v>0</v>
      </c>
      <c r="G278" s="489"/>
    </row>
    <row r="279" spans="1:7">
      <c r="A279" s="489"/>
      <c r="B279" s="489"/>
      <c r="C279" s="496"/>
      <c r="D279" s="489"/>
      <c r="E279" s="489"/>
      <c r="F279" s="489"/>
      <c r="G279" s="489"/>
    </row>
    <row r="280" spans="1:7">
      <c r="A280" s="486" t="s">
        <v>1527</v>
      </c>
      <c r="C280" s="488"/>
      <c r="G280" s="489"/>
    </row>
    <row r="281" spans="1:7">
      <c r="A281" s="487" t="s">
        <v>1013</v>
      </c>
      <c r="C281" s="488"/>
      <c r="G281" s="489"/>
    </row>
    <row r="282" spans="1:7">
      <c r="B282" s="487" t="s">
        <v>1528</v>
      </c>
      <c r="C282" s="493" t="s">
        <v>1503</v>
      </c>
      <c r="D282" s="494">
        <v>4626818</v>
      </c>
      <c r="E282" s="494">
        <v>1318166</v>
      </c>
      <c r="F282" s="494">
        <f>D282-E282</f>
        <v>3308652</v>
      </c>
      <c r="G282" s="489"/>
    </row>
    <row r="283" spans="1:7">
      <c r="B283" s="487" t="s">
        <v>1529</v>
      </c>
      <c r="C283" s="493" t="s">
        <v>1356</v>
      </c>
      <c r="D283" s="494">
        <v>815000</v>
      </c>
      <c r="E283" s="494">
        <v>312045</v>
      </c>
      <c r="F283" s="494">
        <f>D283-E283</f>
        <v>502955</v>
      </c>
      <c r="G283" s="489"/>
    </row>
    <row r="284" spans="1:7">
      <c r="B284" s="487" t="s">
        <v>1530</v>
      </c>
      <c r="C284" s="493" t="s">
        <v>1531</v>
      </c>
      <c r="D284" s="494">
        <v>285443</v>
      </c>
      <c r="E284" s="494">
        <v>162546</v>
      </c>
      <c r="F284" s="494">
        <f>D284-E284</f>
        <v>122897</v>
      </c>
      <c r="G284" s="489"/>
    </row>
    <row r="285" spans="1:7">
      <c r="B285" s="487" t="s">
        <v>1534</v>
      </c>
      <c r="C285" s="493" t="s">
        <v>1535</v>
      </c>
      <c r="D285" s="494">
        <v>2999054</v>
      </c>
      <c r="E285" s="494">
        <v>786887</v>
      </c>
      <c r="F285" s="494">
        <f>D285-E285</f>
        <v>2212167</v>
      </c>
      <c r="G285" s="489"/>
    </row>
    <row r="286" spans="1:7">
      <c r="C286" s="488"/>
      <c r="D286" s="495">
        <f>SUM(D282:D285)</f>
        <v>8726315</v>
      </c>
      <c r="E286" s="495">
        <f>SUM(E282:E285)</f>
        <v>2579644</v>
      </c>
      <c r="F286" s="495">
        <f>SUM(F282:F285)</f>
        <v>6146671</v>
      </c>
      <c r="G286" s="489"/>
    </row>
    <row r="287" spans="1:7">
      <c r="A287" s="489"/>
      <c r="B287" s="489"/>
      <c r="C287" s="496"/>
      <c r="D287" s="489"/>
      <c r="E287" s="489"/>
      <c r="F287" s="489"/>
      <c r="G287" s="489"/>
    </row>
    <row r="288" spans="1:7">
      <c r="A288" s="486" t="s">
        <v>1536</v>
      </c>
      <c r="C288" s="488"/>
      <c r="G288" s="489"/>
    </row>
    <row r="289" spans="1:7">
      <c r="A289" s="487" t="s">
        <v>1013</v>
      </c>
      <c r="C289" s="488"/>
      <c r="G289" s="489"/>
    </row>
    <row r="290" spans="1:7">
      <c r="B290" s="487" t="s">
        <v>1537</v>
      </c>
      <c r="C290" s="493" t="s">
        <v>1459</v>
      </c>
      <c r="D290" s="494">
        <v>3500</v>
      </c>
      <c r="E290" s="494">
        <v>3500</v>
      </c>
      <c r="F290" s="494">
        <v>0</v>
      </c>
      <c r="G290" s="489"/>
    </row>
    <row r="291" spans="1:7">
      <c r="B291" s="487" t="s">
        <v>1538</v>
      </c>
      <c r="C291" s="493" t="s">
        <v>1539</v>
      </c>
      <c r="D291" s="494">
        <v>45472</v>
      </c>
      <c r="E291" s="494">
        <v>45472</v>
      </c>
      <c r="F291" s="494">
        <v>0</v>
      </c>
      <c r="G291" s="489"/>
    </row>
    <row r="292" spans="1:7">
      <c r="B292" s="487" t="s">
        <v>1532</v>
      </c>
      <c r="C292" s="493" t="s">
        <v>1533</v>
      </c>
      <c r="D292" s="494">
        <v>195000</v>
      </c>
      <c r="E292" s="494">
        <v>195000</v>
      </c>
      <c r="F292" s="494">
        <f>D292-E292</f>
        <v>0</v>
      </c>
      <c r="G292" s="489"/>
    </row>
    <row r="293" spans="1:7">
      <c r="D293" s="495">
        <v>48972</v>
      </c>
      <c r="E293" s="495">
        <v>48972</v>
      </c>
      <c r="F293" s="495">
        <v>0</v>
      </c>
      <c r="G293" s="489"/>
    </row>
    <row r="294" spans="1:7">
      <c r="A294" s="489"/>
      <c r="B294" s="489"/>
      <c r="C294" s="496"/>
      <c r="D294" s="489"/>
      <c r="E294" s="489"/>
      <c r="F294" s="489"/>
      <c r="G294" s="489"/>
    </row>
    <row r="295" spans="1:7">
      <c r="A295" s="486" t="s">
        <v>1540</v>
      </c>
      <c r="C295" s="488"/>
      <c r="G295" s="489"/>
    </row>
    <row r="296" spans="1:7">
      <c r="B296" s="487" t="s">
        <v>1541</v>
      </c>
      <c r="C296" s="493" t="s">
        <v>1503</v>
      </c>
      <c r="D296" s="494">
        <v>250000</v>
      </c>
      <c r="E296" s="487">
        <v>0</v>
      </c>
      <c r="F296" s="494">
        <f>D296-E296</f>
        <v>250000</v>
      </c>
      <c r="G296" s="489"/>
    </row>
    <row r="297" spans="1:7">
      <c r="B297" s="487" t="s">
        <v>1542</v>
      </c>
      <c r="C297" s="493" t="s">
        <v>1503</v>
      </c>
      <c r="D297" s="494">
        <v>6950000</v>
      </c>
      <c r="E297" s="487">
        <v>0</v>
      </c>
      <c r="F297" s="494">
        <f t="shared" ref="F297:F298" si="5">D297-E297</f>
        <v>6950000</v>
      </c>
      <c r="G297" s="489"/>
    </row>
    <row r="298" spans="1:7">
      <c r="B298" s="487" t="s">
        <v>2296</v>
      </c>
      <c r="D298" s="494">
        <v>26083690</v>
      </c>
      <c r="F298" s="494">
        <f t="shared" si="5"/>
        <v>26083690</v>
      </c>
      <c r="G298" s="489"/>
    </row>
    <row r="299" spans="1:7">
      <c r="C299" s="488"/>
      <c r="D299" s="495">
        <f>SUM(D296:D298)</f>
        <v>33283690</v>
      </c>
      <c r="E299" s="495">
        <f t="shared" ref="E299" si="6">SUM(E296:E298)</f>
        <v>0</v>
      </c>
      <c r="F299" s="495">
        <f>SUM(F296:F298)</f>
        <v>33283690</v>
      </c>
      <c r="G299" s="489"/>
    </row>
    <row r="300" spans="1:7">
      <c r="A300" s="489"/>
      <c r="B300" s="489"/>
      <c r="C300" s="496"/>
      <c r="D300" s="489"/>
      <c r="E300" s="489"/>
      <c r="F300" s="489"/>
      <c r="G300" s="489"/>
    </row>
    <row r="301" spans="1:7">
      <c r="A301" s="486" t="s">
        <v>1543</v>
      </c>
      <c r="C301" s="488"/>
      <c r="G301" s="489"/>
    </row>
    <row r="302" spans="1:7">
      <c r="A302" s="487" t="s">
        <v>1281</v>
      </c>
      <c r="C302" s="488"/>
      <c r="G302" s="489"/>
    </row>
    <row r="303" spans="1:7">
      <c r="B303" s="487" t="s">
        <v>1544</v>
      </c>
      <c r="D303" s="494">
        <v>20000</v>
      </c>
      <c r="E303" s="494">
        <v>0</v>
      </c>
      <c r="F303" s="494">
        <f>D303-E303</f>
        <v>20000</v>
      </c>
      <c r="G303" s="489"/>
    </row>
    <row r="304" spans="1:7">
      <c r="B304" s="487" t="s">
        <v>1545</v>
      </c>
      <c r="D304" s="494">
        <v>60000</v>
      </c>
      <c r="E304" s="494">
        <v>0</v>
      </c>
      <c r="F304" s="494">
        <f>D304-E304</f>
        <v>60000</v>
      </c>
      <c r="G304" s="489"/>
    </row>
    <row r="305" spans="1:7">
      <c r="C305" s="488"/>
      <c r="D305" s="495">
        <v>80000</v>
      </c>
      <c r="E305" s="495">
        <v>0</v>
      </c>
      <c r="F305" s="495">
        <v>80000</v>
      </c>
      <c r="G305" s="489"/>
    </row>
    <row r="306" spans="1:7">
      <c r="A306" s="486" t="s">
        <v>1546</v>
      </c>
      <c r="C306" s="488"/>
      <c r="G306" s="489"/>
    </row>
    <row r="307" spans="1:7">
      <c r="A307" s="487" t="s">
        <v>1013</v>
      </c>
      <c r="C307" s="488"/>
      <c r="G307" s="489"/>
    </row>
    <row r="308" spans="1:7">
      <c r="A308" s="486"/>
      <c r="B308" s="487" t="s">
        <v>1811</v>
      </c>
      <c r="C308" s="488"/>
      <c r="D308" s="486">
        <v>110220</v>
      </c>
      <c r="E308" s="486">
        <v>62781</v>
      </c>
      <c r="F308" s="486">
        <f>D308-E308</f>
        <v>47439</v>
      </c>
      <c r="G308" s="489"/>
    </row>
    <row r="309" spans="1:7">
      <c r="A309" s="487" t="s">
        <v>1281</v>
      </c>
      <c r="C309" s="488"/>
      <c r="D309" s="486"/>
      <c r="E309" s="486"/>
      <c r="F309" s="486"/>
      <c r="G309" s="489"/>
    </row>
    <row r="310" spans="1:7">
      <c r="A310" s="486"/>
      <c r="B310" s="487" t="s">
        <v>1812</v>
      </c>
      <c r="C310" s="488"/>
      <c r="D310" s="486">
        <v>48562</v>
      </c>
      <c r="E310" s="486">
        <v>31310</v>
      </c>
      <c r="F310" s="486">
        <f>D310-E310</f>
        <v>17252</v>
      </c>
      <c r="G310" s="489"/>
    </row>
    <row r="311" spans="1:7">
      <c r="A311" s="486"/>
      <c r="B311" s="487" t="s">
        <v>2297</v>
      </c>
      <c r="C311" s="488"/>
      <c r="D311" s="486">
        <v>150897</v>
      </c>
      <c r="E311" s="486">
        <v>18323</v>
      </c>
      <c r="F311" s="486">
        <f>D311-E311</f>
        <v>132574</v>
      </c>
      <c r="G311" s="489"/>
    </row>
    <row r="312" spans="1:7">
      <c r="A312" s="489"/>
      <c r="B312" s="489"/>
      <c r="C312" s="496"/>
      <c r="D312" s="489">
        <f>SUM(D308:D311)</f>
        <v>309679</v>
      </c>
      <c r="E312" s="489">
        <f t="shared" ref="E312" si="7">SUM(E308:E311)</f>
        <v>112414</v>
      </c>
      <c r="F312" s="489">
        <f>SUM(F308:F311)</f>
        <v>197265</v>
      </c>
      <c r="G312" s="489"/>
    </row>
    <row r="313" spans="1:7">
      <c r="A313" s="486" t="s">
        <v>1551</v>
      </c>
      <c r="C313" s="488"/>
      <c r="G313" s="489"/>
    </row>
    <row r="314" spans="1:7">
      <c r="A314" s="487" t="s">
        <v>1013</v>
      </c>
      <c r="C314" s="488"/>
      <c r="G314" s="489"/>
    </row>
    <row r="315" spans="1:7">
      <c r="B315" s="487" t="s">
        <v>1552</v>
      </c>
      <c r="D315" s="494">
        <v>1875000</v>
      </c>
      <c r="E315" s="494">
        <v>1875000</v>
      </c>
      <c r="F315" s="494">
        <v>0</v>
      </c>
      <c r="G315" s="489"/>
    </row>
    <row r="316" spans="1:7">
      <c r="B316" s="487" t="s">
        <v>1553</v>
      </c>
      <c r="D316" s="494">
        <v>24864</v>
      </c>
      <c r="E316" s="494">
        <v>24864</v>
      </c>
      <c r="F316" s="494">
        <v>0</v>
      </c>
      <c r="G316" s="489"/>
    </row>
    <row r="317" spans="1:7">
      <c r="B317" s="487" t="s">
        <v>1554</v>
      </c>
      <c r="D317" s="494">
        <v>34416</v>
      </c>
      <c r="E317" s="494">
        <v>34416</v>
      </c>
      <c r="F317" s="494">
        <v>0</v>
      </c>
      <c r="G317" s="489"/>
    </row>
    <row r="318" spans="1:7">
      <c r="B318" s="487" t="s">
        <v>1554</v>
      </c>
      <c r="D318" s="494">
        <v>124990</v>
      </c>
      <c r="E318" s="494">
        <v>124990</v>
      </c>
      <c r="F318" s="494">
        <v>0</v>
      </c>
      <c r="G318" s="489"/>
    </row>
    <row r="319" spans="1:7">
      <c r="B319" s="487" t="s">
        <v>1555</v>
      </c>
      <c r="D319" s="494">
        <v>53990</v>
      </c>
      <c r="E319" s="494">
        <v>53990</v>
      </c>
      <c r="F319" s="494">
        <v>0</v>
      </c>
      <c r="G319" s="489"/>
    </row>
    <row r="320" spans="1:7">
      <c r="B320" s="487" t="s">
        <v>1556</v>
      </c>
      <c r="D320" s="494">
        <v>215000</v>
      </c>
      <c r="E320" s="494">
        <v>215000</v>
      </c>
      <c r="F320" s="494">
        <v>0</v>
      </c>
      <c r="G320" s="489"/>
    </row>
    <row r="321" spans="1:7">
      <c r="B321" s="487" t="s">
        <v>1557</v>
      </c>
      <c r="D321" s="494">
        <v>162100</v>
      </c>
      <c r="E321" s="494">
        <v>162100</v>
      </c>
      <c r="F321" s="494">
        <v>0</v>
      </c>
      <c r="G321" s="489"/>
    </row>
    <row r="322" spans="1:7">
      <c r="A322" s="489"/>
      <c r="B322" s="487" t="s">
        <v>1557</v>
      </c>
      <c r="D322" s="494">
        <v>241274</v>
      </c>
      <c r="E322" s="494">
        <v>241274</v>
      </c>
      <c r="F322" s="494">
        <v>0</v>
      </c>
      <c r="G322" s="489"/>
    </row>
    <row r="323" spans="1:7">
      <c r="A323" s="489"/>
      <c r="B323" s="487" t="s">
        <v>1558</v>
      </c>
      <c r="D323" s="494">
        <v>163500</v>
      </c>
      <c r="E323" s="494">
        <v>163500</v>
      </c>
      <c r="F323" s="494">
        <v>0</v>
      </c>
      <c r="G323" s="489"/>
    </row>
    <row r="324" spans="1:7">
      <c r="A324" s="489"/>
      <c r="B324" s="487" t="s">
        <v>1559</v>
      </c>
      <c r="D324" s="494">
        <v>264000</v>
      </c>
      <c r="E324" s="494">
        <v>264000</v>
      </c>
      <c r="F324" s="494">
        <v>0</v>
      </c>
      <c r="G324" s="489"/>
    </row>
    <row r="325" spans="1:7">
      <c r="A325" s="489"/>
      <c r="B325" s="487" t="s">
        <v>1561</v>
      </c>
      <c r="D325" s="494">
        <v>2141471</v>
      </c>
      <c r="E325" s="494">
        <v>2141471</v>
      </c>
      <c r="F325" s="494">
        <v>0</v>
      </c>
      <c r="G325" s="489"/>
    </row>
    <row r="326" spans="1:7">
      <c r="B326" s="487" t="s">
        <v>1813</v>
      </c>
      <c r="D326" s="494">
        <v>150000</v>
      </c>
      <c r="E326" s="494">
        <v>150000</v>
      </c>
      <c r="F326" s="494">
        <v>0</v>
      </c>
      <c r="G326" s="489"/>
    </row>
    <row r="327" spans="1:7">
      <c r="B327" s="487" t="s">
        <v>1562</v>
      </c>
      <c r="D327" s="494">
        <v>3642490</v>
      </c>
      <c r="E327" s="494">
        <v>3642490</v>
      </c>
      <c r="F327" s="494">
        <v>0</v>
      </c>
      <c r="G327" s="489"/>
    </row>
    <row r="328" spans="1:7">
      <c r="A328" s="486"/>
      <c r="B328" s="487" t="s">
        <v>1560</v>
      </c>
      <c r="D328" s="494">
        <v>432000</v>
      </c>
      <c r="E328" s="494">
        <v>432000</v>
      </c>
      <c r="F328" s="494">
        <v>0</v>
      </c>
      <c r="G328" s="489"/>
    </row>
    <row r="329" spans="1:7">
      <c r="B329" s="487" t="s">
        <v>1560</v>
      </c>
      <c r="D329" s="494">
        <v>292170</v>
      </c>
      <c r="E329" s="494">
        <v>292170</v>
      </c>
      <c r="F329" s="494">
        <v>0</v>
      </c>
      <c r="G329" s="489"/>
    </row>
    <row r="330" spans="1:7">
      <c r="B330" s="487" t="s">
        <v>1563</v>
      </c>
      <c r="D330" s="494">
        <v>1850700</v>
      </c>
      <c r="E330" s="494">
        <v>1850700</v>
      </c>
      <c r="F330" s="494">
        <v>0</v>
      </c>
      <c r="G330" s="489"/>
    </row>
    <row r="331" spans="1:7">
      <c r="B331" s="487" t="s">
        <v>1547</v>
      </c>
      <c r="D331" s="494">
        <v>204605</v>
      </c>
      <c r="E331" s="494">
        <v>204605</v>
      </c>
      <c r="F331" s="494">
        <v>0</v>
      </c>
      <c r="G331" s="489"/>
    </row>
    <row r="332" spans="1:7">
      <c r="B332" s="487" t="s">
        <v>1814</v>
      </c>
      <c r="D332" s="494">
        <v>476000</v>
      </c>
      <c r="E332" s="494">
        <v>476000</v>
      </c>
      <c r="F332" s="494">
        <v>0</v>
      </c>
      <c r="G332" s="489"/>
    </row>
    <row r="333" spans="1:7">
      <c r="B333" s="487" t="s">
        <v>1548</v>
      </c>
      <c r="D333" s="498">
        <v>134990</v>
      </c>
      <c r="E333" s="498">
        <v>134990</v>
      </c>
      <c r="F333" s="494">
        <v>0</v>
      </c>
      <c r="G333" s="489"/>
    </row>
    <row r="334" spans="1:7">
      <c r="A334" s="487" t="s">
        <v>1133</v>
      </c>
      <c r="C334" s="488"/>
      <c r="E334" s="494"/>
      <c r="G334" s="489"/>
    </row>
    <row r="335" spans="1:7">
      <c r="B335" s="487" t="s">
        <v>1564</v>
      </c>
      <c r="C335" s="488"/>
      <c r="D335" s="494">
        <v>186237</v>
      </c>
      <c r="E335" s="494">
        <v>186237</v>
      </c>
      <c r="F335" s="494">
        <v>0</v>
      </c>
      <c r="G335" s="489"/>
    </row>
    <row r="336" spans="1:7">
      <c r="B336" s="487" t="s">
        <v>1565</v>
      </c>
      <c r="C336" s="488"/>
      <c r="D336" s="494">
        <v>372726</v>
      </c>
      <c r="E336" s="494">
        <v>372726</v>
      </c>
      <c r="F336" s="494">
        <v>0</v>
      </c>
      <c r="G336" s="489"/>
    </row>
    <row r="337" spans="1:7">
      <c r="B337" s="487" t="s">
        <v>1566</v>
      </c>
      <c r="C337" s="488"/>
      <c r="D337" s="494">
        <v>21400</v>
      </c>
      <c r="E337" s="494">
        <v>21400</v>
      </c>
      <c r="F337" s="494">
        <v>0</v>
      </c>
      <c r="G337" s="489"/>
    </row>
    <row r="338" spans="1:7">
      <c r="B338" s="487" t="s">
        <v>1560</v>
      </c>
      <c r="C338" s="488"/>
      <c r="D338" s="494">
        <v>256975</v>
      </c>
      <c r="E338" s="494">
        <v>256975</v>
      </c>
      <c r="F338" s="494">
        <v>0</v>
      </c>
      <c r="G338" s="489"/>
    </row>
    <row r="339" spans="1:7">
      <c r="B339" s="487" t="s">
        <v>1567</v>
      </c>
      <c r="C339" s="488"/>
      <c r="D339" s="494">
        <v>120000</v>
      </c>
      <c r="E339" s="494">
        <v>120000</v>
      </c>
      <c r="F339" s="494">
        <v>0</v>
      </c>
      <c r="G339" s="489"/>
    </row>
    <row r="340" spans="1:7">
      <c r="B340" s="487" t="s">
        <v>1560</v>
      </c>
      <c r="C340" s="488"/>
      <c r="D340" s="494">
        <v>172000</v>
      </c>
      <c r="E340" s="494">
        <v>172000</v>
      </c>
      <c r="F340" s="494">
        <v>0</v>
      </c>
      <c r="G340" s="489"/>
    </row>
    <row r="341" spans="1:7">
      <c r="B341" s="487" t="s">
        <v>1560</v>
      </c>
      <c r="C341" s="488"/>
      <c r="D341" s="494">
        <v>298850</v>
      </c>
      <c r="E341" s="494">
        <v>298850</v>
      </c>
      <c r="F341" s="494">
        <v>0</v>
      </c>
      <c r="G341" s="489"/>
    </row>
    <row r="342" spans="1:7">
      <c r="A342" s="487" t="s">
        <v>1281</v>
      </c>
      <c r="D342" s="494"/>
      <c r="E342" s="494"/>
      <c r="F342" s="494"/>
      <c r="G342" s="489"/>
    </row>
    <row r="343" spans="1:7">
      <c r="A343" s="489"/>
      <c r="B343" s="487" t="s">
        <v>1580</v>
      </c>
      <c r="D343" s="494">
        <v>39980</v>
      </c>
      <c r="E343" s="494">
        <v>39980</v>
      </c>
      <c r="F343" s="494">
        <v>0</v>
      </c>
      <c r="G343" s="489"/>
    </row>
    <row r="344" spans="1:7">
      <c r="A344" s="489"/>
      <c r="B344" s="487" t="s">
        <v>1581</v>
      </c>
      <c r="D344" s="494">
        <v>131060</v>
      </c>
      <c r="E344" s="494">
        <v>131060</v>
      </c>
      <c r="F344" s="494">
        <v>0</v>
      </c>
      <c r="G344" s="489"/>
    </row>
    <row r="345" spans="1:7">
      <c r="A345" s="489"/>
      <c r="B345" s="487" t="s">
        <v>1581</v>
      </c>
      <c r="D345" s="494">
        <v>181250</v>
      </c>
      <c r="E345" s="494">
        <v>181250</v>
      </c>
      <c r="F345" s="494">
        <v>0</v>
      </c>
      <c r="G345" s="489"/>
    </row>
    <row r="346" spans="1:7">
      <c r="A346" s="489"/>
      <c r="B346" s="487" t="s">
        <v>1582</v>
      </c>
      <c r="D346" s="494">
        <v>750000</v>
      </c>
      <c r="E346" s="494">
        <v>750000</v>
      </c>
      <c r="F346" s="494">
        <v>0</v>
      </c>
      <c r="G346" s="489"/>
    </row>
    <row r="347" spans="1:7" s="486" customFormat="1">
      <c r="A347" s="489"/>
      <c r="B347" s="487" t="s">
        <v>1583</v>
      </c>
      <c r="C347" s="493"/>
      <c r="D347" s="494">
        <v>25000</v>
      </c>
      <c r="E347" s="494">
        <v>25000</v>
      </c>
      <c r="F347" s="494">
        <v>0</v>
      </c>
      <c r="G347" s="489"/>
    </row>
    <row r="348" spans="1:7">
      <c r="A348" s="489"/>
      <c r="B348" s="487" t="s">
        <v>1584</v>
      </c>
      <c r="D348" s="494">
        <v>300000</v>
      </c>
      <c r="E348" s="494">
        <v>300000</v>
      </c>
      <c r="F348" s="494">
        <v>0</v>
      </c>
      <c r="G348" s="489"/>
    </row>
    <row r="349" spans="1:7">
      <c r="A349" s="489"/>
      <c r="B349" s="487" t="s">
        <v>1585</v>
      </c>
      <c r="D349" s="494">
        <v>120000</v>
      </c>
      <c r="E349" s="494">
        <v>120000</v>
      </c>
      <c r="F349" s="494">
        <v>0</v>
      </c>
      <c r="G349" s="489"/>
    </row>
    <row r="350" spans="1:7">
      <c r="A350" s="489"/>
      <c r="B350" s="487" t="s">
        <v>1586</v>
      </c>
      <c r="D350" s="494">
        <v>650000</v>
      </c>
      <c r="E350" s="494">
        <v>650000</v>
      </c>
      <c r="F350" s="494">
        <v>0</v>
      </c>
      <c r="G350" s="489"/>
    </row>
    <row r="351" spans="1:7">
      <c r="A351" s="489"/>
      <c r="B351" s="487" t="s">
        <v>1587</v>
      </c>
      <c r="D351" s="494">
        <v>3000000</v>
      </c>
      <c r="E351" s="494">
        <v>3000000</v>
      </c>
      <c r="F351" s="494">
        <v>0</v>
      </c>
      <c r="G351" s="489"/>
    </row>
    <row r="352" spans="1:7">
      <c r="A352" s="489"/>
      <c r="B352" s="487" t="s">
        <v>1588</v>
      </c>
      <c r="D352" s="494">
        <v>74750</v>
      </c>
      <c r="E352" s="494">
        <v>74750</v>
      </c>
      <c r="F352" s="494">
        <v>0</v>
      </c>
      <c r="G352" s="489"/>
    </row>
    <row r="353" spans="1:7">
      <c r="A353" s="489"/>
      <c r="B353" s="487" t="s">
        <v>1589</v>
      </c>
      <c r="D353" s="494">
        <v>135000</v>
      </c>
      <c r="E353" s="494">
        <v>135000</v>
      </c>
      <c r="F353" s="494">
        <v>0</v>
      </c>
      <c r="G353" s="489"/>
    </row>
    <row r="354" spans="1:7">
      <c r="A354" s="489"/>
      <c r="B354" s="487" t="s">
        <v>1590</v>
      </c>
      <c r="D354" s="494">
        <v>3449975</v>
      </c>
      <c r="E354" s="494">
        <v>3449975</v>
      </c>
      <c r="F354" s="494">
        <v>0</v>
      </c>
      <c r="G354" s="489"/>
    </row>
    <row r="355" spans="1:7">
      <c r="A355" s="489"/>
      <c r="B355" s="487" t="s">
        <v>1591</v>
      </c>
      <c r="D355" s="494">
        <v>488590</v>
      </c>
      <c r="E355" s="494">
        <v>488590</v>
      </c>
      <c r="F355" s="494">
        <v>0</v>
      </c>
      <c r="G355" s="489"/>
    </row>
    <row r="356" spans="1:7">
      <c r="A356" s="489"/>
      <c r="B356" s="487" t="s">
        <v>1560</v>
      </c>
      <c r="D356" s="494">
        <v>146363</v>
      </c>
      <c r="E356" s="494">
        <v>146363</v>
      </c>
      <c r="F356" s="494">
        <v>0</v>
      </c>
      <c r="G356" s="489"/>
    </row>
    <row r="357" spans="1:7">
      <c r="A357" s="489"/>
      <c r="B357" s="487" t="s">
        <v>1565</v>
      </c>
      <c r="D357" s="494">
        <v>828600</v>
      </c>
      <c r="E357" s="494">
        <v>828600</v>
      </c>
      <c r="F357" s="494">
        <v>0</v>
      </c>
      <c r="G357" s="489"/>
    </row>
    <row r="358" spans="1:7">
      <c r="B358" s="487" t="s">
        <v>1592</v>
      </c>
      <c r="D358" s="494">
        <v>1024548</v>
      </c>
      <c r="E358" s="494">
        <v>1024548</v>
      </c>
      <c r="F358" s="494">
        <v>0</v>
      </c>
      <c r="G358" s="489"/>
    </row>
    <row r="359" spans="1:7">
      <c r="B359" s="487" t="s">
        <v>1593</v>
      </c>
      <c r="D359" s="494">
        <v>425870</v>
      </c>
      <c r="E359" s="494">
        <v>425870</v>
      </c>
      <c r="F359" s="494">
        <v>0</v>
      </c>
      <c r="G359" s="489"/>
    </row>
    <row r="360" spans="1:7">
      <c r="B360" s="487" t="s">
        <v>1576</v>
      </c>
      <c r="D360" s="494">
        <v>241274</v>
      </c>
      <c r="E360" s="494">
        <v>241274</v>
      </c>
      <c r="F360" s="494">
        <v>0</v>
      </c>
      <c r="G360" s="489"/>
    </row>
    <row r="361" spans="1:7">
      <c r="B361" s="487" t="s">
        <v>1594</v>
      </c>
      <c r="D361" s="494">
        <v>627646</v>
      </c>
      <c r="E361" s="494">
        <v>627646</v>
      </c>
      <c r="F361" s="494">
        <v>0</v>
      </c>
      <c r="G361" s="489"/>
    </row>
    <row r="362" spans="1:7">
      <c r="B362" s="487" t="s">
        <v>1576</v>
      </c>
      <c r="D362" s="494">
        <v>375980</v>
      </c>
      <c r="E362" s="494">
        <v>375980</v>
      </c>
      <c r="F362" s="494">
        <v>0</v>
      </c>
      <c r="G362" s="489"/>
    </row>
    <row r="363" spans="1:7">
      <c r="B363" s="487" t="s">
        <v>1549</v>
      </c>
      <c r="D363" s="494">
        <v>40000</v>
      </c>
      <c r="E363" s="494">
        <v>40000</v>
      </c>
      <c r="F363" s="494">
        <v>0</v>
      </c>
      <c r="G363" s="489"/>
    </row>
    <row r="364" spans="1:7">
      <c r="B364" s="487" t="s">
        <v>1550</v>
      </c>
      <c r="D364" s="494">
        <v>92568</v>
      </c>
      <c r="E364" s="494">
        <v>92568</v>
      </c>
      <c r="F364" s="494">
        <v>0</v>
      </c>
      <c r="G364" s="489"/>
    </row>
    <row r="365" spans="1:7">
      <c r="D365" s="494"/>
      <c r="E365" s="494"/>
      <c r="F365" s="494"/>
      <c r="G365" s="489"/>
    </row>
    <row r="366" spans="1:7">
      <c r="D366" s="495">
        <f>SUM(D315:D364)</f>
        <v>27060202</v>
      </c>
      <c r="E366" s="495">
        <f>SUM(E315:E364)</f>
        <v>27060202</v>
      </c>
      <c r="F366" s="495">
        <v>0</v>
      </c>
      <c r="G366" s="489"/>
    </row>
    <row r="367" spans="1:7">
      <c r="A367" s="486" t="s">
        <v>1595</v>
      </c>
      <c r="C367" s="488"/>
      <c r="G367" s="489"/>
    </row>
    <row r="368" spans="1:7">
      <c r="A368" s="487" t="s">
        <v>1013</v>
      </c>
      <c r="C368" s="488"/>
      <c r="G368" s="489"/>
    </row>
    <row r="369" spans="1:7">
      <c r="B369" s="487" t="s">
        <v>1596</v>
      </c>
      <c r="C369" s="488"/>
      <c r="D369" s="494">
        <v>4000000</v>
      </c>
      <c r="E369" s="494">
        <v>2790361</v>
      </c>
      <c r="F369" s="494">
        <f>D369-E369</f>
        <v>1209639</v>
      </c>
      <c r="G369" s="489"/>
    </row>
    <row r="370" spans="1:7">
      <c r="B370" s="487" t="s">
        <v>1619</v>
      </c>
      <c r="C370" s="488"/>
      <c r="D370" s="494">
        <v>338000</v>
      </c>
      <c r="E370" s="494">
        <v>306146</v>
      </c>
      <c r="F370" s="494">
        <f t="shared" ref="F370:F433" si="8">D370-E370</f>
        <v>31854</v>
      </c>
      <c r="G370" s="489"/>
    </row>
    <row r="371" spans="1:7">
      <c r="B371" s="487" t="s">
        <v>1620</v>
      </c>
      <c r="C371" s="488"/>
      <c r="D371" s="494">
        <v>609600</v>
      </c>
      <c r="E371" s="494">
        <v>500224</v>
      </c>
      <c r="F371" s="494">
        <f t="shared" si="8"/>
        <v>109376</v>
      </c>
      <c r="G371" s="489"/>
    </row>
    <row r="372" spans="1:7">
      <c r="A372" s="489"/>
      <c r="B372" s="487" t="s">
        <v>1621</v>
      </c>
      <c r="C372" s="488"/>
      <c r="D372" s="494">
        <v>1000000</v>
      </c>
      <c r="E372" s="494">
        <v>538288</v>
      </c>
      <c r="F372" s="494">
        <f t="shared" si="8"/>
        <v>461712</v>
      </c>
      <c r="G372" s="489"/>
    </row>
    <row r="373" spans="1:7">
      <c r="A373" s="489"/>
      <c r="B373" s="487" t="s">
        <v>2298</v>
      </c>
      <c r="C373" s="488"/>
      <c r="D373" s="494">
        <v>490000</v>
      </c>
      <c r="E373" s="494">
        <v>29782</v>
      </c>
      <c r="F373" s="494">
        <f t="shared" si="8"/>
        <v>460218</v>
      </c>
      <c r="G373" s="489"/>
    </row>
    <row r="374" spans="1:7">
      <c r="A374" s="489"/>
      <c r="B374" s="487" t="s">
        <v>1622</v>
      </c>
      <c r="C374" s="488"/>
      <c r="D374" s="494">
        <v>119380</v>
      </c>
      <c r="E374" s="494">
        <v>88921</v>
      </c>
      <c r="F374" s="494">
        <f t="shared" si="8"/>
        <v>30459</v>
      </c>
      <c r="G374" s="489"/>
    </row>
    <row r="375" spans="1:7">
      <c r="A375" s="489"/>
      <c r="B375" s="487" t="s">
        <v>1623</v>
      </c>
      <c r="C375" s="488"/>
      <c r="D375" s="494">
        <v>280670</v>
      </c>
      <c r="E375" s="494">
        <v>230310</v>
      </c>
      <c r="F375" s="494">
        <f t="shared" si="8"/>
        <v>50360</v>
      </c>
      <c r="G375" s="489"/>
    </row>
    <row r="376" spans="1:7">
      <c r="A376" s="489"/>
      <c r="B376" s="487" t="s">
        <v>1624</v>
      </c>
      <c r="C376" s="488"/>
      <c r="D376" s="494">
        <v>320040</v>
      </c>
      <c r="E376" s="494">
        <v>261863</v>
      </c>
      <c r="F376" s="494">
        <f t="shared" si="8"/>
        <v>58177</v>
      </c>
      <c r="G376" s="489"/>
    </row>
    <row r="377" spans="1:7">
      <c r="A377" s="489"/>
      <c r="B377" s="487" t="s">
        <v>1625</v>
      </c>
      <c r="C377" s="488"/>
      <c r="D377" s="494">
        <v>156000</v>
      </c>
      <c r="E377" s="494">
        <v>148698</v>
      </c>
      <c r="F377" s="494">
        <f t="shared" si="8"/>
        <v>7302</v>
      </c>
      <c r="G377" s="489"/>
    </row>
    <row r="378" spans="1:7">
      <c r="A378" s="489"/>
      <c r="B378" s="487" t="s">
        <v>1626</v>
      </c>
      <c r="C378" s="488"/>
      <c r="D378" s="494">
        <v>416560</v>
      </c>
      <c r="E378" s="494">
        <v>341814</v>
      </c>
      <c r="F378" s="494">
        <f t="shared" si="8"/>
        <v>74746</v>
      </c>
      <c r="G378" s="489"/>
    </row>
    <row r="379" spans="1:7">
      <c r="A379" s="489"/>
      <c r="B379" s="487" t="s">
        <v>2299</v>
      </c>
      <c r="C379" s="488"/>
      <c r="D379" s="494">
        <v>900000</v>
      </c>
      <c r="E379" s="494">
        <v>54703</v>
      </c>
      <c r="F379" s="494">
        <f t="shared" si="8"/>
        <v>845297</v>
      </c>
      <c r="G379" s="489"/>
    </row>
    <row r="380" spans="1:7">
      <c r="A380" s="489"/>
      <c r="B380" s="487" t="s">
        <v>1627</v>
      </c>
      <c r="C380" s="488"/>
      <c r="D380" s="494">
        <v>1143000</v>
      </c>
      <c r="E380" s="494">
        <v>910745</v>
      </c>
      <c r="F380" s="494">
        <f t="shared" si="8"/>
        <v>232255</v>
      </c>
      <c r="G380" s="489"/>
    </row>
    <row r="381" spans="1:7">
      <c r="A381" s="489"/>
      <c r="B381" s="487" t="s">
        <v>1628</v>
      </c>
      <c r="C381" s="488"/>
      <c r="D381" s="494">
        <v>3283707</v>
      </c>
      <c r="E381" s="494">
        <v>2974235</v>
      </c>
      <c r="F381" s="494">
        <f t="shared" si="8"/>
        <v>309472</v>
      </c>
      <c r="G381" s="489"/>
    </row>
    <row r="382" spans="1:7">
      <c r="A382" s="489"/>
      <c r="B382" s="487" t="s">
        <v>1629</v>
      </c>
      <c r="C382" s="488"/>
      <c r="D382" s="494">
        <v>2400000</v>
      </c>
      <c r="E382" s="494">
        <v>1172712</v>
      </c>
      <c r="F382" s="494">
        <f t="shared" si="8"/>
        <v>1227288</v>
      </c>
      <c r="G382" s="489"/>
    </row>
    <row r="383" spans="1:7">
      <c r="A383" s="489"/>
      <c r="B383" s="487" t="s">
        <v>2300</v>
      </c>
      <c r="C383" s="488"/>
      <c r="D383" s="494">
        <v>120400</v>
      </c>
      <c r="E383" s="494">
        <v>144</v>
      </c>
      <c r="F383" s="494">
        <f t="shared" si="8"/>
        <v>120256</v>
      </c>
      <c r="G383" s="489"/>
    </row>
    <row r="384" spans="1:7">
      <c r="A384" s="489"/>
      <c r="B384" s="487" t="s">
        <v>1632</v>
      </c>
      <c r="C384" s="488"/>
      <c r="D384" s="494">
        <v>25000</v>
      </c>
      <c r="E384" s="494">
        <v>22648</v>
      </c>
      <c r="F384" s="494">
        <f t="shared" si="8"/>
        <v>2352</v>
      </c>
      <c r="G384" s="489"/>
    </row>
    <row r="385" spans="1:7">
      <c r="A385" s="489"/>
      <c r="B385" s="487" t="s">
        <v>1633</v>
      </c>
      <c r="C385" s="488"/>
      <c r="D385" s="494">
        <v>354813</v>
      </c>
      <c r="E385" s="494">
        <v>324753</v>
      </c>
      <c r="F385" s="494">
        <f t="shared" si="8"/>
        <v>30060</v>
      </c>
      <c r="G385" s="489"/>
    </row>
    <row r="386" spans="1:7">
      <c r="A386" s="489"/>
      <c r="B386" s="487" t="s">
        <v>2301</v>
      </c>
      <c r="C386" s="488"/>
      <c r="D386" s="494">
        <v>283185</v>
      </c>
      <c r="E386" s="494">
        <v>10800</v>
      </c>
      <c r="F386" s="494">
        <f t="shared" si="8"/>
        <v>272385</v>
      </c>
      <c r="G386" s="489"/>
    </row>
    <row r="387" spans="1:7">
      <c r="A387" s="489"/>
      <c r="B387" s="487" t="s">
        <v>2302</v>
      </c>
      <c r="C387" s="488"/>
      <c r="D387" s="494">
        <v>2500000</v>
      </c>
      <c r="E387" s="494">
        <v>151952</v>
      </c>
      <c r="F387" s="494">
        <f t="shared" si="8"/>
        <v>2348048</v>
      </c>
      <c r="G387" s="489"/>
    </row>
    <row r="388" spans="1:7">
      <c r="A388" s="489"/>
      <c r="B388" s="487" t="s">
        <v>1634</v>
      </c>
      <c r="C388" s="488"/>
      <c r="D388" s="494">
        <v>501650</v>
      </c>
      <c r="E388" s="494">
        <v>399120</v>
      </c>
      <c r="F388" s="494">
        <f t="shared" si="8"/>
        <v>102530</v>
      </c>
      <c r="G388" s="489"/>
    </row>
    <row r="389" spans="1:7">
      <c r="A389" s="489"/>
      <c r="B389" s="487" t="s">
        <v>1635</v>
      </c>
      <c r="C389" s="488"/>
      <c r="D389" s="494">
        <v>44900</v>
      </c>
      <c r="E389" s="494">
        <v>40667</v>
      </c>
      <c r="F389" s="494">
        <f t="shared" si="8"/>
        <v>4233</v>
      </c>
      <c r="G389" s="489"/>
    </row>
    <row r="390" spans="1:7">
      <c r="A390" s="489"/>
      <c r="B390" s="487" t="s">
        <v>1637</v>
      </c>
      <c r="C390" s="488"/>
      <c r="D390" s="494">
        <v>179600</v>
      </c>
      <c r="E390" s="494">
        <v>162674</v>
      </c>
      <c r="F390" s="494">
        <f t="shared" si="8"/>
        <v>16926</v>
      </c>
      <c r="G390" s="489"/>
    </row>
    <row r="391" spans="1:7">
      <c r="A391" s="489"/>
      <c r="B391" s="487" t="s">
        <v>1636</v>
      </c>
      <c r="C391" s="488"/>
      <c r="D391" s="494">
        <v>179600</v>
      </c>
      <c r="E391" s="494">
        <v>162674</v>
      </c>
      <c r="F391" s="494">
        <f t="shared" si="8"/>
        <v>16926</v>
      </c>
      <c r="G391" s="489"/>
    </row>
    <row r="392" spans="1:7">
      <c r="A392" s="489"/>
      <c r="B392" s="487" t="s">
        <v>2303</v>
      </c>
      <c r="C392" s="488"/>
      <c r="D392" s="494">
        <v>65000</v>
      </c>
      <c r="E392" s="494">
        <v>3951</v>
      </c>
      <c r="F392" s="494">
        <f t="shared" si="8"/>
        <v>61049</v>
      </c>
      <c r="G392" s="489"/>
    </row>
    <row r="393" spans="1:7">
      <c r="A393" s="489"/>
      <c r="B393" s="487" t="s">
        <v>1597</v>
      </c>
      <c r="C393" s="488"/>
      <c r="D393" s="494">
        <v>635000</v>
      </c>
      <c r="E393" s="494">
        <v>405382</v>
      </c>
      <c r="F393" s="494">
        <f t="shared" si="8"/>
        <v>229618</v>
      </c>
      <c r="G393" s="489"/>
    </row>
    <row r="394" spans="1:7">
      <c r="A394" s="489"/>
      <c r="B394" s="487" t="s">
        <v>1639</v>
      </c>
      <c r="C394" s="488"/>
      <c r="D394" s="494">
        <v>2750000</v>
      </c>
      <c r="E394" s="494">
        <v>971042</v>
      </c>
      <c r="F394" s="494">
        <f t="shared" si="8"/>
        <v>1778958</v>
      </c>
      <c r="G394" s="489"/>
    </row>
    <row r="395" spans="1:7">
      <c r="A395" s="489"/>
      <c r="B395" s="487" t="s">
        <v>1640</v>
      </c>
      <c r="C395" s="488"/>
      <c r="D395" s="494">
        <v>236220</v>
      </c>
      <c r="E395" s="494">
        <v>128468</v>
      </c>
      <c r="F395" s="494">
        <f t="shared" si="8"/>
        <v>107752</v>
      </c>
      <c r="G395" s="489"/>
    </row>
    <row r="396" spans="1:7">
      <c r="A396" s="489"/>
      <c r="B396" s="487" t="s">
        <v>1641</v>
      </c>
      <c r="C396" s="488"/>
      <c r="D396" s="494">
        <v>473228</v>
      </c>
      <c r="E396" s="494">
        <v>257372</v>
      </c>
      <c r="F396" s="494">
        <f t="shared" si="8"/>
        <v>215856</v>
      </c>
      <c r="G396" s="489"/>
    </row>
    <row r="397" spans="1:7">
      <c r="A397" s="489"/>
      <c r="B397" s="487" t="s">
        <v>2304</v>
      </c>
      <c r="C397" s="488"/>
      <c r="D397" s="494">
        <v>115920</v>
      </c>
      <c r="E397" s="494">
        <v>140</v>
      </c>
      <c r="F397" s="494">
        <f t="shared" si="8"/>
        <v>115780</v>
      </c>
      <c r="G397" s="489"/>
    </row>
    <row r="398" spans="1:7">
      <c r="A398" s="489"/>
      <c r="B398" s="487" t="s">
        <v>1644</v>
      </c>
      <c r="C398" s="488"/>
      <c r="D398" s="494">
        <v>1209995</v>
      </c>
      <c r="E398" s="494">
        <v>1150606</v>
      </c>
      <c r="F398" s="494">
        <f t="shared" si="8"/>
        <v>59389</v>
      </c>
      <c r="G398" s="489"/>
    </row>
    <row r="399" spans="1:7">
      <c r="A399" s="489"/>
      <c r="B399" s="487" t="s">
        <v>1816</v>
      </c>
      <c r="C399" s="488"/>
      <c r="D399" s="494">
        <v>250000</v>
      </c>
      <c r="E399" s="494">
        <v>39428</v>
      </c>
      <c r="F399" s="494">
        <f t="shared" si="8"/>
        <v>210572</v>
      </c>
      <c r="G399" s="489"/>
    </row>
    <row r="400" spans="1:7">
      <c r="A400" s="489"/>
      <c r="B400" s="487" t="s">
        <v>1599</v>
      </c>
      <c r="C400" s="488"/>
      <c r="D400" s="494">
        <v>654939</v>
      </c>
      <c r="E400" s="494">
        <v>456618</v>
      </c>
      <c r="F400" s="494">
        <f t="shared" si="8"/>
        <v>198321</v>
      </c>
      <c r="G400" s="489"/>
    </row>
    <row r="401" spans="1:7">
      <c r="A401" s="489"/>
      <c r="B401" s="487" t="s">
        <v>1598</v>
      </c>
      <c r="C401" s="488"/>
      <c r="D401" s="494">
        <v>330200</v>
      </c>
      <c r="E401" s="494">
        <v>230213</v>
      </c>
      <c r="F401" s="494">
        <f t="shared" si="8"/>
        <v>99987</v>
      </c>
      <c r="G401" s="489"/>
    </row>
    <row r="402" spans="1:7">
      <c r="A402" s="489"/>
      <c r="B402" s="487" t="s">
        <v>1645</v>
      </c>
      <c r="C402" s="488"/>
      <c r="D402" s="494">
        <v>64900</v>
      </c>
      <c r="E402" s="494">
        <v>58781</v>
      </c>
      <c r="F402" s="494">
        <f t="shared" si="8"/>
        <v>6119</v>
      </c>
      <c r="G402" s="489"/>
    </row>
    <row r="403" spans="1:7">
      <c r="A403" s="489"/>
      <c r="B403" s="487" t="s">
        <v>1646</v>
      </c>
      <c r="C403" s="488"/>
      <c r="D403" s="494">
        <v>249875</v>
      </c>
      <c r="E403" s="494">
        <v>228701</v>
      </c>
      <c r="F403" s="494">
        <f t="shared" si="8"/>
        <v>21174</v>
      </c>
      <c r="G403" s="489"/>
    </row>
    <row r="404" spans="1:7">
      <c r="A404" s="489"/>
      <c r="B404" s="487" t="s">
        <v>2305</v>
      </c>
      <c r="C404" s="488"/>
      <c r="D404" s="494">
        <v>123803</v>
      </c>
      <c r="E404" s="494">
        <v>12935</v>
      </c>
      <c r="F404" s="494">
        <f t="shared" si="8"/>
        <v>110868</v>
      </c>
      <c r="G404" s="489"/>
    </row>
    <row r="405" spans="1:7">
      <c r="A405" s="489"/>
      <c r="B405" s="487" t="s">
        <v>2306</v>
      </c>
      <c r="C405" s="488"/>
      <c r="D405" s="494">
        <v>140000</v>
      </c>
      <c r="E405" s="494">
        <v>8508</v>
      </c>
      <c r="F405" s="494">
        <f t="shared" si="8"/>
        <v>131492</v>
      </c>
      <c r="G405" s="489"/>
    </row>
    <row r="406" spans="1:7">
      <c r="A406" s="489"/>
      <c r="B406" s="487" t="s">
        <v>1647</v>
      </c>
      <c r="C406" s="488"/>
      <c r="D406" s="494">
        <v>387350</v>
      </c>
      <c r="E406" s="494">
        <v>317852</v>
      </c>
      <c r="F406" s="494">
        <f t="shared" si="8"/>
        <v>69498</v>
      </c>
      <c r="G406" s="489"/>
    </row>
    <row r="407" spans="1:7">
      <c r="A407" s="489"/>
      <c r="B407" s="487" t="s">
        <v>1600</v>
      </c>
      <c r="C407" s="488"/>
      <c r="D407" s="494">
        <v>1651000</v>
      </c>
      <c r="E407" s="494">
        <v>1151069</v>
      </c>
      <c r="F407" s="494">
        <f t="shared" si="8"/>
        <v>499931</v>
      </c>
      <c r="G407" s="489"/>
    </row>
    <row r="408" spans="1:7">
      <c r="A408" s="489"/>
      <c r="B408" s="487" t="s">
        <v>1601</v>
      </c>
      <c r="C408" s="488"/>
      <c r="D408" s="494">
        <v>698500</v>
      </c>
      <c r="E408" s="494">
        <v>486991</v>
      </c>
      <c r="F408" s="494">
        <f t="shared" si="8"/>
        <v>211509</v>
      </c>
      <c r="G408" s="489"/>
    </row>
    <row r="409" spans="1:7">
      <c r="A409" s="489"/>
      <c r="B409" s="487" t="s">
        <v>1648</v>
      </c>
      <c r="C409" s="488"/>
      <c r="D409" s="494">
        <v>314960</v>
      </c>
      <c r="E409" s="494">
        <v>258448</v>
      </c>
      <c r="F409" s="494">
        <f t="shared" si="8"/>
        <v>56512</v>
      </c>
      <c r="G409" s="489"/>
    </row>
    <row r="410" spans="1:7">
      <c r="A410" s="489"/>
      <c r="B410" s="487" t="s">
        <v>2307</v>
      </c>
      <c r="C410" s="488"/>
      <c r="D410" s="494">
        <v>1200000</v>
      </c>
      <c r="E410" s="494">
        <v>59113</v>
      </c>
      <c r="F410" s="494">
        <f t="shared" si="8"/>
        <v>1140887</v>
      </c>
      <c r="G410" s="489"/>
    </row>
    <row r="411" spans="1:7">
      <c r="A411" s="489"/>
      <c r="B411" s="487" t="s">
        <v>2308</v>
      </c>
      <c r="C411" s="488"/>
      <c r="D411" s="494">
        <v>180000</v>
      </c>
      <c r="E411" s="494">
        <v>10941</v>
      </c>
      <c r="F411" s="494">
        <f t="shared" si="8"/>
        <v>169059</v>
      </c>
      <c r="G411" s="489"/>
    </row>
    <row r="412" spans="1:7">
      <c r="A412" s="489"/>
      <c r="B412" s="487" t="s">
        <v>1602</v>
      </c>
      <c r="C412" s="488"/>
      <c r="D412" s="494">
        <v>99060</v>
      </c>
      <c r="E412" s="494">
        <v>66738</v>
      </c>
      <c r="F412" s="494">
        <f t="shared" si="8"/>
        <v>32322</v>
      </c>
      <c r="G412" s="489"/>
    </row>
    <row r="413" spans="1:7">
      <c r="A413" s="489"/>
      <c r="B413" s="487" t="s">
        <v>1603</v>
      </c>
      <c r="C413" s="488"/>
      <c r="D413" s="494">
        <v>99060</v>
      </c>
      <c r="E413" s="494">
        <v>66738</v>
      </c>
      <c r="F413" s="494">
        <f t="shared" si="8"/>
        <v>32322</v>
      </c>
      <c r="G413" s="489"/>
    </row>
    <row r="414" spans="1:7">
      <c r="A414" s="489"/>
      <c r="B414" s="487" t="s">
        <v>1817</v>
      </c>
      <c r="C414" s="488"/>
      <c r="D414" s="494">
        <v>62992</v>
      </c>
      <c r="E414" s="494">
        <v>10309</v>
      </c>
      <c r="F414" s="494">
        <f t="shared" si="8"/>
        <v>52683</v>
      </c>
      <c r="G414" s="489"/>
    </row>
    <row r="415" spans="1:7">
      <c r="A415" s="489"/>
      <c r="B415" s="487" t="s">
        <v>1650</v>
      </c>
      <c r="C415" s="488"/>
      <c r="D415" s="494">
        <v>73200</v>
      </c>
      <c r="E415" s="494">
        <v>66296</v>
      </c>
      <c r="F415" s="494">
        <f t="shared" si="8"/>
        <v>6904</v>
      </c>
      <c r="G415" s="489"/>
    </row>
    <row r="416" spans="1:7">
      <c r="A416" s="489"/>
      <c r="B416" s="487" t="s">
        <v>1651</v>
      </c>
      <c r="C416" s="488"/>
      <c r="D416" s="494">
        <v>73200</v>
      </c>
      <c r="E416" s="494">
        <v>66296</v>
      </c>
      <c r="F416" s="494">
        <f t="shared" si="8"/>
        <v>6904</v>
      </c>
      <c r="G416" s="489"/>
    </row>
    <row r="417" spans="1:7">
      <c r="A417" s="489"/>
      <c r="B417" s="487" t="s">
        <v>1604</v>
      </c>
      <c r="C417" s="488"/>
      <c r="D417" s="494">
        <v>762000</v>
      </c>
      <c r="E417" s="494">
        <v>486460</v>
      </c>
      <c r="F417" s="494">
        <f t="shared" si="8"/>
        <v>275540</v>
      </c>
      <c r="G417" s="489"/>
    </row>
    <row r="418" spans="1:7">
      <c r="A418" s="489"/>
      <c r="B418" s="487" t="s">
        <v>1652</v>
      </c>
      <c r="C418" s="488"/>
      <c r="D418" s="494">
        <v>218440</v>
      </c>
      <c r="E418" s="494">
        <v>178561</v>
      </c>
      <c r="F418" s="494">
        <f t="shared" si="8"/>
        <v>39879</v>
      </c>
      <c r="G418" s="489"/>
    </row>
    <row r="419" spans="1:7">
      <c r="A419" s="489"/>
      <c r="B419" s="487" t="s">
        <v>1652</v>
      </c>
      <c r="C419" s="488"/>
      <c r="D419" s="494">
        <v>218440</v>
      </c>
      <c r="E419" s="494">
        <v>178561</v>
      </c>
      <c r="F419" s="494">
        <f t="shared" si="8"/>
        <v>39879</v>
      </c>
      <c r="G419" s="489"/>
    </row>
    <row r="420" spans="1:7">
      <c r="A420" s="489"/>
      <c r="B420" s="487" t="s">
        <v>1652</v>
      </c>
      <c r="C420" s="488"/>
      <c r="D420" s="494">
        <v>218440</v>
      </c>
      <c r="E420" s="494">
        <v>178561</v>
      </c>
      <c r="F420" s="494">
        <f t="shared" si="8"/>
        <v>39879</v>
      </c>
      <c r="G420" s="489"/>
    </row>
    <row r="421" spans="1:7">
      <c r="A421" s="489"/>
      <c r="B421" s="487" t="s">
        <v>1653</v>
      </c>
      <c r="C421" s="488"/>
      <c r="D421" s="494">
        <v>1028700</v>
      </c>
      <c r="E421" s="494">
        <v>844130</v>
      </c>
      <c r="F421" s="494">
        <f t="shared" si="8"/>
        <v>184570</v>
      </c>
      <c r="G421" s="489"/>
    </row>
    <row r="422" spans="1:7">
      <c r="A422" s="489"/>
      <c r="B422" s="487" t="s">
        <v>1606</v>
      </c>
      <c r="C422" s="488"/>
      <c r="D422" s="494">
        <v>508000</v>
      </c>
      <c r="E422" s="494">
        <v>311390</v>
      </c>
      <c r="F422" s="494">
        <f t="shared" si="8"/>
        <v>196610</v>
      </c>
      <c r="G422" s="489"/>
    </row>
    <row r="423" spans="1:7">
      <c r="A423" s="489"/>
      <c r="B423" s="487" t="s">
        <v>1654</v>
      </c>
      <c r="C423" s="488"/>
      <c r="D423" s="494">
        <v>399425</v>
      </c>
      <c r="E423" s="494">
        <v>365575</v>
      </c>
      <c r="F423" s="494">
        <f t="shared" si="8"/>
        <v>33850</v>
      </c>
      <c r="G423" s="489"/>
    </row>
    <row r="424" spans="1:7">
      <c r="A424" s="489"/>
      <c r="B424" s="487" t="s">
        <v>1607</v>
      </c>
      <c r="C424" s="488"/>
      <c r="D424" s="494">
        <v>381000</v>
      </c>
      <c r="E424" s="494">
        <v>233694</v>
      </c>
      <c r="F424" s="494">
        <f t="shared" si="8"/>
        <v>147306</v>
      </c>
      <c r="G424" s="489"/>
    </row>
    <row r="425" spans="1:7">
      <c r="A425" s="489"/>
      <c r="B425" s="487" t="s">
        <v>1721</v>
      </c>
      <c r="C425" s="488"/>
      <c r="D425" s="494">
        <v>82430000</v>
      </c>
      <c r="E425" s="494">
        <v>40015813</v>
      </c>
      <c r="F425" s="494">
        <f t="shared" si="8"/>
        <v>42414187</v>
      </c>
      <c r="G425" s="489"/>
    </row>
    <row r="426" spans="1:7">
      <c r="A426" s="489"/>
      <c r="B426" s="487" t="s">
        <v>1657</v>
      </c>
      <c r="C426" s="488"/>
      <c r="D426" s="494">
        <v>100000</v>
      </c>
      <c r="E426" s="494">
        <v>73573</v>
      </c>
      <c r="F426" s="494">
        <f t="shared" si="8"/>
        <v>26427</v>
      </c>
      <c r="G426" s="489"/>
    </row>
    <row r="427" spans="1:7">
      <c r="A427" s="489"/>
      <c r="B427" s="487" t="s">
        <v>2309</v>
      </c>
      <c r="C427" s="488"/>
      <c r="D427" s="494">
        <v>30000</v>
      </c>
      <c r="E427" s="494">
        <v>1465</v>
      </c>
      <c r="F427" s="494">
        <f t="shared" si="8"/>
        <v>28535</v>
      </c>
      <c r="G427" s="489"/>
    </row>
    <row r="428" spans="1:7">
      <c r="A428" s="489"/>
      <c r="B428" s="487" t="s">
        <v>2310</v>
      </c>
      <c r="C428" s="488"/>
      <c r="D428" s="494">
        <v>1500000</v>
      </c>
      <c r="E428" s="494">
        <v>73890</v>
      </c>
      <c r="F428" s="494">
        <f t="shared" si="8"/>
        <v>1426110</v>
      </c>
      <c r="G428" s="489"/>
    </row>
    <row r="429" spans="1:7">
      <c r="A429" s="489"/>
      <c r="B429" s="487" t="s">
        <v>1658</v>
      </c>
      <c r="C429" s="488"/>
      <c r="D429" s="494">
        <v>194999</v>
      </c>
      <c r="E429" s="494">
        <v>160012</v>
      </c>
      <c r="F429" s="494">
        <f t="shared" si="8"/>
        <v>34987</v>
      </c>
      <c r="G429" s="489"/>
    </row>
    <row r="430" spans="1:7">
      <c r="A430" s="489"/>
      <c r="B430" s="487" t="s">
        <v>1659</v>
      </c>
      <c r="C430" s="488"/>
      <c r="D430" s="494">
        <v>195000</v>
      </c>
      <c r="E430" s="494">
        <v>160012</v>
      </c>
      <c r="F430" s="494">
        <f t="shared" si="8"/>
        <v>34988</v>
      </c>
      <c r="G430" s="489"/>
    </row>
    <row r="431" spans="1:7">
      <c r="A431" s="489"/>
      <c r="B431" s="487" t="s">
        <v>1660</v>
      </c>
      <c r="C431" s="488"/>
      <c r="D431" s="494">
        <v>70000</v>
      </c>
      <c r="E431" s="494">
        <v>56951</v>
      </c>
      <c r="F431" s="494">
        <f t="shared" si="8"/>
        <v>13049</v>
      </c>
      <c r="G431" s="489"/>
    </row>
    <row r="432" spans="1:7">
      <c r="A432" s="489"/>
      <c r="B432" s="487" t="s">
        <v>1662</v>
      </c>
      <c r="C432" s="488"/>
      <c r="D432" s="494">
        <v>235000</v>
      </c>
      <c r="E432" s="494">
        <v>212851</v>
      </c>
      <c r="F432" s="494">
        <f t="shared" si="8"/>
        <v>22149</v>
      </c>
      <c r="G432" s="494"/>
    </row>
    <row r="433" spans="1:7">
      <c r="A433" s="489"/>
      <c r="B433" s="487" t="s">
        <v>1608</v>
      </c>
      <c r="C433" s="488"/>
      <c r="D433" s="494">
        <v>508000</v>
      </c>
      <c r="E433" s="494">
        <v>324305</v>
      </c>
      <c r="F433" s="494">
        <f t="shared" si="8"/>
        <v>183695</v>
      </c>
      <c r="G433" s="494"/>
    </row>
    <row r="434" spans="1:7">
      <c r="A434" s="489"/>
      <c r="B434" s="487" t="s">
        <v>1609</v>
      </c>
      <c r="C434" s="488"/>
      <c r="D434" s="494">
        <v>990600</v>
      </c>
      <c r="E434" s="494">
        <v>632392</v>
      </c>
      <c r="F434" s="494">
        <f t="shared" ref="F434:F471" si="9">D434-E434</f>
        <v>358208</v>
      </c>
    </row>
    <row r="435" spans="1:7">
      <c r="A435" s="489"/>
      <c r="B435" s="487" t="s">
        <v>1610</v>
      </c>
      <c r="C435" s="488"/>
      <c r="D435" s="494">
        <v>4318000</v>
      </c>
      <c r="E435" s="494">
        <v>2646816</v>
      </c>
      <c r="F435" s="494">
        <f t="shared" si="9"/>
        <v>1671184</v>
      </c>
    </row>
    <row r="436" spans="1:7">
      <c r="A436" s="489"/>
      <c r="B436" s="487" t="s">
        <v>1611</v>
      </c>
      <c r="C436" s="488"/>
      <c r="D436" s="494">
        <v>444500</v>
      </c>
      <c r="E436" s="494">
        <v>283770</v>
      </c>
      <c r="F436" s="494">
        <f t="shared" si="9"/>
        <v>160730</v>
      </c>
    </row>
    <row r="437" spans="1:7">
      <c r="A437" s="489"/>
      <c r="B437" s="487" t="s">
        <v>1612</v>
      </c>
      <c r="C437" s="488"/>
      <c r="D437" s="494">
        <v>254000</v>
      </c>
      <c r="E437" s="494">
        <v>162149</v>
      </c>
      <c r="F437" s="494">
        <f t="shared" si="9"/>
        <v>91851</v>
      </c>
    </row>
    <row r="438" spans="1:7">
      <c r="A438" s="489"/>
      <c r="B438" s="487" t="s">
        <v>1613</v>
      </c>
      <c r="C438" s="488"/>
      <c r="D438" s="494">
        <v>228600</v>
      </c>
      <c r="E438" s="494">
        <v>145938</v>
      </c>
      <c r="F438" s="494">
        <f t="shared" si="9"/>
        <v>82662</v>
      </c>
    </row>
    <row r="439" spans="1:7">
      <c r="A439" s="489"/>
      <c r="B439" s="487" t="s">
        <v>1818</v>
      </c>
      <c r="C439" s="488"/>
      <c r="D439" s="494">
        <v>1120000</v>
      </c>
      <c r="E439" s="494">
        <v>176639</v>
      </c>
      <c r="F439" s="494">
        <f t="shared" si="9"/>
        <v>943361</v>
      </c>
    </row>
    <row r="440" spans="1:7">
      <c r="A440" s="489"/>
      <c r="B440" s="487" t="s">
        <v>2225</v>
      </c>
      <c r="C440" s="488"/>
      <c r="D440" s="494">
        <v>4250000</v>
      </c>
      <c r="E440" s="494">
        <v>5065</v>
      </c>
      <c r="F440" s="494">
        <f t="shared" si="9"/>
        <v>4244935</v>
      </c>
    </row>
    <row r="441" spans="1:7">
      <c r="A441" s="489"/>
      <c r="B441" s="487" t="s">
        <v>1663</v>
      </c>
      <c r="C441" s="488"/>
      <c r="D441" s="494">
        <v>240000</v>
      </c>
      <c r="E441" s="494">
        <v>195261</v>
      </c>
      <c r="F441" s="494">
        <f t="shared" si="9"/>
        <v>44739</v>
      </c>
    </row>
    <row r="442" spans="1:7">
      <c r="A442" s="489"/>
      <c r="B442" s="487" t="s">
        <v>2311</v>
      </c>
      <c r="C442" s="488"/>
      <c r="D442" s="494">
        <v>455870</v>
      </c>
      <c r="E442" s="494">
        <v>28614</v>
      </c>
      <c r="F442" s="494">
        <f t="shared" si="9"/>
        <v>427256</v>
      </c>
    </row>
    <row r="443" spans="1:7">
      <c r="A443" s="489"/>
      <c r="B443" s="487" t="s">
        <v>1664</v>
      </c>
      <c r="C443" s="488"/>
      <c r="D443" s="494">
        <v>177800</v>
      </c>
      <c r="E443" s="494">
        <v>141673</v>
      </c>
      <c r="F443" s="494">
        <f t="shared" si="9"/>
        <v>36127</v>
      </c>
    </row>
    <row r="444" spans="1:7">
      <c r="A444" s="489"/>
      <c r="B444" s="487" t="s">
        <v>1665</v>
      </c>
      <c r="C444" s="488"/>
      <c r="D444" s="494">
        <v>1000000</v>
      </c>
      <c r="E444" s="494">
        <v>538288</v>
      </c>
      <c r="F444" s="494">
        <f t="shared" si="9"/>
        <v>461712</v>
      </c>
    </row>
    <row r="445" spans="1:7">
      <c r="A445" s="489"/>
      <c r="B445" s="487" t="s">
        <v>1819</v>
      </c>
      <c r="C445" s="488"/>
      <c r="D445" s="494">
        <v>790000</v>
      </c>
      <c r="E445" s="494">
        <v>124593</v>
      </c>
      <c r="F445" s="494">
        <f t="shared" si="9"/>
        <v>665407</v>
      </c>
    </row>
    <row r="446" spans="1:7">
      <c r="A446" s="489"/>
      <c r="B446" s="487" t="s">
        <v>1666</v>
      </c>
      <c r="C446" s="488"/>
      <c r="D446" s="494">
        <v>4000500</v>
      </c>
      <c r="E446" s="494">
        <v>3282600</v>
      </c>
      <c r="F446" s="494">
        <f t="shared" si="9"/>
        <v>717900</v>
      </c>
    </row>
    <row r="447" spans="1:7">
      <c r="A447" s="489"/>
      <c r="B447" s="487" t="s">
        <v>1667</v>
      </c>
      <c r="C447" s="488"/>
      <c r="D447" s="494">
        <v>317375</v>
      </c>
      <c r="E447" s="494">
        <v>317375</v>
      </c>
      <c r="F447" s="494">
        <f t="shared" si="9"/>
        <v>0</v>
      </c>
    </row>
    <row r="448" spans="1:7">
      <c r="A448" s="489"/>
      <c r="B448" s="487" t="s">
        <v>1668</v>
      </c>
      <c r="C448" s="488"/>
      <c r="D448" s="494">
        <v>838400</v>
      </c>
      <c r="E448" s="494">
        <v>667688</v>
      </c>
      <c r="F448" s="494">
        <f t="shared" si="9"/>
        <v>170712</v>
      </c>
    </row>
    <row r="449" spans="1:7">
      <c r="A449" s="489"/>
      <c r="B449" s="487" t="s">
        <v>1614</v>
      </c>
      <c r="C449" s="488"/>
      <c r="D449" s="494">
        <v>899160</v>
      </c>
      <c r="E449" s="494">
        <v>574026</v>
      </c>
      <c r="F449" s="494">
        <f t="shared" si="9"/>
        <v>325134</v>
      </c>
      <c r="G449" s="489"/>
    </row>
    <row r="450" spans="1:7">
      <c r="A450" s="489"/>
      <c r="B450" s="487" t="s">
        <v>1669</v>
      </c>
      <c r="C450" s="488"/>
      <c r="D450" s="494">
        <v>209600</v>
      </c>
      <c r="E450" s="494">
        <v>166922</v>
      </c>
      <c r="F450" s="494">
        <f t="shared" si="9"/>
        <v>42678</v>
      </c>
      <c r="G450" s="489"/>
    </row>
    <row r="451" spans="1:7">
      <c r="A451" s="489"/>
      <c r="B451" s="487" t="s">
        <v>1675</v>
      </c>
      <c r="C451" s="488"/>
      <c r="D451" s="494">
        <v>863600</v>
      </c>
      <c r="E451" s="494">
        <v>708656</v>
      </c>
      <c r="F451" s="494">
        <f t="shared" si="9"/>
        <v>154944</v>
      </c>
      <c r="G451" s="489"/>
    </row>
    <row r="452" spans="1:7">
      <c r="B452" s="487" t="s">
        <v>1676</v>
      </c>
      <c r="C452" s="488"/>
      <c r="D452" s="494">
        <v>265000</v>
      </c>
      <c r="E452" s="494">
        <v>240026</v>
      </c>
      <c r="F452" s="494">
        <f t="shared" si="9"/>
        <v>24974</v>
      </c>
      <c r="G452" s="489"/>
    </row>
    <row r="453" spans="1:7">
      <c r="B453" s="487" t="s">
        <v>1677</v>
      </c>
      <c r="C453" s="488"/>
      <c r="D453" s="494">
        <v>315000</v>
      </c>
      <c r="E453" s="494">
        <v>285311</v>
      </c>
      <c r="F453" s="494">
        <f t="shared" si="9"/>
        <v>29689</v>
      </c>
      <c r="G453" s="489"/>
    </row>
    <row r="454" spans="1:7">
      <c r="B454" s="487" t="s">
        <v>1678</v>
      </c>
      <c r="C454" s="488"/>
      <c r="D454" s="494">
        <v>498125</v>
      </c>
      <c r="E454" s="494">
        <v>455915</v>
      </c>
      <c r="F454" s="494">
        <f t="shared" si="9"/>
        <v>42210</v>
      </c>
      <c r="G454" s="489"/>
    </row>
    <row r="455" spans="1:7">
      <c r="B455" s="487" t="s">
        <v>2312</v>
      </c>
      <c r="C455" s="488"/>
      <c r="D455" s="494">
        <v>47920</v>
      </c>
      <c r="E455" s="494">
        <v>56</v>
      </c>
      <c r="F455" s="494">
        <f t="shared" si="9"/>
        <v>47864</v>
      </c>
      <c r="G455" s="489"/>
    </row>
    <row r="456" spans="1:7">
      <c r="B456" s="487" t="s">
        <v>1615</v>
      </c>
      <c r="C456" s="488"/>
      <c r="D456" s="494">
        <v>482600</v>
      </c>
      <c r="E456" s="494">
        <v>308090</v>
      </c>
      <c r="F456" s="494">
        <f t="shared" si="9"/>
        <v>174510</v>
      </c>
      <c r="G456" s="489"/>
    </row>
    <row r="457" spans="1:7">
      <c r="B457" s="487" t="s">
        <v>1679</v>
      </c>
      <c r="C457" s="488"/>
      <c r="D457" s="494">
        <v>627385</v>
      </c>
      <c r="E457" s="494">
        <v>467317</v>
      </c>
      <c r="F457" s="494">
        <f t="shared" si="9"/>
        <v>160068</v>
      </c>
      <c r="G457" s="489"/>
    </row>
    <row r="458" spans="1:7">
      <c r="B458" s="487" t="s">
        <v>1681</v>
      </c>
      <c r="C458" s="488"/>
      <c r="D458" s="494">
        <v>774700</v>
      </c>
      <c r="E458" s="494">
        <v>417858</v>
      </c>
      <c r="F458" s="494">
        <f t="shared" si="9"/>
        <v>356842</v>
      </c>
      <c r="G458" s="489"/>
    </row>
    <row r="459" spans="1:7">
      <c r="B459" s="487" t="s">
        <v>1681</v>
      </c>
      <c r="C459" s="488"/>
      <c r="D459" s="494">
        <v>774700</v>
      </c>
      <c r="E459" s="494">
        <v>577048</v>
      </c>
      <c r="F459" s="494">
        <f t="shared" si="9"/>
        <v>197652</v>
      </c>
      <c r="G459" s="489"/>
    </row>
    <row r="460" spans="1:7">
      <c r="B460" s="487" t="s">
        <v>1682</v>
      </c>
      <c r="C460" s="488"/>
      <c r="D460" s="494">
        <v>565150</v>
      </c>
      <c r="E460" s="494">
        <v>429941</v>
      </c>
      <c r="F460" s="494">
        <f t="shared" si="9"/>
        <v>135209</v>
      </c>
      <c r="G460" s="489"/>
    </row>
    <row r="461" spans="1:7">
      <c r="B461" s="487" t="s">
        <v>2313</v>
      </c>
      <c r="C461" s="488"/>
      <c r="D461" s="494">
        <v>170000</v>
      </c>
      <c r="E461" s="494">
        <v>10334</v>
      </c>
      <c r="F461" s="494">
        <f t="shared" si="9"/>
        <v>159666</v>
      </c>
      <c r="G461" s="489"/>
    </row>
    <row r="462" spans="1:7">
      <c r="B462" s="487" t="s">
        <v>1683</v>
      </c>
      <c r="C462" s="488"/>
      <c r="D462" s="494">
        <v>119500</v>
      </c>
      <c r="E462" s="494">
        <v>108235</v>
      </c>
      <c r="F462" s="494">
        <f t="shared" si="9"/>
        <v>11265</v>
      </c>
      <c r="G462" s="489"/>
    </row>
    <row r="463" spans="1:7">
      <c r="B463" s="487" t="s">
        <v>2314</v>
      </c>
      <c r="C463" s="488"/>
      <c r="D463" s="494">
        <v>3219685</v>
      </c>
      <c r="E463" s="494">
        <v>30697</v>
      </c>
      <c r="F463" s="494">
        <f t="shared" si="9"/>
        <v>3188988</v>
      </c>
      <c r="G463" s="489"/>
    </row>
    <row r="464" spans="1:7">
      <c r="B464" s="487" t="s">
        <v>1722</v>
      </c>
      <c r="C464" s="488"/>
      <c r="D464" s="494">
        <v>5864129</v>
      </c>
      <c r="E464" s="494">
        <v>2206118</v>
      </c>
      <c r="F464" s="494">
        <f t="shared" si="9"/>
        <v>3658011</v>
      </c>
      <c r="G464" s="489"/>
    </row>
    <row r="465" spans="1:7">
      <c r="B465" s="487" t="s">
        <v>2315</v>
      </c>
      <c r="C465" s="488"/>
      <c r="D465" s="494">
        <v>249680</v>
      </c>
      <c r="E465" s="494">
        <v>296</v>
      </c>
      <c r="F465" s="494">
        <f t="shared" si="9"/>
        <v>249384</v>
      </c>
      <c r="G465" s="489"/>
    </row>
    <row r="466" spans="1:7">
      <c r="B466" s="487" t="s">
        <v>2316</v>
      </c>
      <c r="C466" s="488"/>
      <c r="D466" s="494">
        <v>350000</v>
      </c>
      <c r="E466" s="494">
        <v>21274</v>
      </c>
      <c r="F466" s="494">
        <f t="shared" si="9"/>
        <v>328726</v>
      </c>
      <c r="G466" s="489"/>
    </row>
    <row r="467" spans="1:7">
      <c r="B467" s="487" t="s">
        <v>2317</v>
      </c>
      <c r="C467" s="488"/>
      <c r="D467" s="494">
        <v>528200</v>
      </c>
      <c r="E467" s="494">
        <v>629</v>
      </c>
      <c r="F467" s="494">
        <f t="shared" si="9"/>
        <v>527571</v>
      </c>
      <c r="G467" s="489"/>
    </row>
    <row r="468" spans="1:7">
      <c r="B468" s="487" t="s">
        <v>1616</v>
      </c>
      <c r="C468" s="488"/>
      <c r="D468" s="494">
        <v>254000</v>
      </c>
      <c r="E468" s="494">
        <v>162149</v>
      </c>
      <c r="F468" s="494">
        <f t="shared" si="9"/>
        <v>91851</v>
      </c>
      <c r="G468" s="489"/>
    </row>
    <row r="469" spans="1:7">
      <c r="B469" s="487" t="s">
        <v>1685</v>
      </c>
      <c r="C469" s="488"/>
      <c r="D469" s="494">
        <v>212375</v>
      </c>
      <c r="E469" s="494">
        <v>194384</v>
      </c>
      <c r="F469" s="494">
        <f t="shared" si="9"/>
        <v>17991</v>
      </c>
      <c r="G469" s="489"/>
    </row>
    <row r="470" spans="1:7">
      <c r="B470" s="487" t="s">
        <v>1686</v>
      </c>
      <c r="C470" s="488"/>
      <c r="D470" s="494">
        <v>160630</v>
      </c>
      <c r="E470" s="494">
        <v>126976</v>
      </c>
      <c r="F470" s="494">
        <f t="shared" si="9"/>
        <v>33654</v>
      </c>
      <c r="G470" s="489"/>
    </row>
    <row r="471" spans="1:7">
      <c r="B471" s="487" t="s">
        <v>1617</v>
      </c>
      <c r="C471" s="488"/>
      <c r="D471" s="494">
        <v>635000</v>
      </c>
      <c r="E471" s="494">
        <v>405382</v>
      </c>
      <c r="F471" s="494">
        <f t="shared" si="9"/>
        <v>229618</v>
      </c>
      <c r="G471" s="489"/>
    </row>
    <row r="472" spans="1:7">
      <c r="A472" s="487" t="s">
        <v>1281</v>
      </c>
      <c r="C472" s="488"/>
      <c r="F472" s="494"/>
      <c r="G472" s="489"/>
    </row>
    <row r="473" spans="1:7">
      <c r="B473" s="487" t="s">
        <v>1723</v>
      </c>
      <c r="C473" s="488"/>
      <c r="D473" s="494">
        <v>1650000</v>
      </c>
      <c r="E473" s="494">
        <v>1623058</v>
      </c>
      <c r="F473" s="494">
        <f t="shared" ref="F473:F480" si="10">D473-E473</f>
        <v>26942</v>
      </c>
      <c r="G473" s="489"/>
    </row>
    <row r="474" spans="1:7">
      <c r="B474" s="487" t="s">
        <v>1724</v>
      </c>
      <c r="C474" s="496"/>
      <c r="D474" s="494">
        <v>860000</v>
      </c>
      <c r="E474" s="494">
        <v>845957</v>
      </c>
      <c r="F474" s="494">
        <f t="shared" si="10"/>
        <v>14043</v>
      </c>
      <c r="G474" s="489"/>
    </row>
    <row r="475" spans="1:7">
      <c r="B475" s="487" t="s">
        <v>1820</v>
      </c>
      <c r="C475" s="496"/>
      <c r="D475" s="494">
        <v>6389300</v>
      </c>
      <c r="E475" s="494">
        <v>1055898</v>
      </c>
      <c r="F475" s="494">
        <f t="shared" si="10"/>
        <v>5333402</v>
      </c>
      <c r="G475" s="489"/>
    </row>
    <row r="476" spans="1:7">
      <c r="B476" s="487" t="s">
        <v>1821</v>
      </c>
      <c r="C476" s="496"/>
      <c r="D476" s="494">
        <v>1228135</v>
      </c>
      <c r="E476" s="494">
        <v>209575</v>
      </c>
      <c r="F476" s="494">
        <f t="shared" si="10"/>
        <v>1018560</v>
      </c>
      <c r="G476" s="489"/>
    </row>
    <row r="477" spans="1:7">
      <c r="B477" s="487" t="s">
        <v>1822</v>
      </c>
      <c r="C477" s="496"/>
      <c r="D477" s="494">
        <v>83220</v>
      </c>
      <c r="E477" s="494">
        <v>12860</v>
      </c>
      <c r="F477" s="494">
        <f t="shared" si="10"/>
        <v>70360</v>
      </c>
      <c r="G477" s="489"/>
    </row>
    <row r="478" spans="1:7">
      <c r="B478" s="487" t="s">
        <v>1823</v>
      </c>
      <c r="C478" s="496"/>
      <c r="D478" s="494">
        <v>137827</v>
      </c>
      <c r="E478" s="494">
        <v>23982</v>
      </c>
      <c r="F478" s="494">
        <f t="shared" si="10"/>
        <v>113845</v>
      </c>
      <c r="G478" s="489"/>
    </row>
    <row r="479" spans="1:7">
      <c r="B479" s="487" t="s">
        <v>1824</v>
      </c>
      <c r="C479" s="496"/>
      <c r="D479" s="494">
        <v>869300</v>
      </c>
      <c r="E479" s="494">
        <v>148495</v>
      </c>
      <c r="F479" s="494">
        <f t="shared" si="10"/>
        <v>720805</v>
      </c>
      <c r="G479" s="489"/>
    </row>
    <row r="480" spans="1:7">
      <c r="B480" s="487" t="s">
        <v>1825</v>
      </c>
      <c r="C480" s="496"/>
      <c r="D480" s="494">
        <v>138000</v>
      </c>
      <c r="E480" s="494">
        <v>24013</v>
      </c>
      <c r="F480" s="494">
        <f t="shared" si="10"/>
        <v>113987</v>
      </c>
      <c r="G480" s="489"/>
    </row>
    <row r="481" spans="1:7">
      <c r="A481" s="487" t="s">
        <v>1133</v>
      </c>
      <c r="C481" s="488"/>
      <c r="G481" s="489"/>
    </row>
    <row r="482" spans="1:7">
      <c r="B482" s="487" t="s">
        <v>1693</v>
      </c>
      <c r="D482" s="494">
        <v>123000</v>
      </c>
      <c r="E482" s="494">
        <v>91913</v>
      </c>
      <c r="F482" s="494">
        <f>D482-E482</f>
        <v>31087</v>
      </c>
      <c r="G482" s="489"/>
    </row>
    <row r="483" spans="1:7">
      <c r="B483" s="489"/>
      <c r="C483" s="496"/>
      <c r="D483" s="489"/>
      <c r="E483" s="489"/>
      <c r="F483" s="499"/>
      <c r="G483" s="489"/>
    </row>
    <row r="484" spans="1:7">
      <c r="D484" s="495">
        <f ca="1">SUM(D369:D593)</f>
        <v>170835017</v>
      </c>
      <c r="E484" s="495">
        <f ca="1">SUM(E369:E593)</f>
        <v>84337726</v>
      </c>
      <c r="F484" s="495">
        <f>SUM(F369:F482)</f>
        <v>86497291</v>
      </c>
      <c r="G484" s="489"/>
    </row>
    <row r="485" spans="1:7">
      <c r="C485" s="488"/>
      <c r="D485" s="494"/>
      <c r="E485" s="494"/>
      <c r="F485" s="494"/>
      <c r="G485" s="489"/>
    </row>
    <row r="486" spans="1:7">
      <c r="A486" s="486" t="s">
        <v>1694</v>
      </c>
      <c r="C486" s="488"/>
      <c r="G486" s="489"/>
    </row>
    <row r="487" spans="1:7">
      <c r="A487" s="487" t="s">
        <v>1013</v>
      </c>
      <c r="C487" s="488"/>
      <c r="G487" s="489"/>
    </row>
    <row r="488" spans="1:7">
      <c r="B488" s="487" t="s">
        <v>1695</v>
      </c>
      <c r="D488" s="494">
        <v>275000</v>
      </c>
      <c r="E488" s="494">
        <v>275000</v>
      </c>
      <c r="F488" s="494">
        <v>0</v>
      </c>
      <c r="G488" s="489"/>
    </row>
    <row r="489" spans="1:7">
      <c r="B489" s="487" t="s">
        <v>1696</v>
      </c>
      <c r="D489" s="494">
        <v>215250</v>
      </c>
      <c r="E489" s="494">
        <v>215250</v>
      </c>
      <c r="F489" s="494">
        <v>0</v>
      </c>
      <c r="G489" s="489"/>
    </row>
    <row r="490" spans="1:7">
      <c r="B490" s="487" t="s">
        <v>1697</v>
      </c>
      <c r="D490" s="494">
        <v>236700</v>
      </c>
      <c r="E490" s="494">
        <v>236700</v>
      </c>
      <c r="F490" s="494">
        <v>0</v>
      </c>
      <c r="G490" s="489"/>
    </row>
    <row r="491" spans="1:7">
      <c r="B491" s="487" t="s">
        <v>1698</v>
      </c>
      <c r="D491" s="494">
        <v>1151400</v>
      </c>
      <c r="E491" s="494">
        <v>1151400</v>
      </c>
      <c r="F491" s="494">
        <v>0</v>
      </c>
      <c r="G491" s="489"/>
    </row>
    <row r="492" spans="1:7">
      <c r="B492" s="487" t="s">
        <v>1699</v>
      </c>
      <c r="D492" s="494">
        <v>1695500</v>
      </c>
      <c r="E492" s="494">
        <v>1695500</v>
      </c>
      <c r="F492" s="494">
        <v>0</v>
      </c>
      <c r="G492" s="489"/>
    </row>
    <row r="493" spans="1:7">
      <c r="A493" s="489"/>
      <c r="B493" s="487" t="s">
        <v>1700</v>
      </c>
      <c r="D493" s="494">
        <v>375000</v>
      </c>
      <c r="E493" s="494">
        <v>375000</v>
      </c>
      <c r="F493" s="494">
        <v>0</v>
      </c>
      <c r="G493" s="489"/>
    </row>
    <row r="494" spans="1:7">
      <c r="A494" s="489"/>
      <c r="B494" s="487" t="s">
        <v>1701</v>
      </c>
      <c r="D494" s="494">
        <v>4375000</v>
      </c>
      <c r="E494" s="494">
        <v>4375000</v>
      </c>
      <c r="F494" s="494">
        <v>0</v>
      </c>
      <c r="G494" s="489"/>
    </row>
    <row r="495" spans="1:7">
      <c r="A495" s="489"/>
      <c r="B495" s="487" t="s">
        <v>1702</v>
      </c>
      <c r="D495" s="494">
        <v>290000</v>
      </c>
      <c r="E495" s="494">
        <v>290000</v>
      </c>
      <c r="F495" s="494">
        <v>0</v>
      </c>
      <c r="G495" s="489"/>
    </row>
    <row r="496" spans="1:7">
      <c r="A496" s="489"/>
      <c r="B496" s="487" t="s">
        <v>1703</v>
      </c>
      <c r="D496" s="494">
        <v>96000</v>
      </c>
      <c r="E496" s="494">
        <v>96000</v>
      </c>
      <c r="F496" s="494">
        <v>0</v>
      </c>
      <c r="G496" s="489"/>
    </row>
    <row r="497" spans="1:7">
      <c r="A497" s="489"/>
      <c r="B497" s="487" t="s">
        <v>1704</v>
      </c>
      <c r="D497" s="494">
        <v>1320000</v>
      </c>
      <c r="E497" s="494">
        <v>1320000</v>
      </c>
      <c r="F497" s="494">
        <v>0</v>
      </c>
      <c r="G497" s="489"/>
    </row>
    <row r="498" spans="1:7">
      <c r="A498" s="489"/>
      <c r="B498" s="487" t="s">
        <v>1705</v>
      </c>
      <c r="D498" s="494">
        <v>168820</v>
      </c>
      <c r="E498" s="494">
        <v>168820</v>
      </c>
      <c r="F498" s="494">
        <v>0</v>
      </c>
      <c r="G498" s="489"/>
    </row>
    <row r="499" spans="1:7">
      <c r="A499" s="489"/>
      <c r="B499" s="487" t="s">
        <v>0</v>
      </c>
      <c r="D499" s="494">
        <v>140000</v>
      </c>
      <c r="E499" s="494">
        <v>140000</v>
      </c>
      <c r="F499" s="494">
        <v>0</v>
      </c>
      <c r="G499" s="489"/>
    </row>
    <row r="500" spans="1:7">
      <c r="A500" s="489"/>
      <c r="B500" s="487" t="s">
        <v>1</v>
      </c>
      <c r="D500" s="494">
        <v>39600</v>
      </c>
      <c r="E500" s="494">
        <v>39600</v>
      </c>
      <c r="F500" s="494">
        <v>0</v>
      </c>
      <c r="G500" s="489"/>
    </row>
    <row r="501" spans="1:7">
      <c r="A501" s="489"/>
      <c r="B501" s="487" t="s">
        <v>2</v>
      </c>
      <c r="D501" s="494">
        <v>165000</v>
      </c>
      <c r="E501" s="494">
        <v>165000</v>
      </c>
      <c r="F501" s="494">
        <v>0</v>
      </c>
      <c r="G501" s="489"/>
    </row>
    <row r="502" spans="1:7">
      <c r="A502" s="489"/>
      <c r="B502" s="487" t="s">
        <v>3</v>
      </c>
      <c r="D502" s="494">
        <v>74962</v>
      </c>
      <c r="E502" s="494">
        <v>74962</v>
      </c>
      <c r="F502" s="494">
        <v>0</v>
      </c>
      <c r="G502" s="489"/>
    </row>
    <row r="503" spans="1:7">
      <c r="A503" s="489"/>
      <c r="B503" s="487" t="s">
        <v>4</v>
      </c>
      <c r="D503" s="494">
        <v>57254</v>
      </c>
      <c r="E503" s="494">
        <v>57254</v>
      </c>
      <c r="F503" s="494">
        <v>0</v>
      </c>
      <c r="G503" s="489"/>
    </row>
    <row r="504" spans="1:7">
      <c r="A504" s="489"/>
      <c r="B504" s="487" t="s">
        <v>5</v>
      </c>
      <c r="D504" s="494">
        <v>210200</v>
      </c>
      <c r="E504" s="494">
        <v>210200</v>
      </c>
      <c r="F504" s="494">
        <v>0</v>
      </c>
      <c r="G504" s="489"/>
    </row>
    <row r="505" spans="1:7">
      <c r="A505" s="489"/>
      <c r="B505" s="487" t="s">
        <v>6</v>
      </c>
      <c r="D505" s="494">
        <v>93000</v>
      </c>
      <c r="E505" s="494">
        <v>93000</v>
      </c>
      <c r="F505" s="494">
        <v>0</v>
      </c>
      <c r="G505" s="489"/>
    </row>
    <row r="506" spans="1:7">
      <c r="A506" s="489"/>
      <c r="B506" s="487" t="s">
        <v>7</v>
      </c>
      <c r="D506" s="494">
        <v>21840</v>
      </c>
      <c r="E506" s="494">
        <v>21840</v>
      </c>
      <c r="F506" s="494">
        <v>0</v>
      </c>
      <c r="G506" s="489"/>
    </row>
    <row r="507" spans="1:7">
      <c r="A507" s="489"/>
      <c r="B507" s="487" t="s">
        <v>7</v>
      </c>
      <c r="D507" s="494">
        <v>27175</v>
      </c>
      <c r="E507" s="494">
        <v>27175</v>
      </c>
      <c r="F507" s="494">
        <v>0</v>
      </c>
      <c r="G507" s="489"/>
    </row>
    <row r="508" spans="1:7">
      <c r="A508" s="489"/>
      <c r="B508" s="487" t="s">
        <v>8</v>
      </c>
      <c r="D508" s="494">
        <v>92500</v>
      </c>
      <c r="E508" s="494">
        <v>92500</v>
      </c>
      <c r="F508" s="494">
        <v>0</v>
      </c>
      <c r="G508" s="489"/>
    </row>
    <row r="509" spans="1:7">
      <c r="A509" s="489"/>
      <c r="B509" s="487" t="s">
        <v>9</v>
      </c>
      <c r="D509" s="494">
        <v>73400</v>
      </c>
      <c r="E509" s="494">
        <v>73400</v>
      </c>
      <c r="F509" s="494">
        <v>0</v>
      </c>
      <c r="G509" s="489"/>
    </row>
    <row r="510" spans="1:7">
      <c r="A510" s="489"/>
      <c r="B510" s="487" t="s">
        <v>10</v>
      </c>
      <c r="D510" s="494">
        <v>4025000</v>
      </c>
      <c r="E510" s="494">
        <v>4025000</v>
      </c>
      <c r="F510" s="494">
        <v>0</v>
      </c>
      <c r="G510" s="489"/>
    </row>
    <row r="511" spans="1:7">
      <c r="A511" s="489"/>
      <c r="B511" s="487" t="s">
        <v>11</v>
      </c>
      <c r="D511" s="494">
        <v>30740</v>
      </c>
      <c r="E511" s="494">
        <v>30740</v>
      </c>
      <c r="F511" s="494">
        <v>0</v>
      </c>
      <c r="G511" s="489"/>
    </row>
    <row r="512" spans="1:7">
      <c r="A512" s="489"/>
      <c r="B512" s="487" t="s">
        <v>12</v>
      </c>
      <c r="D512" s="494">
        <v>50990</v>
      </c>
      <c r="E512" s="494">
        <v>50990</v>
      </c>
      <c r="F512" s="494">
        <v>0</v>
      </c>
      <c r="G512" s="489"/>
    </row>
    <row r="513" spans="1:7">
      <c r="A513" s="489"/>
      <c r="B513" s="487" t="s">
        <v>13</v>
      </c>
      <c r="D513" s="494">
        <v>160000</v>
      </c>
      <c r="E513" s="494">
        <v>160000</v>
      </c>
      <c r="F513" s="494">
        <v>0</v>
      </c>
      <c r="G513" s="489"/>
    </row>
    <row r="514" spans="1:7">
      <c r="A514" s="489"/>
      <c r="B514" s="487" t="s">
        <v>14</v>
      </c>
      <c r="D514" s="494">
        <v>117000</v>
      </c>
      <c r="E514" s="494">
        <v>117000</v>
      </c>
      <c r="F514" s="494">
        <v>0</v>
      </c>
      <c r="G514" s="489"/>
    </row>
    <row r="515" spans="1:7">
      <c r="A515" s="489"/>
      <c r="B515" s="487" t="s">
        <v>15</v>
      </c>
      <c r="D515" s="494">
        <v>216000</v>
      </c>
      <c r="E515" s="494">
        <v>216000</v>
      </c>
      <c r="F515" s="494">
        <v>0</v>
      </c>
      <c r="G515" s="489"/>
    </row>
    <row r="516" spans="1:7">
      <c r="A516" s="489"/>
      <c r="B516" s="487" t="s">
        <v>16</v>
      </c>
      <c r="D516" s="494">
        <v>35200</v>
      </c>
      <c r="E516" s="494">
        <v>35200</v>
      </c>
      <c r="F516" s="494">
        <v>0</v>
      </c>
      <c r="G516" s="489"/>
    </row>
    <row r="517" spans="1:7">
      <c r="A517" s="489"/>
      <c r="B517" s="487" t="s">
        <v>17</v>
      </c>
      <c r="D517" s="494">
        <v>57750</v>
      </c>
      <c r="E517" s="494">
        <v>57750</v>
      </c>
      <c r="F517" s="494">
        <v>0</v>
      </c>
      <c r="G517" s="489"/>
    </row>
    <row r="518" spans="1:7">
      <c r="A518" s="489"/>
      <c r="B518" s="487" t="s">
        <v>18</v>
      </c>
      <c r="D518" s="494">
        <v>60125</v>
      </c>
      <c r="E518" s="494">
        <v>60125</v>
      </c>
      <c r="F518" s="494">
        <v>0</v>
      </c>
      <c r="G518" s="489"/>
    </row>
    <row r="519" spans="1:7">
      <c r="A519" s="489"/>
      <c r="B519" s="487" t="s">
        <v>19</v>
      </c>
      <c r="D519" s="494">
        <v>1020000</v>
      </c>
      <c r="E519" s="494">
        <v>1020000</v>
      </c>
      <c r="F519" s="494">
        <v>0</v>
      </c>
      <c r="G519" s="489"/>
    </row>
    <row r="520" spans="1:7">
      <c r="A520" s="489"/>
      <c r="B520" s="487" t="s">
        <v>20</v>
      </c>
      <c r="D520" s="494">
        <v>107800</v>
      </c>
      <c r="E520" s="494">
        <v>107800</v>
      </c>
      <c r="F520" s="494">
        <v>0</v>
      </c>
      <c r="G520" s="489"/>
    </row>
    <row r="521" spans="1:7">
      <c r="A521" s="489"/>
      <c r="B521" s="487" t="s">
        <v>21</v>
      </c>
      <c r="D521" s="494">
        <v>176000</v>
      </c>
      <c r="E521" s="494">
        <v>176000</v>
      </c>
      <c r="F521" s="494">
        <v>0</v>
      </c>
      <c r="G521" s="489"/>
    </row>
    <row r="522" spans="1:7">
      <c r="A522" s="489"/>
      <c r="B522" s="487" t="s">
        <v>22</v>
      </c>
      <c r="D522" s="494">
        <v>74000</v>
      </c>
      <c r="E522" s="494">
        <v>74000</v>
      </c>
      <c r="F522" s="494">
        <v>0</v>
      </c>
      <c r="G522" s="489"/>
    </row>
    <row r="523" spans="1:7">
      <c r="A523" s="489"/>
      <c r="B523" s="487" t="s">
        <v>23</v>
      </c>
      <c r="D523" s="494">
        <v>155960</v>
      </c>
      <c r="E523" s="494">
        <v>155960</v>
      </c>
      <c r="F523" s="494">
        <v>0</v>
      </c>
      <c r="G523" s="489"/>
    </row>
    <row r="524" spans="1:7">
      <c r="A524" s="489"/>
      <c r="B524" s="487" t="s">
        <v>24</v>
      </c>
      <c r="D524" s="494">
        <v>124500</v>
      </c>
      <c r="E524" s="494">
        <v>124500</v>
      </c>
      <c r="F524" s="494">
        <v>0</v>
      </c>
      <c r="G524" s="489"/>
    </row>
    <row r="525" spans="1:7">
      <c r="A525" s="489"/>
      <c r="B525" s="487" t="s">
        <v>25</v>
      </c>
      <c r="D525" s="494">
        <v>68750</v>
      </c>
      <c r="E525" s="494">
        <v>68750</v>
      </c>
      <c r="F525" s="494">
        <v>0</v>
      </c>
      <c r="G525" s="500"/>
    </row>
    <row r="526" spans="1:7">
      <c r="A526" s="489"/>
      <c r="B526" s="487" t="s">
        <v>26</v>
      </c>
      <c r="D526" s="494">
        <v>62999</v>
      </c>
      <c r="E526" s="494">
        <v>62999</v>
      </c>
      <c r="F526" s="494">
        <v>0</v>
      </c>
      <c r="G526" s="489"/>
    </row>
    <row r="527" spans="1:7">
      <c r="A527" s="489"/>
      <c r="B527" s="487" t="s">
        <v>26</v>
      </c>
      <c r="D527" s="494">
        <v>75999</v>
      </c>
      <c r="E527" s="494">
        <v>75999</v>
      </c>
      <c r="F527" s="494">
        <v>0</v>
      </c>
      <c r="G527" s="489"/>
    </row>
    <row r="528" spans="1:7">
      <c r="B528" s="487" t="s">
        <v>27</v>
      </c>
      <c r="D528" s="494">
        <v>52000</v>
      </c>
      <c r="E528" s="494">
        <v>52000</v>
      </c>
      <c r="F528" s="494">
        <v>0</v>
      </c>
      <c r="G528" s="489"/>
    </row>
    <row r="529" spans="2:7">
      <c r="B529" s="487" t="s">
        <v>28</v>
      </c>
      <c r="D529" s="494">
        <v>89988</v>
      </c>
      <c r="E529" s="494">
        <v>89988</v>
      </c>
      <c r="F529" s="494">
        <v>0</v>
      </c>
      <c r="G529" s="489"/>
    </row>
    <row r="530" spans="2:7">
      <c r="B530" s="487" t="s">
        <v>29</v>
      </c>
      <c r="D530" s="494">
        <v>123200</v>
      </c>
      <c r="E530" s="494">
        <v>123200</v>
      </c>
      <c r="F530" s="494">
        <v>0</v>
      </c>
      <c r="G530" s="489"/>
    </row>
    <row r="531" spans="2:7">
      <c r="B531" s="487" t="s">
        <v>30</v>
      </c>
      <c r="D531" s="494">
        <v>135000</v>
      </c>
      <c r="E531" s="494">
        <v>135000</v>
      </c>
      <c r="F531" s="494">
        <v>0</v>
      </c>
      <c r="G531" s="489"/>
    </row>
    <row r="532" spans="2:7">
      <c r="B532" s="487" t="s">
        <v>31</v>
      </c>
      <c r="D532" s="494">
        <v>44999</v>
      </c>
      <c r="E532" s="494">
        <v>44999</v>
      </c>
      <c r="F532" s="494">
        <v>0</v>
      </c>
      <c r="G532" s="489"/>
    </row>
    <row r="533" spans="2:7">
      <c r="B533" s="487" t="s">
        <v>31</v>
      </c>
      <c r="D533" s="494">
        <v>30988</v>
      </c>
      <c r="E533" s="494">
        <v>30988</v>
      </c>
      <c r="F533" s="494">
        <v>0</v>
      </c>
      <c r="G533" s="489"/>
    </row>
    <row r="534" spans="2:7">
      <c r="B534" s="487" t="s">
        <v>32</v>
      </c>
      <c r="D534" s="494">
        <v>75040</v>
      </c>
      <c r="E534" s="494">
        <v>75040</v>
      </c>
      <c r="F534" s="494">
        <v>0</v>
      </c>
      <c r="G534" s="489"/>
    </row>
    <row r="535" spans="2:7">
      <c r="B535" s="487" t="s">
        <v>33</v>
      </c>
      <c r="D535" s="494">
        <v>20700</v>
      </c>
      <c r="E535" s="494">
        <v>20700</v>
      </c>
      <c r="F535" s="494">
        <v>0</v>
      </c>
      <c r="G535" s="489"/>
    </row>
    <row r="536" spans="2:7">
      <c r="B536" s="487" t="s">
        <v>1605</v>
      </c>
      <c r="C536" s="488"/>
      <c r="D536" s="494">
        <v>340560</v>
      </c>
      <c r="E536" s="494">
        <v>340560</v>
      </c>
      <c r="F536" s="494">
        <f t="shared" ref="F536:F553" si="11">D536-E536</f>
        <v>0</v>
      </c>
      <c r="G536" s="489"/>
    </row>
    <row r="537" spans="2:7">
      <c r="B537" s="487" t="s">
        <v>1618</v>
      </c>
      <c r="C537" s="488"/>
      <c r="D537" s="494">
        <v>2269440</v>
      </c>
      <c r="E537" s="494">
        <v>2269440</v>
      </c>
      <c r="F537" s="494">
        <f t="shared" si="11"/>
        <v>0</v>
      </c>
      <c r="G537" s="489"/>
    </row>
    <row r="538" spans="2:7">
      <c r="B538" s="487" t="s">
        <v>1642</v>
      </c>
      <c r="C538" s="488"/>
      <c r="D538" s="494">
        <v>3110400</v>
      </c>
      <c r="E538" s="494">
        <v>3110400</v>
      </c>
      <c r="F538" s="494">
        <f t="shared" si="11"/>
        <v>0</v>
      </c>
      <c r="G538" s="489"/>
    </row>
    <row r="539" spans="2:7">
      <c r="B539" s="487" t="s">
        <v>1655</v>
      </c>
      <c r="C539" s="488"/>
      <c r="D539" s="494">
        <v>194688</v>
      </c>
      <c r="E539" s="494">
        <v>194688</v>
      </c>
      <c r="F539" s="494">
        <f t="shared" si="11"/>
        <v>0</v>
      </c>
      <c r="G539" s="489"/>
    </row>
    <row r="540" spans="2:7">
      <c r="B540" s="487" t="s">
        <v>1656</v>
      </c>
      <c r="C540" s="488"/>
      <c r="D540" s="494">
        <v>389376</v>
      </c>
      <c r="E540" s="494">
        <v>389376</v>
      </c>
      <c r="F540" s="494">
        <f t="shared" si="11"/>
        <v>0</v>
      </c>
      <c r="G540" s="489"/>
    </row>
    <row r="541" spans="2:7">
      <c r="B541" s="487" t="s">
        <v>1680</v>
      </c>
      <c r="C541" s="488"/>
      <c r="D541" s="494">
        <v>600000</v>
      </c>
      <c r="E541" s="494">
        <v>600000</v>
      </c>
      <c r="F541" s="494">
        <f t="shared" si="11"/>
        <v>0</v>
      </c>
      <c r="G541" s="489"/>
    </row>
    <row r="542" spans="2:7">
      <c r="B542" s="487" t="s">
        <v>1643</v>
      </c>
      <c r="C542" s="488"/>
      <c r="D542" s="494">
        <v>4200000</v>
      </c>
      <c r="E542" s="494">
        <v>4200000</v>
      </c>
      <c r="F542" s="494">
        <f t="shared" si="11"/>
        <v>0</v>
      </c>
      <c r="G542" s="489"/>
    </row>
    <row r="543" spans="2:7">
      <c r="B543" s="487" t="s">
        <v>1672</v>
      </c>
      <c r="C543" s="488"/>
      <c r="D543" s="494">
        <v>600000</v>
      </c>
      <c r="E543" s="494">
        <v>600000</v>
      </c>
      <c r="F543" s="494">
        <f t="shared" si="11"/>
        <v>0</v>
      </c>
      <c r="G543" s="489"/>
    </row>
    <row r="544" spans="2:7">
      <c r="B544" s="487" t="s">
        <v>1674</v>
      </c>
      <c r="C544" s="488"/>
      <c r="D544" s="494">
        <v>777600</v>
      </c>
      <c r="E544" s="494">
        <v>777600</v>
      </c>
      <c r="F544" s="494">
        <f t="shared" si="11"/>
        <v>0</v>
      </c>
      <c r="G544" s="489"/>
    </row>
    <row r="545" spans="1:7">
      <c r="B545" s="487" t="s">
        <v>1684</v>
      </c>
      <c r="C545" s="488"/>
      <c r="D545" s="494">
        <v>10091322</v>
      </c>
      <c r="E545" s="494">
        <v>10091322</v>
      </c>
      <c r="F545" s="494">
        <f t="shared" si="11"/>
        <v>0</v>
      </c>
      <c r="G545" s="489"/>
    </row>
    <row r="546" spans="1:7">
      <c r="B546" s="487" t="s">
        <v>1638</v>
      </c>
      <c r="C546" s="488"/>
      <c r="D546" s="494">
        <v>95000</v>
      </c>
      <c r="E546" s="494">
        <v>95000</v>
      </c>
      <c r="F546" s="494">
        <f t="shared" si="11"/>
        <v>0</v>
      </c>
      <c r="G546" s="489"/>
    </row>
    <row r="547" spans="1:7">
      <c r="A547" s="489"/>
      <c r="B547" s="487" t="s">
        <v>1630</v>
      </c>
      <c r="C547" s="488"/>
      <c r="D547" s="494">
        <v>37488</v>
      </c>
      <c r="E547" s="494">
        <v>37488</v>
      </c>
      <c r="F547" s="494">
        <f t="shared" si="11"/>
        <v>0</v>
      </c>
      <c r="G547" s="489"/>
    </row>
    <row r="548" spans="1:7">
      <c r="A548" s="489"/>
      <c r="B548" s="487" t="s">
        <v>1631</v>
      </c>
      <c r="C548" s="488"/>
      <c r="D548" s="494">
        <v>37488</v>
      </c>
      <c r="E548" s="494">
        <v>37488</v>
      </c>
      <c r="F548" s="494">
        <f t="shared" si="11"/>
        <v>0</v>
      </c>
      <c r="G548" s="489"/>
    </row>
    <row r="549" spans="1:7">
      <c r="A549" s="489"/>
      <c r="B549" s="487" t="s">
        <v>1649</v>
      </c>
      <c r="C549" s="488"/>
      <c r="D549" s="494">
        <v>175790</v>
      </c>
      <c r="E549" s="494">
        <v>175790</v>
      </c>
      <c r="F549" s="494">
        <f t="shared" si="11"/>
        <v>0</v>
      </c>
      <c r="G549" s="489"/>
    </row>
    <row r="550" spans="1:7">
      <c r="A550" s="489"/>
      <c r="B550" s="487" t="s">
        <v>1815</v>
      </c>
      <c r="C550" s="488"/>
      <c r="D550" s="494">
        <v>240100</v>
      </c>
      <c r="E550" s="494">
        <v>240100</v>
      </c>
      <c r="F550" s="494">
        <f t="shared" si="11"/>
        <v>0</v>
      </c>
      <c r="G550" s="489"/>
    </row>
    <row r="551" spans="1:7">
      <c r="A551" s="489"/>
      <c r="B551" s="487" t="s">
        <v>1661</v>
      </c>
      <c r="C551" s="488"/>
      <c r="D551" s="494">
        <v>197500</v>
      </c>
      <c r="E551" s="494">
        <v>197500</v>
      </c>
      <c r="F551" s="494">
        <f t="shared" si="11"/>
        <v>0</v>
      </c>
      <c r="G551" s="489"/>
    </row>
    <row r="552" spans="1:7">
      <c r="A552" s="489"/>
      <c r="B552" s="487" t="s">
        <v>1670</v>
      </c>
      <c r="C552" s="488"/>
      <c r="D552" s="494">
        <v>1185000</v>
      </c>
      <c r="E552" s="494">
        <v>1185000</v>
      </c>
      <c r="F552" s="494">
        <f t="shared" si="11"/>
        <v>0</v>
      </c>
      <c r="G552" s="489"/>
    </row>
    <row r="553" spans="1:7">
      <c r="A553" s="489"/>
      <c r="B553" s="487" t="s">
        <v>1673</v>
      </c>
      <c r="C553" s="488"/>
      <c r="D553" s="494">
        <v>197500</v>
      </c>
      <c r="E553" s="494">
        <v>197500</v>
      </c>
      <c r="F553" s="494">
        <f t="shared" si="11"/>
        <v>0</v>
      </c>
      <c r="G553" s="489"/>
    </row>
    <row r="554" spans="1:7">
      <c r="C554" s="488"/>
      <c r="D554" s="494"/>
      <c r="E554" s="494"/>
      <c r="F554" s="494"/>
      <c r="G554" s="489"/>
    </row>
    <row r="555" spans="1:7">
      <c r="C555" s="488"/>
      <c r="D555" s="494"/>
      <c r="E555" s="494"/>
      <c r="F555" s="494"/>
      <c r="G555" s="489"/>
    </row>
    <row r="556" spans="1:7">
      <c r="C556" s="488"/>
      <c r="D556" s="494"/>
      <c r="E556" s="494"/>
      <c r="F556" s="494"/>
      <c r="G556" s="489"/>
    </row>
    <row r="557" spans="1:7">
      <c r="A557" s="487" t="s">
        <v>1281</v>
      </c>
      <c r="C557" s="488"/>
      <c r="E557" s="494"/>
      <c r="F557" s="494"/>
      <c r="G557" s="489"/>
    </row>
    <row r="558" spans="1:7">
      <c r="B558" s="487" t="s">
        <v>34</v>
      </c>
      <c r="D558" s="494">
        <v>80000</v>
      </c>
      <c r="E558" s="494">
        <v>80000</v>
      </c>
      <c r="F558" s="494">
        <v>0</v>
      </c>
      <c r="G558" s="489"/>
    </row>
    <row r="559" spans="1:7">
      <c r="B559" s="487" t="s">
        <v>35</v>
      </c>
      <c r="D559" s="494">
        <v>64265</v>
      </c>
      <c r="E559" s="494">
        <v>64265</v>
      </c>
      <c r="F559" s="494">
        <v>0</v>
      </c>
      <c r="G559" s="489"/>
    </row>
    <row r="560" spans="1:7">
      <c r="B560" s="487" t="s">
        <v>36</v>
      </c>
      <c r="D560" s="494">
        <v>50000</v>
      </c>
      <c r="E560" s="494">
        <v>50000</v>
      </c>
      <c r="F560" s="494">
        <v>0</v>
      </c>
      <c r="G560" s="489"/>
    </row>
    <row r="561" spans="2:7">
      <c r="B561" s="487" t="s">
        <v>37</v>
      </c>
      <c r="D561" s="494">
        <v>132000</v>
      </c>
      <c r="E561" s="494">
        <v>132000</v>
      </c>
      <c r="F561" s="494">
        <v>0</v>
      </c>
      <c r="G561" s="489"/>
    </row>
    <row r="562" spans="2:7">
      <c r="B562" s="487" t="s">
        <v>38</v>
      </c>
      <c r="D562" s="494">
        <v>100000</v>
      </c>
      <c r="E562" s="494">
        <v>100000</v>
      </c>
      <c r="F562" s="494">
        <v>0</v>
      </c>
      <c r="G562" s="489"/>
    </row>
    <row r="563" spans="2:7">
      <c r="B563" s="487" t="s">
        <v>39</v>
      </c>
      <c r="D563" s="494">
        <v>225000</v>
      </c>
      <c r="E563" s="494">
        <v>225000</v>
      </c>
      <c r="F563" s="494">
        <v>0</v>
      </c>
      <c r="G563" s="489"/>
    </row>
    <row r="564" spans="2:7">
      <c r="B564" s="487" t="s">
        <v>39</v>
      </c>
      <c r="D564" s="494">
        <v>51300</v>
      </c>
      <c r="E564" s="494">
        <v>51300</v>
      </c>
      <c r="F564" s="494">
        <v>0</v>
      </c>
      <c r="G564" s="489"/>
    </row>
    <row r="565" spans="2:7">
      <c r="B565" s="487" t="s">
        <v>40</v>
      </c>
      <c r="D565" s="494">
        <v>1296000</v>
      </c>
      <c r="E565" s="494">
        <v>1296000</v>
      </c>
      <c r="F565" s="494">
        <v>0</v>
      </c>
      <c r="G565" s="489"/>
    </row>
    <row r="566" spans="2:7">
      <c r="B566" s="487" t="s">
        <v>41</v>
      </c>
      <c r="D566" s="494">
        <v>300000</v>
      </c>
      <c r="E566" s="494">
        <v>300000</v>
      </c>
      <c r="F566" s="494">
        <v>0</v>
      </c>
      <c r="G566" s="489"/>
    </row>
    <row r="567" spans="2:7">
      <c r="B567" s="487" t="s">
        <v>42</v>
      </c>
      <c r="D567" s="494">
        <v>1320000</v>
      </c>
      <c r="E567" s="494">
        <v>1320000</v>
      </c>
      <c r="F567" s="494">
        <v>0</v>
      </c>
      <c r="G567" s="489"/>
    </row>
    <row r="568" spans="2:7">
      <c r="B568" s="487" t="s">
        <v>42</v>
      </c>
      <c r="D568" s="494">
        <v>720000</v>
      </c>
      <c r="E568" s="494">
        <v>720000</v>
      </c>
      <c r="F568" s="494">
        <v>0</v>
      </c>
      <c r="G568" s="489"/>
    </row>
    <row r="569" spans="2:7">
      <c r="B569" s="487" t="s">
        <v>43</v>
      </c>
      <c r="D569" s="494">
        <v>35360</v>
      </c>
      <c r="E569" s="494">
        <v>35360</v>
      </c>
      <c r="F569" s="494">
        <v>0</v>
      </c>
      <c r="G569" s="489"/>
    </row>
    <row r="570" spans="2:7">
      <c r="B570" s="487" t="s">
        <v>44</v>
      </c>
      <c r="D570" s="494">
        <v>347800</v>
      </c>
      <c r="E570" s="494">
        <v>347800</v>
      </c>
      <c r="F570" s="494">
        <v>0</v>
      </c>
      <c r="G570" s="489"/>
    </row>
    <row r="571" spans="2:7">
      <c r="B571" s="487" t="s">
        <v>45</v>
      </c>
      <c r="D571" s="494">
        <v>28900</v>
      </c>
      <c r="E571" s="494">
        <v>28900</v>
      </c>
      <c r="F571" s="494">
        <v>0</v>
      </c>
      <c r="G571" s="489"/>
    </row>
    <row r="572" spans="2:7">
      <c r="B572" s="487" t="s">
        <v>46</v>
      </c>
      <c r="D572" s="494">
        <v>64725</v>
      </c>
      <c r="E572" s="494">
        <v>64725</v>
      </c>
      <c r="F572" s="494">
        <v>0</v>
      </c>
      <c r="G572" s="489"/>
    </row>
    <row r="573" spans="2:7">
      <c r="B573" s="487" t="s">
        <v>47</v>
      </c>
      <c r="D573" s="494">
        <v>278000</v>
      </c>
      <c r="E573" s="494">
        <v>278000</v>
      </c>
      <c r="F573" s="494">
        <v>0</v>
      </c>
      <c r="G573" s="489"/>
    </row>
    <row r="574" spans="2:7">
      <c r="B574" s="487" t="s">
        <v>48</v>
      </c>
      <c r="D574" s="494">
        <v>178275</v>
      </c>
      <c r="E574" s="494">
        <v>178275</v>
      </c>
      <c r="F574" s="494">
        <v>0</v>
      </c>
      <c r="G574" s="489"/>
    </row>
    <row r="575" spans="2:7">
      <c r="B575" s="487" t="s">
        <v>49</v>
      </c>
      <c r="D575" s="494">
        <v>74999</v>
      </c>
      <c r="E575" s="494">
        <v>74999</v>
      </c>
      <c r="F575" s="494">
        <v>0</v>
      </c>
      <c r="G575" s="489"/>
    </row>
    <row r="576" spans="2:7">
      <c r="B576" s="487" t="s">
        <v>1688</v>
      </c>
      <c r="C576" s="488"/>
      <c r="D576" s="494">
        <v>160000</v>
      </c>
      <c r="E576" s="494">
        <v>160000</v>
      </c>
      <c r="F576" s="494">
        <v>0</v>
      </c>
      <c r="G576" s="489"/>
    </row>
    <row r="577" spans="1:7">
      <c r="B577" s="487" t="s">
        <v>1725</v>
      </c>
      <c r="C577" s="488"/>
      <c r="D577" s="494">
        <v>180000</v>
      </c>
      <c r="E577" s="494">
        <v>180000</v>
      </c>
      <c r="F577" s="494">
        <v>0</v>
      </c>
      <c r="G577" s="489"/>
    </row>
    <row r="578" spans="1:7">
      <c r="B578" s="487" t="s">
        <v>1726</v>
      </c>
      <c r="C578" s="488"/>
      <c r="D578" s="494">
        <v>200000</v>
      </c>
      <c r="E578" s="494">
        <v>200000</v>
      </c>
      <c r="F578" s="494">
        <v>0</v>
      </c>
      <c r="G578" s="489"/>
    </row>
    <row r="579" spans="1:7">
      <c r="B579" s="487" t="s">
        <v>1727</v>
      </c>
      <c r="C579" s="488"/>
      <c r="D579" s="494">
        <v>36900</v>
      </c>
      <c r="E579" s="494">
        <v>36900</v>
      </c>
      <c r="F579" s="494">
        <v>0</v>
      </c>
      <c r="G579" s="489"/>
    </row>
    <row r="580" spans="1:7">
      <c r="B580" s="487" t="s">
        <v>1687</v>
      </c>
      <c r="C580" s="488"/>
      <c r="D580" s="494">
        <v>115030</v>
      </c>
      <c r="E580" s="494">
        <v>115030</v>
      </c>
      <c r="F580" s="494">
        <f>D580-E580</f>
        <v>0</v>
      </c>
      <c r="G580" s="489"/>
    </row>
    <row r="581" spans="1:7">
      <c r="A581" s="489"/>
      <c r="B581" s="489"/>
      <c r="C581" s="496"/>
      <c r="D581" s="499"/>
      <c r="E581" s="489"/>
      <c r="F581" s="489"/>
      <c r="G581" s="489"/>
    </row>
    <row r="582" spans="1:7">
      <c r="A582" s="487" t="s">
        <v>1133</v>
      </c>
      <c r="C582" s="488"/>
      <c r="D582" s="494"/>
      <c r="F582" s="494"/>
      <c r="G582" s="489"/>
    </row>
    <row r="583" spans="1:7">
      <c r="B583" s="487" t="s">
        <v>69</v>
      </c>
      <c r="D583" s="494">
        <v>151000</v>
      </c>
      <c r="E583" s="494">
        <v>151000</v>
      </c>
      <c r="F583" s="494">
        <v>0</v>
      </c>
      <c r="G583" s="489"/>
    </row>
    <row r="584" spans="1:7">
      <c r="B584" s="487" t="s">
        <v>70</v>
      </c>
      <c r="D584" s="494">
        <v>349900</v>
      </c>
      <c r="E584" s="494">
        <v>349900</v>
      </c>
      <c r="F584" s="494">
        <v>0</v>
      </c>
      <c r="G584" s="489"/>
    </row>
    <row r="585" spans="1:7">
      <c r="B585" s="487" t="s">
        <v>71</v>
      </c>
      <c r="D585" s="494">
        <v>63300</v>
      </c>
      <c r="E585" s="494">
        <v>63300</v>
      </c>
      <c r="F585" s="494">
        <v>0</v>
      </c>
      <c r="G585" s="489"/>
    </row>
    <row r="586" spans="1:7">
      <c r="B586" s="487" t="s">
        <v>72</v>
      </c>
      <c r="D586" s="494">
        <v>437059</v>
      </c>
      <c r="E586" s="494">
        <v>437059</v>
      </c>
      <c r="F586" s="494">
        <v>0</v>
      </c>
      <c r="G586" s="489"/>
    </row>
    <row r="587" spans="1:7">
      <c r="B587" s="487" t="s">
        <v>73</v>
      </c>
      <c r="D587" s="494">
        <v>162380</v>
      </c>
      <c r="E587" s="494">
        <v>162380</v>
      </c>
      <c r="F587" s="494">
        <v>0</v>
      </c>
      <c r="G587" s="489"/>
    </row>
    <row r="588" spans="1:7">
      <c r="B588" s="487" t="s">
        <v>1689</v>
      </c>
      <c r="D588" s="494">
        <v>264000</v>
      </c>
      <c r="E588" s="494">
        <v>264000</v>
      </c>
      <c r="F588" s="494">
        <f t="shared" ref="F588:F594" si="12">D588-E588</f>
        <v>0</v>
      </c>
      <c r="G588" s="489"/>
    </row>
    <row r="589" spans="1:7">
      <c r="B589" s="487" t="s">
        <v>1690</v>
      </c>
      <c r="D589" s="494">
        <v>299190</v>
      </c>
      <c r="E589" s="494">
        <v>299190</v>
      </c>
      <c r="F589" s="494">
        <f t="shared" si="12"/>
        <v>0</v>
      </c>
      <c r="G589" s="489"/>
    </row>
    <row r="590" spans="1:7">
      <c r="B590" s="487" t="s">
        <v>1692</v>
      </c>
      <c r="D590" s="494">
        <v>104234</v>
      </c>
      <c r="E590" s="494">
        <v>104234</v>
      </c>
      <c r="F590" s="494">
        <f t="shared" si="12"/>
        <v>0</v>
      </c>
      <c r="G590" s="489"/>
    </row>
    <row r="591" spans="1:7">
      <c r="B591" s="487" t="s">
        <v>1605</v>
      </c>
      <c r="D591" s="494">
        <v>155880</v>
      </c>
      <c r="E591" s="494">
        <v>155880</v>
      </c>
      <c r="F591" s="494">
        <f t="shared" si="12"/>
        <v>0</v>
      </c>
      <c r="G591" s="489"/>
    </row>
    <row r="592" spans="1:7">
      <c r="B592" s="487" t="s">
        <v>1605</v>
      </c>
      <c r="D592" s="494">
        <v>192500</v>
      </c>
      <c r="E592" s="494">
        <v>192500</v>
      </c>
      <c r="F592" s="494">
        <f t="shared" si="12"/>
        <v>0</v>
      </c>
      <c r="G592" s="489"/>
    </row>
    <row r="593" spans="1:7">
      <c r="B593" s="487" t="s">
        <v>1605</v>
      </c>
      <c r="D593" s="494">
        <v>187500</v>
      </c>
      <c r="E593" s="494">
        <v>187500</v>
      </c>
      <c r="F593" s="494">
        <f t="shared" si="12"/>
        <v>0</v>
      </c>
      <c r="G593" s="489"/>
    </row>
    <row r="594" spans="1:7">
      <c r="B594" s="487" t="s">
        <v>1691</v>
      </c>
      <c r="D594" s="494">
        <v>682500</v>
      </c>
      <c r="E594" s="494">
        <v>682500</v>
      </c>
      <c r="F594" s="494">
        <f t="shared" si="12"/>
        <v>0</v>
      </c>
      <c r="G594" s="489"/>
    </row>
    <row r="595" spans="1:7">
      <c r="D595" s="495">
        <f>SUM(D583:D594)</f>
        <v>3049443</v>
      </c>
      <c r="E595" s="495">
        <f>SUM(E583:E594)</f>
        <v>3049443</v>
      </c>
      <c r="F595" s="495">
        <f t="shared" ref="F595" si="13">SUM(F583:F593)</f>
        <v>0</v>
      </c>
      <c r="G595" s="489"/>
    </row>
    <row r="596" spans="1:7">
      <c r="D596" s="494"/>
      <c r="E596" s="494"/>
      <c r="G596" s="489"/>
    </row>
    <row r="597" spans="1:7">
      <c r="A597" s="486" t="s">
        <v>74</v>
      </c>
      <c r="C597" s="488"/>
      <c r="G597" s="489"/>
    </row>
    <row r="598" spans="1:7">
      <c r="A598" s="487" t="s">
        <v>1013</v>
      </c>
      <c r="C598" s="488"/>
      <c r="G598" s="489"/>
    </row>
    <row r="599" spans="1:7">
      <c r="B599" s="487" t="s">
        <v>84</v>
      </c>
      <c r="D599" s="494">
        <v>360000</v>
      </c>
      <c r="E599" s="494">
        <v>330214</v>
      </c>
      <c r="F599" s="494">
        <f t="shared" ref="F599:F605" si="14">D599-E599</f>
        <v>29786</v>
      </c>
      <c r="G599" s="489"/>
    </row>
    <row r="600" spans="1:7">
      <c r="B600" s="487" t="s">
        <v>1728</v>
      </c>
      <c r="D600" s="494">
        <v>5200000</v>
      </c>
      <c r="E600" s="494">
        <v>2558685</v>
      </c>
      <c r="F600" s="494">
        <f t="shared" si="14"/>
        <v>2641315</v>
      </c>
      <c r="G600" s="489"/>
    </row>
    <row r="601" spans="1:7">
      <c r="B601" s="487" t="s">
        <v>1826</v>
      </c>
      <c r="D601" s="494">
        <v>1400000</v>
      </c>
      <c r="E601" s="494">
        <v>304547</v>
      </c>
      <c r="F601" s="494">
        <f t="shared" si="14"/>
        <v>1095453</v>
      </c>
      <c r="G601" s="489"/>
    </row>
    <row r="602" spans="1:7">
      <c r="B602" s="487" t="s">
        <v>1827</v>
      </c>
      <c r="D602" s="494">
        <v>3149606</v>
      </c>
      <c r="E602" s="494">
        <v>1121779</v>
      </c>
      <c r="F602" s="494">
        <f t="shared" si="14"/>
        <v>2027827</v>
      </c>
      <c r="G602" s="489"/>
    </row>
    <row r="603" spans="1:7">
      <c r="B603" s="487" t="s">
        <v>2318</v>
      </c>
      <c r="D603" s="494">
        <v>3830000</v>
      </c>
      <c r="E603" s="494">
        <v>256033</v>
      </c>
      <c r="F603" s="494">
        <f t="shared" si="14"/>
        <v>3573967</v>
      </c>
      <c r="G603" s="489"/>
    </row>
    <row r="604" spans="1:7">
      <c r="B604" s="487" t="s">
        <v>2319</v>
      </c>
      <c r="D604" s="494">
        <v>6393701</v>
      </c>
      <c r="E604" s="494">
        <v>10510</v>
      </c>
      <c r="F604" s="494">
        <f t="shared" si="14"/>
        <v>6383191</v>
      </c>
      <c r="G604" s="489"/>
    </row>
    <row r="605" spans="1:7">
      <c r="B605" s="487" t="s">
        <v>2320</v>
      </c>
      <c r="D605" s="494">
        <v>2150000</v>
      </c>
      <c r="E605" s="494">
        <v>154329</v>
      </c>
      <c r="F605" s="494">
        <f t="shared" si="14"/>
        <v>1995671</v>
      </c>
      <c r="G605" s="489"/>
    </row>
    <row r="606" spans="1:7">
      <c r="D606" s="494"/>
      <c r="E606" s="494"/>
      <c r="F606" s="494"/>
      <c r="G606" s="489"/>
    </row>
    <row r="607" spans="1:7">
      <c r="A607" s="487" t="s">
        <v>1133</v>
      </c>
      <c r="C607" s="488"/>
      <c r="D607" s="494"/>
      <c r="F607" s="494"/>
      <c r="G607" s="489"/>
    </row>
    <row r="608" spans="1:7">
      <c r="B608" s="489"/>
      <c r="C608" s="496"/>
      <c r="D608" s="489"/>
      <c r="E608" s="489"/>
      <c r="F608" s="489"/>
      <c r="G608" s="489"/>
    </row>
    <row r="609" spans="1:7">
      <c r="B609" s="487" t="s">
        <v>87</v>
      </c>
      <c r="D609" s="494">
        <v>472441</v>
      </c>
      <c r="E609" s="494">
        <v>306825</v>
      </c>
      <c r="F609" s="494">
        <f>D609-E609</f>
        <v>165616</v>
      </c>
      <c r="G609" s="489"/>
    </row>
    <row r="610" spans="1:7">
      <c r="D610" s="494"/>
      <c r="E610" s="494"/>
      <c r="F610" s="494"/>
      <c r="G610" s="489"/>
    </row>
    <row r="611" spans="1:7">
      <c r="D611" s="495">
        <f>SUM(D599:D609)</f>
        <v>22955748</v>
      </c>
      <c r="E611" s="495">
        <f>SUM(E599:E609)</f>
        <v>5042922</v>
      </c>
      <c r="F611" s="495">
        <f>SUM(F599:F609)</f>
        <v>17912826</v>
      </c>
      <c r="G611" s="489"/>
    </row>
    <row r="612" spans="1:7">
      <c r="A612" s="489"/>
      <c r="B612" s="489"/>
      <c r="C612" s="496"/>
      <c r="D612" s="489"/>
      <c r="E612" s="489"/>
      <c r="F612" s="489"/>
      <c r="G612" s="489"/>
    </row>
    <row r="613" spans="1:7">
      <c r="A613" s="486" t="s">
        <v>88</v>
      </c>
      <c r="C613" s="488"/>
      <c r="G613" s="489"/>
    </row>
    <row r="614" spans="1:7">
      <c r="A614" s="487" t="s">
        <v>1013</v>
      </c>
      <c r="C614" s="488"/>
      <c r="G614" s="489"/>
    </row>
    <row r="615" spans="1:7">
      <c r="B615" s="487" t="s">
        <v>89</v>
      </c>
      <c r="D615" s="494">
        <v>4281000</v>
      </c>
      <c r="E615" s="494">
        <v>4281000</v>
      </c>
      <c r="F615" s="494">
        <v>0</v>
      </c>
      <c r="G615" s="489"/>
    </row>
    <row r="616" spans="1:7">
      <c r="B616" s="487" t="s">
        <v>90</v>
      </c>
      <c r="D616" s="494">
        <v>1219200</v>
      </c>
      <c r="E616" s="494">
        <v>1219200</v>
      </c>
      <c r="F616" s="494">
        <v>0</v>
      </c>
      <c r="G616" s="489"/>
    </row>
    <row r="617" spans="1:7">
      <c r="B617" s="487" t="s">
        <v>91</v>
      </c>
      <c r="D617" s="494">
        <v>3826800</v>
      </c>
      <c r="E617" s="494">
        <v>3826800</v>
      </c>
      <c r="F617" s="494">
        <v>0</v>
      </c>
      <c r="G617" s="489"/>
    </row>
    <row r="618" spans="1:7">
      <c r="A618" s="489"/>
      <c r="B618" s="487" t="s">
        <v>78</v>
      </c>
      <c r="D618" s="494">
        <v>3375000</v>
      </c>
      <c r="E618" s="494">
        <v>3375000</v>
      </c>
      <c r="F618" s="494">
        <f>D618-E618</f>
        <v>0</v>
      </c>
      <c r="G618" s="489"/>
    </row>
    <row r="619" spans="1:7">
      <c r="A619" s="489"/>
      <c r="B619" s="487" t="s">
        <v>81</v>
      </c>
      <c r="D619" s="494">
        <v>912500</v>
      </c>
      <c r="E619" s="494">
        <v>912500</v>
      </c>
      <c r="F619" s="494">
        <v>0</v>
      </c>
      <c r="G619" s="489"/>
    </row>
    <row r="620" spans="1:7">
      <c r="B620" s="487" t="s">
        <v>75</v>
      </c>
      <c r="D620" s="494">
        <v>3937000</v>
      </c>
      <c r="E620" s="494">
        <v>3937000</v>
      </c>
      <c r="F620" s="494">
        <f t="shared" ref="F620:F626" si="15">D620-E620</f>
        <v>0</v>
      </c>
      <c r="G620" s="489"/>
    </row>
    <row r="621" spans="1:7">
      <c r="B621" s="487" t="s">
        <v>76</v>
      </c>
      <c r="D621" s="494">
        <v>2311400</v>
      </c>
      <c r="E621" s="494">
        <v>2311400</v>
      </c>
      <c r="F621" s="494">
        <f t="shared" si="15"/>
        <v>0</v>
      </c>
      <c r="G621" s="489"/>
    </row>
    <row r="622" spans="1:7">
      <c r="B622" s="487" t="s">
        <v>77</v>
      </c>
      <c r="D622" s="494">
        <v>4953000</v>
      </c>
      <c r="E622" s="494">
        <v>4953000</v>
      </c>
      <c r="F622" s="494">
        <f t="shared" si="15"/>
        <v>0</v>
      </c>
      <c r="G622" s="489"/>
    </row>
    <row r="623" spans="1:7">
      <c r="B623" s="487" t="s">
        <v>79</v>
      </c>
      <c r="D623" s="494">
        <v>8010352</v>
      </c>
      <c r="E623" s="494">
        <v>8010352</v>
      </c>
      <c r="F623" s="494">
        <f t="shared" si="15"/>
        <v>0</v>
      </c>
      <c r="G623" s="489"/>
    </row>
    <row r="624" spans="1:7">
      <c r="B624" s="487" t="s">
        <v>80</v>
      </c>
      <c r="D624" s="494">
        <v>6858000</v>
      </c>
      <c r="E624" s="494">
        <v>6858000</v>
      </c>
      <c r="F624" s="494">
        <f t="shared" si="15"/>
        <v>0</v>
      </c>
      <c r="G624" s="489"/>
    </row>
    <row r="625" spans="1:7">
      <c r="B625" s="487" t="s">
        <v>82</v>
      </c>
      <c r="D625" s="494">
        <v>444500</v>
      </c>
      <c r="E625" s="494">
        <v>444500</v>
      </c>
      <c r="F625" s="494">
        <f t="shared" si="15"/>
        <v>0</v>
      </c>
      <c r="G625" s="489"/>
    </row>
    <row r="626" spans="1:7">
      <c r="B626" s="487" t="s">
        <v>83</v>
      </c>
      <c r="D626" s="494">
        <v>8128000</v>
      </c>
      <c r="E626" s="494">
        <v>8128000</v>
      </c>
      <c r="F626" s="494">
        <f t="shared" si="15"/>
        <v>0</v>
      </c>
      <c r="G626" s="489"/>
    </row>
    <row r="627" spans="1:7">
      <c r="A627" s="489"/>
      <c r="D627" s="494"/>
      <c r="E627" s="494"/>
      <c r="F627" s="494"/>
      <c r="G627" s="489"/>
    </row>
    <row r="628" spans="1:7">
      <c r="A628" s="487" t="s">
        <v>1133</v>
      </c>
      <c r="D628" s="494"/>
      <c r="E628" s="494"/>
      <c r="F628" s="494"/>
      <c r="G628" s="489"/>
    </row>
    <row r="629" spans="1:7">
      <c r="B629" s="487" t="s">
        <v>92</v>
      </c>
      <c r="D629" s="494">
        <v>622480</v>
      </c>
      <c r="E629" s="494">
        <v>622480</v>
      </c>
      <c r="F629" s="494">
        <v>0</v>
      </c>
      <c r="G629" s="489"/>
    </row>
    <row r="630" spans="1:7">
      <c r="B630" s="487" t="s">
        <v>93</v>
      </c>
      <c r="D630" s="494">
        <v>3474375</v>
      </c>
      <c r="E630" s="494">
        <v>3474375</v>
      </c>
      <c r="F630" s="494">
        <v>0</v>
      </c>
      <c r="G630" s="489"/>
    </row>
    <row r="631" spans="1:7">
      <c r="B631" s="487" t="s">
        <v>94</v>
      </c>
      <c r="D631" s="494">
        <v>2341763</v>
      </c>
      <c r="E631" s="494">
        <v>2341763</v>
      </c>
      <c r="F631" s="494">
        <v>0</v>
      </c>
      <c r="G631" s="489"/>
    </row>
    <row r="632" spans="1:7">
      <c r="B632" s="487" t="s">
        <v>95</v>
      </c>
      <c r="D632" s="494">
        <v>535000</v>
      </c>
      <c r="E632" s="494">
        <v>535000</v>
      </c>
      <c r="F632" s="494">
        <v>0</v>
      </c>
      <c r="G632" s="489"/>
    </row>
    <row r="633" spans="1:7">
      <c r="B633" s="487" t="s">
        <v>96</v>
      </c>
      <c r="D633" s="494">
        <v>2078000</v>
      </c>
      <c r="E633" s="494">
        <v>2078000</v>
      </c>
      <c r="F633" s="494">
        <v>0</v>
      </c>
      <c r="G633" s="489"/>
    </row>
    <row r="634" spans="1:7">
      <c r="B634" s="487" t="s">
        <v>85</v>
      </c>
      <c r="D634" s="494">
        <v>4000000</v>
      </c>
      <c r="E634" s="494">
        <v>4000000</v>
      </c>
      <c r="F634" s="494">
        <f>D634-E634</f>
        <v>0</v>
      </c>
      <c r="G634" s="489"/>
    </row>
    <row r="635" spans="1:7">
      <c r="B635" s="487" t="s">
        <v>86</v>
      </c>
      <c r="D635" s="494">
        <v>472441</v>
      </c>
      <c r="E635" s="494">
        <v>472441</v>
      </c>
      <c r="F635" s="494">
        <f>D635-E635</f>
        <v>0</v>
      </c>
      <c r="G635" s="489"/>
    </row>
    <row r="636" spans="1:7">
      <c r="D636" s="494">
        <f>SUM(D629:D635)</f>
        <v>13524059</v>
      </c>
      <c r="E636" s="494">
        <f>SUM(E629:E635)</f>
        <v>13524059</v>
      </c>
      <c r="F636" s="494"/>
      <c r="G636" s="489"/>
    </row>
    <row r="637" spans="1:7">
      <c r="D637" s="495">
        <f>SUM(D615:D635)</f>
        <v>61780811</v>
      </c>
      <c r="E637" s="495">
        <f>SUM(E615:E635)</f>
        <v>61780811</v>
      </c>
      <c r="F637" s="495">
        <f>SUM(F615:F634)</f>
        <v>0</v>
      </c>
      <c r="G637" s="489"/>
    </row>
    <row r="638" spans="1:7">
      <c r="D638" s="494"/>
      <c r="E638" s="494"/>
      <c r="F638" s="494"/>
      <c r="G638" s="489"/>
    </row>
    <row r="639" spans="1:7">
      <c r="A639" s="486" t="s">
        <v>97</v>
      </c>
      <c r="C639" s="488"/>
      <c r="G639" s="489"/>
    </row>
    <row r="640" spans="1:7">
      <c r="B640" s="487" t="s">
        <v>2321</v>
      </c>
      <c r="C640" s="488"/>
      <c r="D640" s="494">
        <v>373750</v>
      </c>
      <c r="E640" s="494">
        <v>54184</v>
      </c>
      <c r="F640" s="494">
        <f>D640-E640</f>
        <v>319566</v>
      </c>
      <c r="G640" s="489"/>
    </row>
    <row r="641" spans="1:7">
      <c r="B641" s="487" t="s">
        <v>98</v>
      </c>
      <c r="C641" s="488"/>
      <c r="D641" s="494">
        <v>1000000</v>
      </c>
      <c r="E641" s="494">
        <v>145000</v>
      </c>
      <c r="F641" s="494">
        <f t="shared" ref="F641:F644" si="16">D641-E641</f>
        <v>855000</v>
      </c>
      <c r="G641" s="489"/>
    </row>
    <row r="642" spans="1:7">
      <c r="B642" s="487" t="s">
        <v>99</v>
      </c>
      <c r="C642" s="488"/>
      <c r="D642" s="494">
        <v>230000</v>
      </c>
      <c r="E642" s="494">
        <v>33350</v>
      </c>
      <c r="F642" s="494">
        <f t="shared" si="16"/>
        <v>196650</v>
      </c>
      <c r="G642" s="489"/>
    </row>
    <row r="643" spans="1:7">
      <c r="B643" s="487" t="s">
        <v>100</v>
      </c>
      <c r="C643" s="488"/>
      <c r="D643" s="494">
        <v>60000</v>
      </c>
      <c r="E643" s="494">
        <v>8700</v>
      </c>
      <c r="F643" s="494">
        <f t="shared" si="16"/>
        <v>51300</v>
      </c>
      <c r="G643" s="489"/>
    </row>
    <row r="644" spans="1:7">
      <c r="B644" s="487" t="s">
        <v>2322</v>
      </c>
      <c r="C644" s="488"/>
      <c r="D644" s="494">
        <v>343155</v>
      </c>
      <c r="E644" s="494">
        <v>41850</v>
      </c>
      <c r="F644" s="494">
        <f t="shared" si="16"/>
        <v>301305</v>
      </c>
      <c r="G644" s="489"/>
    </row>
    <row r="645" spans="1:7">
      <c r="B645" s="487" t="s">
        <v>2323</v>
      </c>
      <c r="C645" s="488"/>
      <c r="D645" s="494">
        <v>6595014</v>
      </c>
      <c r="E645" s="494">
        <v>180810</v>
      </c>
      <c r="F645" s="494">
        <f>D645-E645</f>
        <v>6414204</v>
      </c>
      <c r="G645" s="489"/>
    </row>
    <row r="646" spans="1:7">
      <c r="C646" s="488"/>
      <c r="D646" s="495">
        <f>SUM(D640:D645)</f>
        <v>8601919</v>
      </c>
      <c r="E646" s="495">
        <f>SUM(E640:E645)</f>
        <v>463894</v>
      </c>
      <c r="F646" s="495">
        <f>SUM(F640:F645)</f>
        <v>8138025</v>
      </c>
      <c r="G646" s="489"/>
    </row>
    <row r="647" spans="1:7">
      <c r="A647" s="486" t="s">
        <v>101</v>
      </c>
      <c r="C647" s="488"/>
      <c r="G647" s="489"/>
    </row>
    <row r="648" spans="1:7">
      <c r="A648" s="486" t="s">
        <v>102</v>
      </c>
      <c r="C648" s="488"/>
      <c r="G648" s="489"/>
    </row>
    <row r="649" spans="1:7">
      <c r="A649" s="486"/>
      <c r="C649" s="488"/>
      <c r="G649" s="489"/>
    </row>
    <row r="650" spans="1:7">
      <c r="A650" s="487" t="s">
        <v>1013</v>
      </c>
      <c r="C650" s="488"/>
      <c r="G650" s="489"/>
    </row>
    <row r="651" spans="1:7">
      <c r="B651" s="487" t="s">
        <v>104</v>
      </c>
      <c r="C651" s="488"/>
      <c r="D651" s="494">
        <v>816102</v>
      </c>
      <c r="E651" s="494">
        <v>650262</v>
      </c>
      <c r="F651" s="494">
        <f>D651-E651</f>
        <v>165840</v>
      </c>
      <c r="G651" s="489"/>
    </row>
    <row r="652" spans="1:7">
      <c r="B652" s="487" t="s">
        <v>106</v>
      </c>
      <c r="C652" s="488"/>
      <c r="D652" s="494">
        <v>2625000</v>
      </c>
      <c r="E652" s="494">
        <v>2496200</v>
      </c>
      <c r="F652" s="494">
        <f>D652-E652</f>
        <v>128800</v>
      </c>
      <c r="G652" s="489"/>
    </row>
    <row r="653" spans="1:7">
      <c r="C653" s="488"/>
      <c r="D653" s="495">
        <f>SUM(D651:D652)</f>
        <v>3441102</v>
      </c>
      <c r="E653" s="495">
        <f>SUM(E651:E652)</f>
        <v>3146462</v>
      </c>
      <c r="F653" s="495">
        <f>SUM(F651:F652)</f>
        <v>294640</v>
      </c>
      <c r="G653" s="489"/>
    </row>
    <row r="654" spans="1:7">
      <c r="A654" s="486" t="s">
        <v>107</v>
      </c>
      <c r="C654" s="488"/>
      <c r="G654" s="489"/>
    </row>
    <row r="655" spans="1:7">
      <c r="B655" s="487" t="s">
        <v>108</v>
      </c>
      <c r="C655" s="488"/>
      <c r="D655" s="495">
        <v>522000</v>
      </c>
      <c r="E655" s="495">
        <v>522000</v>
      </c>
      <c r="F655" s="495">
        <v>0</v>
      </c>
      <c r="G655" s="489"/>
    </row>
    <row r="656" spans="1:7">
      <c r="B656" s="487" t="s">
        <v>105</v>
      </c>
      <c r="C656" s="488"/>
      <c r="D656" s="494">
        <v>3110400</v>
      </c>
      <c r="E656" s="494">
        <v>3110400</v>
      </c>
      <c r="F656" s="494">
        <f>D656-E656</f>
        <v>0</v>
      </c>
      <c r="G656" s="489"/>
    </row>
    <row r="657" spans="1:7">
      <c r="B657" s="487" t="s">
        <v>103</v>
      </c>
      <c r="C657" s="488"/>
      <c r="D657" s="494">
        <v>2172500</v>
      </c>
      <c r="E657" s="494">
        <v>2172500</v>
      </c>
      <c r="F657" s="494">
        <f>D657-E657</f>
        <v>0</v>
      </c>
      <c r="G657" s="489"/>
    </row>
    <row r="658" spans="1:7">
      <c r="A658" s="486" t="s">
        <v>109</v>
      </c>
      <c r="C658" s="488"/>
      <c r="D658" s="494">
        <f>SUM(D655:D656)</f>
        <v>3632400</v>
      </c>
      <c r="G658" s="489"/>
    </row>
    <row r="659" spans="1:7">
      <c r="B659" s="487" t="s">
        <v>110</v>
      </c>
      <c r="D659" s="495">
        <v>36250000</v>
      </c>
      <c r="E659" s="495">
        <v>36250000</v>
      </c>
      <c r="F659" s="495">
        <v>0</v>
      </c>
      <c r="G659" s="489"/>
    </row>
    <row r="660" spans="1:7">
      <c r="D660" s="494"/>
      <c r="E660" s="494"/>
      <c r="F660" s="494"/>
      <c r="G660" s="489"/>
    </row>
    <row r="661" spans="1:7">
      <c r="B661" s="486" t="s">
        <v>111</v>
      </c>
      <c r="C661" s="491"/>
      <c r="D661" s="495"/>
      <c r="E661" s="495"/>
      <c r="F661" s="495">
        <f>F653+F646+F611+F484+F312+F305+F299+F286+F275+F238+F112+F8</f>
        <v>313213655</v>
      </c>
      <c r="G661" s="489"/>
    </row>
    <row r="662" spans="1:7">
      <c r="A662" s="489"/>
      <c r="B662" s="489"/>
      <c r="C662" s="496"/>
      <c r="D662" s="489"/>
      <c r="E662" s="489"/>
      <c r="F662" s="489"/>
      <c r="G662" s="489"/>
    </row>
    <row r="663" spans="1:7">
      <c r="A663" s="486" t="s">
        <v>112</v>
      </c>
      <c r="C663" s="488"/>
      <c r="F663" s="494"/>
      <c r="G663" s="489"/>
    </row>
    <row r="664" spans="1:7">
      <c r="C664" s="488"/>
      <c r="G664" s="489"/>
    </row>
    <row r="665" spans="1:7">
      <c r="A665" s="486" t="s">
        <v>113</v>
      </c>
      <c r="C665" s="488"/>
      <c r="G665" s="489"/>
    </row>
    <row r="666" spans="1:7">
      <c r="C666" s="488"/>
      <c r="G666" s="489"/>
    </row>
    <row r="667" spans="1:7">
      <c r="A667" s="497" t="s">
        <v>114</v>
      </c>
      <c r="C667" s="488"/>
      <c r="G667" s="489"/>
    </row>
    <row r="668" spans="1:7">
      <c r="A668" s="489"/>
      <c r="B668" s="489"/>
      <c r="C668" s="496"/>
      <c r="D668" s="489"/>
      <c r="E668" s="489"/>
      <c r="F668" s="489"/>
      <c r="G668" s="489"/>
    </row>
    <row r="669" spans="1:7">
      <c r="A669" s="486" t="s">
        <v>115</v>
      </c>
      <c r="C669" s="488"/>
      <c r="G669" s="489"/>
    </row>
    <row r="670" spans="1:7">
      <c r="B670" s="490" t="s">
        <v>116</v>
      </c>
      <c r="C670" s="491" t="s">
        <v>1244</v>
      </c>
      <c r="D670" s="490" t="s">
        <v>117</v>
      </c>
      <c r="E670" s="490" t="s">
        <v>1246</v>
      </c>
      <c r="F670" s="490" t="s">
        <v>1247</v>
      </c>
      <c r="G670" s="489"/>
    </row>
    <row r="671" spans="1:7">
      <c r="A671" s="487" t="s">
        <v>1013</v>
      </c>
      <c r="C671" s="488"/>
      <c r="G671" s="489"/>
    </row>
    <row r="672" spans="1:7">
      <c r="B672" s="487" t="s">
        <v>118</v>
      </c>
      <c r="C672" s="493" t="s">
        <v>119</v>
      </c>
      <c r="D672" s="494">
        <v>311000</v>
      </c>
      <c r="E672" s="494">
        <v>0</v>
      </c>
      <c r="F672" s="494">
        <f>D672-E672</f>
        <v>311000</v>
      </c>
      <c r="G672" s="489"/>
    </row>
    <row r="673" spans="1:7">
      <c r="B673" s="487" t="s">
        <v>120</v>
      </c>
      <c r="C673" s="493" t="s">
        <v>121</v>
      </c>
      <c r="D673" s="494">
        <v>65000</v>
      </c>
      <c r="E673" s="494">
        <v>0</v>
      </c>
      <c r="F673" s="494">
        <f t="shared" ref="F673:F684" si="17">D673-E673</f>
        <v>65000</v>
      </c>
      <c r="G673" s="489"/>
    </row>
    <row r="674" spans="1:7">
      <c r="B674" s="487" t="s">
        <v>122</v>
      </c>
      <c r="C674" s="493" t="s">
        <v>1828</v>
      </c>
      <c r="D674" s="494">
        <v>112000</v>
      </c>
      <c r="E674" s="494">
        <v>0</v>
      </c>
      <c r="F674" s="494">
        <f t="shared" si="17"/>
        <v>112000</v>
      </c>
      <c r="G674" s="489"/>
    </row>
    <row r="675" spans="1:7">
      <c r="B675" s="487" t="s">
        <v>123</v>
      </c>
      <c r="C675" s="493" t="s">
        <v>124</v>
      </c>
      <c r="D675" s="494">
        <v>3000</v>
      </c>
      <c r="E675" s="494">
        <v>0</v>
      </c>
      <c r="F675" s="494">
        <f t="shared" si="17"/>
        <v>3000</v>
      </c>
      <c r="G675" s="489"/>
    </row>
    <row r="676" spans="1:7">
      <c r="B676" s="487" t="s">
        <v>125</v>
      </c>
      <c r="C676" s="493" t="s">
        <v>1503</v>
      </c>
      <c r="D676" s="494">
        <v>494000</v>
      </c>
      <c r="E676" s="494">
        <v>0</v>
      </c>
      <c r="F676" s="494">
        <f t="shared" si="17"/>
        <v>494000</v>
      </c>
      <c r="G676" s="489"/>
    </row>
    <row r="677" spans="1:7">
      <c r="B677" s="487" t="s">
        <v>126</v>
      </c>
      <c r="C677" s="493" t="s">
        <v>127</v>
      </c>
      <c r="D677" s="494">
        <v>27000</v>
      </c>
      <c r="E677" s="494">
        <v>0</v>
      </c>
      <c r="F677" s="494">
        <f t="shared" si="17"/>
        <v>27000</v>
      </c>
      <c r="G677" s="489"/>
    </row>
    <row r="678" spans="1:7">
      <c r="B678" s="487" t="s">
        <v>128</v>
      </c>
      <c r="C678" s="493" t="s">
        <v>129</v>
      </c>
      <c r="D678" s="494">
        <v>51121</v>
      </c>
      <c r="E678" s="494">
        <v>0</v>
      </c>
      <c r="F678" s="494">
        <f t="shared" si="17"/>
        <v>51121</v>
      </c>
      <c r="G678" s="489"/>
    </row>
    <row r="679" spans="1:7">
      <c r="B679" s="487" t="s">
        <v>130</v>
      </c>
      <c r="C679" s="493" t="s">
        <v>131</v>
      </c>
      <c r="D679" s="494">
        <v>7458</v>
      </c>
      <c r="E679" s="494">
        <v>0</v>
      </c>
      <c r="F679" s="494">
        <f t="shared" si="17"/>
        <v>7458</v>
      </c>
      <c r="G679" s="489"/>
    </row>
    <row r="680" spans="1:7">
      <c r="B680" s="487" t="s">
        <v>1729</v>
      </c>
      <c r="C680" s="493" t="s">
        <v>192</v>
      </c>
      <c r="D680" s="494">
        <v>140000</v>
      </c>
      <c r="E680" s="494">
        <v>0</v>
      </c>
      <c r="F680" s="494">
        <f t="shared" si="17"/>
        <v>140000</v>
      </c>
      <c r="G680" s="489"/>
    </row>
    <row r="681" spans="1:7">
      <c r="B681" s="487" t="s">
        <v>132</v>
      </c>
      <c r="C681" s="493" t="s">
        <v>133</v>
      </c>
      <c r="D681" s="494">
        <v>24000</v>
      </c>
      <c r="E681" s="494">
        <v>0</v>
      </c>
      <c r="F681" s="494">
        <f t="shared" si="17"/>
        <v>24000</v>
      </c>
      <c r="G681" s="489"/>
    </row>
    <row r="682" spans="1:7">
      <c r="B682" s="487" t="s">
        <v>134</v>
      </c>
      <c r="C682" s="493" t="s">
        <v>135</v>
      </c>
      <c r="D682" s="494">
        <v>19000</v>
      </c>
      <c r="E682" s="494">
        <v>0</v>
      </c>
      <c r="F682" s="494">
        <f t="shared" si="17"/>
        <v>19000</v>
      </c>
      <c r="G682" s="489"/>
    </row>
    <row r="683" spans="1:7">
      <c r="B683" s="487" t="s">
        <v>136</v>
      </c>
      <c r="C683" s="493" t="s">
        <v>137</v>
      </c>
      <c r="D683" s="494">
        <v>923000</v>
      </c>
      <c r="E683" s="494">
        <v>0</v>
      </c>
      <c r="F683" s="494">
        <f t="shared" si="17"/>
        <v>923000</v>
      </c>
      <c r="G683" s="489"/>
    </row>
    <row r="684" spans="1:7">
      <c r="B684" s="487" t="s">
        <v>138</v>
      </c>
      <c r="C684" s="493" t="s">
        <v>139</v>
      </c>
      <c r="D684" s="494">
        <v>1210500</v>
      </c>
      <c r="E684" s="494">
        <v>0</v>
      </c>
      <c r="F684" s="494">
        <f t="shared" si="17"/>
        <v>1210500</v>
      </c>
      <c r="G684" s="489"/>
    </row>
    <row r="685" spans="1:7">
      <c r="A685" s="487" t="s">
        <v>1281</v>
      </c>
      <c r="C685" s="488"/>
      <c r="F685" s="494"/>
      <c r="G685" s="489"/>
    </row>
    <row r="686" spans="1:7">
      <c r="B686" s="487" t="s">
        <v>140</v>
      </c>
      <c r="C686" s="493" t="s">
        <v>1503</v>
      </c>
      <c r="D686" s="494">
        <v>155000</v>
      </c>
      <c r="E686" s="494">
        <v>0</v>
      </c>
      <c r="F686" s="494">
        <v>155000</v>
      </c>
      <c r="G686" s="489"/>
    </row>
    <row r="687" spans="1:7">
      <c r="A687" s="487" t="s">
        <v>1297</v>
      </c>
      <c r="C687" s="488"/>
      <c r="G687" s="489"/>
    </row>
    <row r="688" spans="1:7">
      <c r="B688" s="487" t="s">
        <v>141</v>
      </c>
      <c r="C688" s="493" t="s">
        <v>142</v>
      </c>
      <c r="D688" s="494">
        <v>80000</v>
      </c>
      <c r="E688" s="494">
        <v>0</v>
      </c>
      <c r="F688" s="494">
        <v>80000</v>
      </c>
      <c r="G688" s="489"/>
    </row>
    <row r="689" spans="1:7">
      <c r="B689" s="487" t="s">
        <v>143</v>
      </c>
      <c r="C689" s="493">
        <v>1218</v>
      </c>
      <c r="D689" s="494">
        <v>89000</v>
      </c>
      <c r="E689" s="494">
        <v>0</v>
      </c>
      <c r="F689" s="494">
        <v>89000</v>
      </c>
      <c r="G689" s="489"/>
    </row>
    <row r="690" spans="1:7">
      <c r="B690" s="487" t="s">
        <v>144</v>
      </c>
      <c r="C690" s="493">
        <v>1471</v>
      </c>
      <c r="D690" s="494">
        <v>91000</v>
      </c>
      <c r="E690" s="494">
        <v>0</v>
      </c>
      <c r="F690" s="494">
        <v>91000</v>
      </c>
      <c r="G690" s="489"/>
    </row>
    <row r="691" spans="1:7">
      <c r="A691" s="487" t="s">
        <v>1133</v>
      </c>
      <c r="C691" s="488"/>
      <c r="F691" s="494"/>
      <c r="G691" s="489"/>
    </row>
    <row r="692" spans="1:7">
      <c r="B692" s="487" t="s">
        <v>145</v>
      </c>
      <c r="C692" s="493">
        <v>313</v>
      </c>
      <c r="D692" s="494">
        <v>525450</v>
      </c>
      <c r="E692" s="494">
        <v>0</v>
      </c>
      <c r="F692" s="494">
        <v>525450</v>
      </c>
      <c r="G692" s="489"/>
    </row>
    <row r="693" spans="1:7">
      <c r="A693" s="487" t="s">
        <v>1255</v>
      </c>
      <c r="C693" s="488"/>
      <c r="D693" s="494"/>
      <c r="G693" s="489"/>
    </row>
    <row r="694" spans="1:7">
      <c r="B694" s="487" t="s">
        <v>146</v>
      </c>
      <c r="C694" s="493" t="s">
        <v>147</v>
      </c>
      <c r="D694" s="494">
        <v>222000</v>
      </c>
      <c r="E694" s="494">
        <v>0</v>
      </c>
      <c r="F694" s="494">
        <v>222000</v>
      </c>
      <c r="G694" s="489"/>
    </row>
    <row r="695" spans="1:7">
      <c r="B695" s="487" t="s">
        <v>148</v>
      </c>
      <c r="C695" s="493" t="s">
        <v>149</v>
      </c>
      <c r="D695" s="494">
        <v>11000</v>
      </c>
      <c r="E695" s="494">
        <v>0</v>
      </c>
      <c r="F695" s="494">
        <v>11000</v>
      </c>
      <c r="G695" s="489"/>
    </row>
    <row r="696" spans="1:7">
      <c r="C696" s="488"/>
      <c r="D696" s="495">
        <f>SUM(D672:D695)</f>
        <v>4560529</v>
      </c>
      <c r="E696" s="495">
        <f>SUM(E672:E695)</f>
        <v>0</v>
      </c>
      <c r="F696" s="495">
        <f>SUM(F672:F695)</f>
        <v>4560529</v>
      </c>
      <c r="G696" s="489"/>
    </row>
    <row r="697" spans="1:7">
      <c r="A697" s="486" t="s">
        <v>150</v>
      </c>
      <c r="C697" s="488"/>
      <c r="G697" s="489"/>
    </row>
    <row r="698" spans="1:7">
      <c r="A698" s="487" t="s">
        <v>151</v>
      </c>
      <c r="C698" s="488"/>
      <c r="G698" s="489"/>
    </row>
    <row r="699" spans="1:7">
      <c r="B699" s="487" t="s">
        <v>152</v>
      </c>
      <c r="C699" s="493" t="s">
        <v>153</v>
      </c>
      <c r="D699" s="494">
        <v>3627840</v>
      </c>
      <c r="E699" s="494">
        <v>2024167</v>
      </c>
      <c r="F699" s="494">
        <f>D699-E699</f>
        <v>1603673</v>
      </c>
      <c r="G699" s="489"/>
    </row>
    <row r="700" spans="1:7">
      <c r="B700" s="487" t="s">
        <v>154</v>
      </c>
      <c r="C700" s="493" t="s">
        <v>1503</v>
      </c>
      <c r="D700" s="494">
        <v>20562658</v>
      </c>
      <c r="E700" s="494">
        <v>2749504</v>
      </c>
      <c r="F700" s="494">
        <f t="shared" ref="F700:F727" si="18">D700-E700</f>
        <v>17813154</v>
      </c>
      <c r="G700" s="489"/>
    </row>
    <row r="701" spans="1:7">
      <c r="B701" s="487" t="s">
        <v>155</v>
      </c>
      <c r="C701" s="493" t="s">
        <v>1503</v>
      </c>
      <c r="D701" s="494">
        <v>19840991</v>
      </c>
      <c r="E701" s="494">
        <v>4556497</v>
      </c>
      <c r="F701" s="494">
        <f t="shared" si="18"/>
        <v>15284494</v>
      </c>
      <c r="G701" s="489"/>
    </row>
    <row r="702" spans="1:7">
      <c r="B702" s="487" t="s">
        <v>156</v>
      </c>
      <c r="C702" s="493" t="s">
        <v>121</v>
      </c>
      <c r="D702" s="494">
        <v>3384000</v>
      </c>
      <c r="E702" s="494">
        <v>1347918</v>
      </c>
      <c r="F702" s="494">
        <f t="shared" si="18"/>
        <v>2036082</v>
      </c>
      <c r="G702" s="489"/>
    </row>
    <row r="703" spans="1:7">
      <c r="B703" s="487" t="s">
        <v>157</v>
      </c>
      <c r="C703" s="493" t="s">
        <v>158</v>
      </c>
      <c r="D703" s="494">
        <v>1431567</v>
      </c>
      <c r="E703" s="494">
        <v>579719</v>
      </c>
      <c r="F703" s="494">
        <f t="shared" si="18"/>
        <v>851848</v>
      </c>
      <c r="G703" s="489"/>
    </row>
    <row r="704" spans="1:7">
      <c r="B704" s="487" t="s">
        <v>159</v>
      </c>
      <c r="C704" s="493" t="s">
        <v>129</v>
      </c>
      <c r="D704" s="494">
        <v>127736879</v>
      </c>
      <c r="E704" s="494">
        <v>42781646</v>
      </c>
      <c r="F704" s="494">
        <f t="shared" si="18"/>
        <v>84955233</v>
      </c>
      <c r="G704" s="489"/>
    </row>
    <row r="705" spans="1:7">
      <c r="B705" s="487" t="s">
        <v>160</v>
      </c>
      <c r="C705" s="493" t="s">
        <v>124</v>
      </c>
      <c r="D705" s="494">
        <v>630000</v>
      </c>
      <c r="E705" s="494">
        <v>188764</v>
      </c>
      <c r="F705" s="494">
        <f t="shared" si="18"/>
        <v>441236</v>
      </c>
      <c r="G705" s="489"/>
    </row>
    <row r="706" spans="1:7">
      <c r="B706" s="487" t="s">
        <v>161</v>
      </c>
      <c r="C706" s="493" t="s">
        <v>162</v>
      </c>
      <c r="D706" s="494">
        <v>391282</v>
      </c>
      <c r="E706" s="494">
        <v>96988</v>
      </c>
      <c r="F706" s="494">
        <f t="shared" si="18"/>
        <v>294294</v>
      </c>
      <c r="G706" s="489"/>
    </row>
    <row r="707" spans="1:7">
      <c r="B707" s="487" t="s">
        <v>163</v>
      </c>
      <c r="C707" s="493" t="s">
        <v>135</v>
      </c>
      <c r="D707" s="494">
        <v>7499754</v>
      </c>
      <c r="E707" s="494">
        <v>1787058</v>
      </c>
      <c r="F707" s="494">
        <f t="shared" si="18"/>
        <v>5712696</v>
      </c>
      <c r="G707" s="489"/>
    </row>
    <row r="708" spans="1:7">
      <c r="B708" s="487" t="s">
        <v>1255</v>
      </c>
      <c r="C708" s="493" t="s">
        <v>147</v>
      </c>
      <c r="D708" s="494">
        <v>149446</v>
      </c>
      <c r="E708" s="494">
        <v>9251</v>
      </c>
      <c r="F708" s="494">
        <f t="shared" si="18"/>
        <v>140195</v>
      </c>
      <c r="G708" s="489"/>
    </row>
    <row r="709" spans="1:7">
      <c r="B709" s="487" t="s">
        <v>164</v>
      </c>
      <c r="C709" s="493" t="s">
        <v>131</v>
      </c>
      <c r="D709" s="494">
        <v>34868195</v>
      </c>
      <c r="E709" s="494">
        <v>4959545</v>
      </c>
      <c r="F709" s="494">
        <f t="shared" si="18"/>
        <v>29908650</v>
      </c>
      <c r="G709" s="489"/>
    </row>
    <row r="710" spans="1:7">
      <c r="B710" s="487" t="s">
        <v>165</v>
      </c>
      <c r="C710" s="493" t="s">
        <v>166</v>
      </c>
      <c r="D710" s="494">
        <v>2827120</v>
      </c>
      <c r="E710" s="494">
        <v>1490703</v>
      </c>
      <c r="F710" s="494">
        <f t="shared" si="18"/>
        <v>1336417</v>
      </c>
      <c r="G710" s="489"/>
    </row>
    <row r="711" spans="1:7">
      <c r="B711" s="487" t="s">
        <v>167</v>
      </c>
      <c r="C711" s="493" t="s">
        <v>162</v>
      </c>
      <c r="D711" s="494">
        <v>303000</v>
      </c>
      <c r="E711" s="494">
        <v>284393</v>
      </c>
      <c r="F711" s="494">
        <f t="shared" si="18"/>
        <v>18607</v>
      </c>
      <c r="G711" s="489"/>
    </row>
    <row r="712" spans="1:7">
      <c r="A712" s="489"/>
      <c r="B712" s="487" t="s">
        <v>168</v>
      </c>
      <c r="C712" s="493" t="s">
        <v>137</v>
      </c>
      <c r="D712" s="494">
        <v>100000</v>
      </c>
      <c r="E712" s="494">
        <v>59866</v>
      </c>
      <c r="F712" s="494">
        <f t="shared" si="18"/>
        <v>40134</v>
      </c>
      <c r="G712" s="489"/>
    </row>
    <row r="713" spans="1:7">
      <c r="A713" s="489"/>
      <c r="B713" s="487" t="s">
        <v>169</v>
      </c>
      <c r="C713" s="493" t="s">
        <v>137</v>
      </c>
      <c r="D713" s="494">
        <v>27991524</v>
      </c>
      <c r="E713" s="494">
        <v>5081780</v>
      </c>
      <c r="F713" s="494">
        <f t="shared" si="18"/>
        <v>22909744</v>
      </c>
      <c r="G713" s="489"/>
    </row>
    <row r="714" spans="1:7">
      <c r="A714" s="489"/>
      <c r="B714" s="487" t="s">
        <v>170</v>
      </c>
      <c r="C714" s="493" t="s">
        <v>162</v>
      </c>
      <c r="D714" s="494">
        <v>3515000</v>
      </c>
      <c r="E714" s="494">
        <v>1757869</v>
      </c>
      <c r="F714" s="494">
        <f t="shared" si="18"/>
        <v>1757131</v>
      </c>
      <c r="G714" s="489"/>
    </row>
    <row r="715" spans="1:7">
      <c r="A715" s="489"/>
      <c r="B715" s="487" t="s">
        <v>171</v>
      </c>
      <c r="C715" s="493" t="s">
        <v>172</v>
      </c>
      <c r="D715" s="494">
        <v>9046988</v>
      </c>
      <c r="E715" s="494">
        <v>1848172</v>
      </c>
      <c r="F715" s="494">
        <f t="shared" si="18"/>
        <v>7198816</v>
      </c>
      <c r="G715" s="489"/>
    </row>
    <row r="716" spans="1:7">
      <c r="A716" s="489"/>
      <c r="B716" s="487" t="s">
        <v>173</v>
      </c>
      <c r="C716" s="493" t="s">
        <v>127</v>
      </c>
      <c r="D716" s="494">
        <v>391839</v>
      </c>
      <c r="E716" s="494">
        <v>148744</v>
      </c>
      <c r="F716" s="494">
        <f t="shared" si="18"/>
        <v>243095</v>
      </c>
      <c r="G716" s="489"/>
    </row>
    <row r="717" spans="1:7">
      <c r="A717" s="489"/>
      <c r="B717" s="487" t="s">
        <v>174</v>
      </c>
      <c r="C717" s="493" t="s">
        <v>175</v>
      </c>
      <c r="D717" s="494">
        <v>3858160</v>
      </c>
      <c r="E717" s="494">
        <v>720891</v>
      </c>
      <c r="F717" s="494">
        <f t="shared" si="18"/>
        <v>3137269</v>
      </c>
      <c r="G717" s="489"/>
    </row>
    <row r="718" spans="1:7">
      <c r="A718" s="489"/>
      <c r="B718" s="487" t="s">
        <v>176</v>
      </c>
      <c r="D718" s="494">
        <v>1985827</v>
      </c>
      <c r="E718" s="494">
        <v>278615</v>
      </c>
      <c r="F718" s="494">
        <f t="shared" si="18"/>
        <v>1707212</v>
      </c>
      <c r="G718" s="489"/>
    </row>
    <row r="719" spans="1:7">
      <c r="A719" s="489"/>
      <c r="B719" s="487" t="s">
        <v>177</v>
      </c>
      <c r="D719" s="494">
        <v>2228864</v>
      </c>
      <c r="E719" s="494">
        <v>312713</v>
      </c>
      <c r="F719" s="494">
        <f t="shared" si="18"/>
        <v>1916151</v>
      </c>
      <c r="G719" s="489"/>
    </row>
    <row r="720" spans="1:7">
      <c r="A720" s="489"/>
      <c r="B720" s="487" t="s">
        <v>178</v>
      </c>
      <c r="D720" s="494">
        <v>19199996</v>
      </c>
      <c r="E720" s="494">
        <v>1537052</v>
      </c>
      <c r="F720" s="494">
        <f t="shared" si="18"/>
        <v>17662944</v>
      </c>
      <c r="G720" s="489"/>
    </row>
    <row r="721" spans="1:7">
      <c r="A721" s="489"/>
      <c r="B721" s="487" t="s">
        <v>179</v>
      </c>
      <c r="C721" s="493" t="s">
        <v>133</v>
      </c>
      <c r="D721" s="494">
        <v>2405037</v>
      </c>
      <c r="E721" s="494">
        <v>1879411</v>
      </c>
      <c r="F721" s="494">
        <f t="shared" si="18"/>
        <v>525626</v>
      </c>
      <c r="G721" s="489"/>
    </row>
    <row r="722" spans="1:7">
      <c r="A722" s="489"/>
      <c r="B722" s="487" t="s">
        <v>180</v>
      </c>
      <c r="C722" s="493" t="s">
        <v>119</v>
      </c>
      <c r="D722" s="494">
        <v>3380000</v>
      </c>
      <c r="E722" s="494">
        <v>2124215</v>
      </c>
      <c r="F722" s="494">
        <f t="shared" si="18"/>
        <v>1255785</v>
      </c>
      <c r="G722" s="489"/>
    </row>
    <row r="723" spans="1:7">
      <c r="B723" s="487" t="s">
        <v>181</v>
      </c>
      <c r="C723" s="493" t="s">
        <v>147</v>
      </c>
      <c r="D723" s="494">
        <v>4679567</v>
      </c>
      <c r="E723" s="494">
        <v>2233897</v>
      </c>
      <c r="F723" s="494">
        <f t="shared" si="18"/>
        <v>2445670</v>
      </c>
      <c r="G723" s="489"/>
    </row>
    <row r="724" spans="1:7">
      <c r="B724" s="487" t="s">
        <v>1730</v>
      </c>
      <c r="C724" s="493" t="s">
        <v>1731</v>
      </c>
      <c r="D724" s="494">
        <v>12000000</v>
      </c>
      <c r="E724" s="494">
        <v>670685</v>
      </c>
      <c r="F724" s="494">
        <f t="shared" si="18"/>
        <v>11329315</v>
      </c>
      <c r="G724" s="489"/>
    </row>
    <row r="725" spans="1:7">
      <c r="B725" s="487" t="s">
        <v>1732</v>
      </c>
      <c r="C725" s="493" t="s">
        <v>1733</v>
      </c>
      <c r="D725" s="494">
        <v>6000000</v>
      </c>
      <c r="E725" s="494">
        <v>335346</v>
      </c>
      <c r="F725" s="494">
        <f t="shared" si="18"/>
        <v>5664654</v>
      </c>
      <c r="G725" s="489"/>
    </row>
    <row r="726" spans="1:7">
      <c r="B726" s="487" t="s">
        <v>1734</v>
      </c>
      <c r="C726" s="493" t="s">
        <v>175</v>
      </c>
      <c r="D726" s="494">
        <v>12000000</v>
      </c>
      <c r="E726" s="494">
        <v>708164</v>
      </c>
      <c r="F726" s="494">
        <f t="shared" si="18"/>
        <v>11291836</v>
      </c>
      <c r="G726" s="489"/>
    </row>
    <row r="727" spans="1:7">
      <c r="B727" s="487" t="s">
        <v>1829</v>
      </c>
      <c r="C727" s="493" t="s">
        <v>1830</v>
      </c>
      <c r="D727" s="494">
        <v>8664953</v>
      </c>
      <c r="E727" s="494">
        <v>179781</v>
      </c>
      <c r="F727" s="494">
        <f t="shared" si="18"/>
        <v>8485172</v>
      </c>
      <c r="G727" s="489"/>
    </row>
    <row r="728" spans="1:7">
      <c r="A728" s="487" t="s">
        <v>1281</v>
      </c>
      <c r="C728" s="488"/>
      <c r="F728" s="494"/>
      <c r="G728" s="489"/>
    </row>
    <row r="729" spans="1:7">
      <c r="B729" s="487" t="s">
        <v>182</v>
      </c>
      <c r="C729" s="493">
        <v>1473</v>
      </c>
      <c r="D729" s="494">
        <v>97834782</v>
      </c>
      <c r="E729" s="494">
        <v>28153085</v>
      </c>
      <c r="F729" s="494">
        <f>D729-E729</f>
        <v>69681697</v>
      </c>
      <c r="G729" s="489"/>
    </row>
    <row r="730" spans="1:7">
      <c r="A730" s="487" t="s">
        <v>1255</v>
      </c>
      <c r="C730" s="488"/>
      <c r="G730" s="489"/>
    </row>
    <row r="731" spans="1:7">
      <c r="B731" s="487" t="s">
        <v>183</v>
      </c>
      <c r="C731" s="493" t="s">
        <v>147</v>
      </c>
      <c r="D731" s="494">
        <v>127522091</v>
      </c>
      <c r="E731" s="494">
        <v>37681192</v>
      </c>
      <c r="F731" s="494">
        <f>D731-E731</f>
        <v>89840899</v>
      </c>
      <c r="G731" s="489"/>
    </row>
    <row r="732" spans="1:7">
      <c r="B732" s="487" t="s">
        <v>184</v>
      </c>
      <c r="C732" s="493" t="s">
        <v>149</v>
      </c>
      <c r="D732" s="494">
        <v>1269689</v>
      </c>
      <c r="E732" s="494">
        <v>958646</v>
      </c>
      <c r="F732" s="494">
        <f>D732-E732</f>
        <v>311043</v>
      </c>
      <c r="G732" s="489"/>
    </row>
    <row r="733" spans="1:7">
      <c r="A733" s="487" t="s">
        <v>1133</v>
      </c>
      <c r="C733" s="488"/>
      <c r="D733" s="494"/>
      <c r="E733" s="494"/>
      <c r="F733" s="494"/>
      <c r="G733" s="489"/>
    </row>
    <row r="734" spans="1:7">
      <c r="B734" s="487" t="s">
        <v>185</v>
      </c>
      <c r="C734" s="493" t="s">
        <v>186</v>
      </c>
      <c r="D734" s="494">
        <v>28482679</v>
      </c>
      <c r="E734" s="494">
        <v>5625398</v>
      </c>
      <c r="F734" s="494">
        <f>D734-E734</f>
        <v>22857281</v>
      </c>
      <c r="G734" s="489"/>
    </row>
    <row r="735" spans="1:7">
      <c r="A735" s="487" t="s">
        <v>1297</v>
      </c>
      <c r="D735" s="494"/>
      <c r="E735" s="494"/>
      <c r="F735" s="494"/>
      <c r="G735" s="489"/>
    </row>
    <row r="736" spans="1:7">
      <c r="B736" s="487" t="s">
        <v>187</v>
      </c>
      <c r="C736" s="493" t="s">
        <v>142</v>
      </c>
      <c r="D736" s="494">
        <v>22683891</v>
      </c>
      <c r="E736" s="494">
        <v>3138804</v>
      </c>
      <c r="F736" s="494">
        <f>D736-E736</f>
        <v>19545087</v>
      </c>
      <c r="G736" s="489"/>
    </row>
    <row r="737" spans="1:7">
      <c r="B737" s="487" t="s">
        <v>188</v>
      </c>
      <c r="C737" s="493" t="s">
        <v>189</v>
      </c>
      <c r="D737" s="494">
        <v>17797898</v>
      </c>
      <c r="E737" s="494">
        <v>3289771</v>
      </c>
      <c r="F737" s="494">
        <f>D737-E737</f>
        <v>14508127</v>
      </c>
      <c r="G737" s="489"/>
    </row>
    <row r="738" spans="1:7">
      <c r="B738" s="487" t="s">
        <v>190</v>
      </c>
      <c r="C738" s="493" t="s">
        <v>166</v>
      </c>
      <c r="D738" s="494">
        <v>23011696</v>
      </c>
      <c r="E738" s="494">
        <v>7442262</v>
      </c>
      <c r="F738" s="494">
        <f>D738-E738</f>
        <v>15569434</v>
      </c>
      <c r="G738" s="489"/>
    </row>
    <row r="739" spans="1:7">
      <c r="D739" s="494"/>
      <c r="E739" s="494"/>
      <c r="F739" s="494"/>
      <c r="G739" s="489"/>
    </row>
    <row r="740" spans="1:7">
      <c r="C740" s="488"/>
      <c r="D740" s="495">
        <f>SUM(D699:D738)</f>
        <v>659303213</v>
      </c>
      <c r="E740" s="495">
        <f>SUM(E699:E738)</f>
        <v>169022512</v>
      </c>
      <c r="F740" s="495">
        <f>SUM(F699:F738)</f>
        <v>490280701</v>
      </c>
      <c r="G740" s="489"/>
    </row>
    <row r="741" spans="1:7">
      <c r="A741" s="486" t="s">
        <v>1525</v>
      </c>
      <c r="C741" s="488"/>
      <c r="G741" s="489"/>
    </row>
    <row r="742" spans="1:7">
      <c r="A742" s="487" t="s">
        <v>1013</v>
      </c>
      <c r="C742" s="488"/>
      <c r="G742" s="489"/>
    </row>
    <row r="743" spans="1:7">
      <c r="B743" s="487" t="s">
        <v>191</v>
      </c>
      <c r="C743" s="493" t="s">
        <v>192</v>
      </c>
      <c r="D743" s="494">
        <v>4263032</v>
      </c>
      <c r="E743" s="494">
        <v>4263032</v>
      </c>
      <c r="F743" s="494">
        <v>0</v>
      </c>
      <c r="G743" s="489"/>
    </row>
    <row r="744" spans="1:7">
      <c r="B744" s="487" t="s">
        <v>193</v>
      </c>
      <c r="C744" s="493" t="s">
        <v>119</v>
      </c>
      <c r="D744" s="494">
        <v>3698168</v>
      </c>
      <c r="E744" s="494">
        <v>3698168</v>
      </c>
      <c r="F744" s="494">
        <v>0</v>
      </c>
      <c r="G744" s="489"/>
    </row>
    <row r="745" spans="1:7">
      <c r="B745" s="487" t="s">
        <v>194</v>
      </c>
      <c r="C745" s="493" t="s">
        <v>195</v>
      </c>
      <c r="D745" s="494">
        <v>171000</v>
      </c>
      <c r="E745" s="494">
        <v>171000</v>
      </c>
      <c r="F745" s="494">
        <v>0</v>
      </c>
      <c r="G745" s="489"/>
    </row>
    <row r="746" spans="1:7">
      <c r="B746" s="487" t="s">
        <v>196</v>
      </c>
      <c r="C746" s="493" t="s">
        <v>133</v>
      </c>
      <c r="D746" s="494">
        <v>355625</v>
      </c>
      <c r="E746" s="494">
        <v>355625</v>
      </c>
      <c r="F746" s="494">
        <v>0</v>
      </c>
      <c r="G746" s="489"/>
    </row>
    <row r="747" spans="1:7">
      <c r="C747" s="488"/>
      <c r="D747" s="495">
        <f>SUM(D743:D746)</f>
        <v>8487825</v>
      </c>
      <c r="E747" s="495">
        <f>SUM(E743:E746)</f>
        <v>8487825</v>
      </c>
      <c r="F747" s="495">
        <f>SUM(F743:F746)</f>
        <v>0</v>
      </c>
      <c r="G747" s="489"/>
    </row>
    <row r="748" spans="1:7">
      <c r="A748" s="486" t="s">
        <v>1527</v>
      </c>
      <c r="C748" s="488"/>
      <c r="G748" s="489"/>
    </row>
    <row r="749" spans="1:7">
      <c r="A749" s="487" t="s">
        <v>1013</v>
      </c>
      <c r="C749" s="488"/>
      <c r="G749" s="489"/>
    </row>
    <row r="750" spans="1:7">
      <c r="B750" s="487" t="s">
        <v>197</v>
      </c>
      <c r="D750" s="494">
        <v>3326628</v>
      </c>
      <c r="E750" s="494">
        <v>324552</v>
      </c>
      <c r="F750" s="494">
        <f>D750-E750</f>
        <v>3002076</v>
      </c>
      <c r="G750" s="489"/>
    </row>
    <row r="751" spans="1:7">
      <c r="B751" s="487" t="s">
        <v>198</v>
      </c>
      <c r="D751" s="494">
        <v>2000000</v>
      </c>
      <c r="E751" s="494">
        <v>180493</v>
      </c>
      <c r="F751" s="494">
        <f t="shared" ref="F751:F760" si="19">D751-E751</f>
        <v>1819507</v>
      </c>
      <c r="G751" s="489"/>
    </row>
    <row r="752" spans="1:7">
      <c r="B752" s="487" t="s">
        <v>199</v>
      </c>
      <c r="C752" s="493" t="s">
        <v>147</v>
      </c>
      <c r="D752" s="494">
        <v>4621062</v>
      </c>
      <c r="E752" s="494">
        <v>1351705</v>
      </c>
      <c r="F752" s="494">
        <f t="shared" si="19"/>
        <v>3269357</v>
      </c>
      <c r="G752" s="489"/>
    </row>
    <row r="753" spans="1:8">
      <c r="B753" s="487" t="s">
        <v>201</v>
      </c>
      <c r="D753" s="494">
        <v>5308400</v>
      </c>
      <c r="E753" s="494">
        <v>517896</v>
      </c>
      <c r="F753" s="494">
        <f t="shared" si="19"/>
        <v>4790504</v>
      </c>
      <c r="G753" s="489"/>
    </row>
    <row r="754" spans="1:8">
      <c r="B754" s="487" t="s">
        <v>202</v>
      </c>
      <c r="C754" s="493" t="s">
        <v>162</v>
      </c>
      <c r="D754" s="494">
        <v>110000</v>
      </c>
      <c r="E754" s="494">
        <v>84107</v>
      </c>
      <c r="F754" s="494">
        <f t="shared" si="19"/>
        <v>25893</v>
      </c>
      <c r="G754" s="489"/>
    </row>
    <row r="755" spans="1:8">
      <c r="B755" s="487" t="s">
        <v>203</v>
      </c>
      <c r="C755" s="493" t="s">
        <v>1459</v>
      </c>
      <c r="D755" s="494">
        <v>94241363</v>
      </c>
      <c r="E755" s="494">
        <v>37724701</v>
      </c>
      <c r="F755" s="494">
        <f t="shared" si="19"/>
        <v>56516662</v>
      </c>
      <c r="G755" s="489"/>
    </row>
    <row r="756" spans="1:8">
      <c r="B756" s="487" t="s">
        <v>204</v>
      </c>
      <c r="C756" s="493" t="s">
        <v>195</v>
      </c>
      <c r="D756" s="494">
        <v>14010700</v>
      </c>
      <c r="E756" s="494">
        <v>5567505</v>
      </c>
      <c r="F756" s="494">
        <f>D756-E756</f>
        <v>8443195</v>
      </c>
      <c r="G756" s="489"/>
    </row>
    <row r="757" spans="1:8">
      <c r="B757" s="487" t="s">
        <v>205</v>
      </c>
      <c r="C757" s="493" t="s">
        <v>137</v>
      </c>
      <c r="D757" s="494">
        <v>14139500</v>
      </c>
      <c r="E757" s="494">
        <v>3928985</v>
      </c>
      <c r="F757" s="494">
        <f t="shared" si="19"/>
        <v>10210515</v>
      </c>
      <c r="G757" s="489"/>
    </row>
    <row r="758" spans="1:8">
      <c r="B758" s="487" t="s">
        <v>206</v>
      </c>
      <c r="D758" s="494">
        <v>128034</v>
      </c>
      <c r="E758" s="494">
        <v>0</v>
      </c>
      <c r="F758" s="494">
        <f t="shared" si="19"/>
        <v>128034</v>
      </c>
      <c r="G758" s="489"/>
    </row>
    <row r="759" spans="1:8">
      <c r="B759" s="487" t="s">
        <v>207</v>
      </c>
      <c r="D759" s="494">
        <v>156822</v>
      </c>
      <c r="E759" s="494">
        <v>0</v>
      </c>
      <c r="F759" s="494">
        <f t="shared" si="19"/>
        <v>156822</v>
      </c>
      <c r="G759" s="489"/>
      <c r="H759" s="494"/>
    </row>
    <row r="760" spans="1:8">
      <c r="B760" s="487" t="s">
        <v>2324</v>
      </c>
      <c r="D760" s="494">
        <v>5720413</v>
      </c>
      <c r="E760" s="494">
        <v>1411</v>
      </c>
      <c r="F760" s="494">
        <f t="shared" si="19"/>
        <v>5719002</v>
      </c>
      <c r="G760" s="489"/>
      <c r="H760" s="494"/>
    </row>
    <row r="761" spans="1:8">
      <c r="A761" s="487" t="s">
        <v>1297</v>
      </c>
      <c r="C761" s="488"/>
      <c r="D761" s="494"/>
      <c r="E761" s="494"/>
      <c r="F761" s="494"/>
      <c r="G761" s="489"/>
      <c r="H761" s="494"/>
    </row>
    <row r="762" spans="1:8">
      <c r="B762" s="487" t="s">
        <v>208</v>
      </c>
      <c r="D762" s="494">
        <v>419100</v>
      </c>
      <c r="E762" s="494">
        <v>50281</v>
      </c>
      <c r="F762" s="494">
        <f>D762-E762</f>
        <v>368819</v>
      </c>
      <c r="G762" s="489"/>
      <c r="H762" s="494"/>
    </row>
    <row r="763" spans="1:8">
      <c r="C763" s="488"/>
      <c r="D763" s="495">
        <f>SUM(D750:D762)</f>
        <v>144182022</v>
      </c>
      <c r="E763" s="495">
        <f>SUM(E750:E762)</f>
        <v>49731636</v>
      </c>
      <c r="F763" s="495">
        <f>SUM(F750:F762)</f>
        <v>94450386</v>
      </c>
      <c r="G763" s="489"/>
      <c r="H763" s="494"/>
    </row>
    <row r="764" spans="1:8">
      <c r="A764" s="486" t="s">
        <v>1536</v>
      </c>
      <c r="C764" s="488"/>
      <c r="G764" s="489"/>
      <c r="H764" s="494"/>
    </row>
    <row r="765" spans="1:8">
      <c r="A765" s="487" t="s">
        <v>1013</v>
      </c>
      <c r="C765" s="488"/>
      <c r="G765" s="489"/>
      <c r="H765" s="494"/>
    </row>
    <row r="766" spans="1:8">
      <c r="B766" s="487" t="s">
        <v>209</v>
      </c>
      <c r="C766" s="493" t="s">
        <v>162</v>
      </c>
      <c r="D766" s="494">
        <v>50000</v>
      </c>
      <c r="E766" s="494">
        <v>50000</v>
      </c>
      <c r="F766" s="494">
        <v>0</v>
      </c>
      <c r="H766" s="494"/>
    </row>
    <row r="767" spans="1:8">
      <c r="B767" s="487" t="s">
        <v>210</v>
      </c>
      <c r="C767" s="493" t="s">
        <v>162</v>
      </c>
      <c r="D767" s="494">
        <v>25000</v>
      </c>
      <c r="E767" s="494">
        <v>25000</v>
      </c>
      <c r="F767" s="494">
        <v>0</v>
      </c>
      <c r="G767" s="489"/>
      <c r="H767" s="494"/>
    </row>
    <row r="768" spans="1:8">
      <c r="B768" s="487" t="s">
        <v>211</v>
      </c>
      <c r="C768" s="493" t="s">
        <v>133</v>
      </c>
      <c r="D768" s="494">
        <v>38646</v>
      </c>
      <c r="E768" s="494">
        <v>38646</v>
      </c>
      <c r="F768" s="494">
        <v>0</v>
      </c>
      <c r="H768" s="494"/>
    </row>
    <row r="769" spans="1:8">
      <c r="B769" s="487" t="s">
        <v>212</v>
      </c>
      <c r="C769" s="493" t="s">
        <v>166</v>
      </c>
      <c r="D769" s="494">
        <v>115432</v>
      </c>
      <c r="E769" s="494">
        <v>115432</v>
      </c>
      <c r="F769" s="494">
        <v>0</v>
      </c>
      <c r="H769" s="494"/>
    </row>
    <row r="770" spans="1:8">
      <c r="B770" s="487" t="s">
        <v>213</v>
      </c>
      <c r="C770" s="493" t="s">
        <v>158</v>
      </c>
      <c r="D770" s="494">
        <v>18491</v>
      </c>
      <c r="E770" s="494">
        <v>18491</v>
      </c>
      <c r="F770" s="494">
        <v>0</v>
      </c>
      <c r="H770" s="494"/>
    </row>
    <row r="771" spans="1:8">
      <c r="B771" s="487" t="s">
        <v>214</v>
      </c>
      <c r="D771" s="494">
        <v>7285</v>
      </c>
      <c r="E771" s="494">
        <v>7285</v>
      </c>
      <c r="F771" s="494">
        <v>0</v>
      </c>
      <c r="G771" s="494"/>
      <c r="H771" s="494"/>
    </row>
    <row r="772" spans="1:8">
      <c r="B772" s="487" t="s">
        <v>215</v>
      </c>
      <c r="D772" s="494">
        <v>58750</v>
      </c>
      <c r="E772" s="494">
        <v>58750</v>
      </c>
      <c r="F772" s="494">
        <v>0</v>
      </c>
      <c r="G772" s="494"/>
      <c r="H772" s="494"/>
    </row>
    <row r="773" spans="1:8">
      <c r="B773" s="487" t="s">
        <v>216</v>
      </c>
      <c r="D773" s="494">
        <v>4582</v>
      </c>
      <c r="E773" s="494">
        <v>4582</v>
      </c>
      <c r="F773" s="494">
        <v>0</v>
      </c>
      <c r="G773" s="494"/>
      <c r="H773" s="494"/>
    </row>
    <row r="774" spans="1:8">
      <c r="B774" s="487" t="s">
        <v>217</v>
      </c>
      <c r="D774" s="494">
        <v>143000</v>
      </c>
      <c r="E774" s="494">
        <v>143000</v>
      </c>
      <c r="F774" s="494">
        <v>0</v>
      </c>
      <c r="G774" s="494"/>
      <c r="H774" s="494"/>
    </row>
    <row r="775" spans="1:8">
      <c r="B775" s="487" t="s">
        <v>200</v>
      </c>
      <c r="D775" s="494">
        <v>10000</v>
      </c>
      <c r="E775" s="494">
        <v>10000</v>
      </c>
      <c r="F775" s="494">
        <v>0</v>
      </c>
      <c r="G775" s="494"/>
      <c r="H775" s="494"/>
    </row>
    <row r="776" spans="1:8">
      <c r="B776" s="487" t="s">
        <v>1735</v>
      </c>
      <c r="D776" s="494">
        <v>77999858</v>
      </c>
      <c r="E776" s="494">
        <v>77999858</v>
      </c>
      <c r="F776" s="494">
        <v>0</v>
      </c>
      <c r="G776" s="494"/>
      <c r="H776" s="494"/>
    </row>
    <row r="777" spans="1:8">
      <c r="A777" s="487" t="s">
        <v>1297</v>
      </c>
      <c r="C777" s="488"/>
      <c r="E777" s="494"/>
      <c r="G777" s="494"/>
      <c r="H777" s="494"/>
    </row>
    <row r="778" spans="1:8">
      <c r="B778" s="487" t="s">
        <v>218</v>
      </c>
      <c r="C778" s="493" t="s">
        <v>142</v>
      </c>
      <c r="D778" s="494">
        <v>19777</v>
      </c>
      <c r="E778" s="494">
        <v>19777</v>
      </c>
      <c r="F778" s="494">
        <v>0</v>
      </c>
      <c r="G778" s="494"/>
      <c r="H778" s="494"/>
    </row>
    <row r="779" spans="1:8">
      <c r="B779" s="487" t="s">
        <v>219</v>
      </c>
      <c r="C779" s="493" t="s">
        <v>189</v>
      </c>
      <c r="D779" s="494">
        <v>40784</v>
      </c>
      <c r="E779" s="494">
        <v>40784</v>
      </c>
      <c r="F779" s="494">
        <v>0</v>
      </c>
      <c r="G779" s="494"/>
      <c r="H779" s="494"/>
    </row>
    <row r="780" spans="1:8">
      <c r="B780" s="487" t="s">
        <v>220</v>
      </c>
      <c r="C780" s="493" t="s">
        <v>166</v>
      </c>
      <c r="D780" s="494">
        <v>24580</v>
      </c>
      <c r="E780" s="494">
        <v>24580</v>
      </c>
      <c r="F780" s="494">
        <v>0</v>
      </c>
      <c r="G780" s="494"/>
      <c r="H780" s="494"/>
    </row>
    <row r="781" spans="1:8">
      <c r="D781" s="495">
        <f>SUM(D766:D780)</f>
        <v>78556185</v>
      </c>
      <c r="E781" s="495">
        <f>SUM(E766:E780)</f>
        <v>78556185</v>
      </c>
      <c r="F781" s="495">
        <f>SUM(F766:F780)</f>
        <v>0</v>
      </c>
      <c r="G781" s="494"/>
      <c r="H781" s="494"/>
    </row>
    <row r="782" spans="1:8">
      <c r="A782" s="486" t="s">
        <v>221</v>
      </c>
      <c r="D782" s="494"/>
      <c r="E782" s="494"/>
      <c r="F782" s="494"/>
      <c r="G782" s="494"/>
      <c r="H782" s="494"/>
    </row>
    <row r="783" spans="1:8">
      <c r="B783" s="487" t="s">
        <v>222</v>
      </c>
      <c r="D783" s="501">
        <v>1371600</v>
      </c>
      <c r="E783" s="501">
        <v>650477</v>
      </c>
      <c r="F783" s="501">
        <f>D783-E783</f>
        <v>721123</v>
      </c>
      <c r="G783" s="494"/>
      <c r="H783" s="494"/>
    </row>
    <row r="784" spans="1:8">
      <c r="B784" s="487" t="s">
        <v>223</v>
      </c>
      <c r="D784" s="501">
        <v>1005840</v>
      </c>
      <c r="E784" s="501">
        <v>516704</v>
      </c>
      <c r="F784" s="501">
        <f t="shared" ref="F784:F787" si="20">D784-E784</f>
        <v>489136</v>
      </c>
      <c r="G784" s="494"/>
      <c r="H784" s="494"/>
    </row>
    <row r="785" spans="1:8">
      <c r="B785" s="487" t="s">
        <v>222</v>
      </c>
      <c r="D785" s="501">
        <v>204000</v>
      </c>
      <c r="E785" s="501">
        <v>42812</v>
      </c>
      <c r="F785" s="501">
        <f t="shared" si="20"/>
        <v>161188</v>
      </c>
      <c r="G785" s="494"/>
      <c r="H785" s="494"/>
    </row>
    <row r="786" spans="1:8">
      <c r="B786" s="487" t="s">
        <v>1736</v>
      </c>
      <c r="D786" s="501">
        <v>999000</v>
      </c>
      <c r="E786" s="501">
        <v>257276</v>
      </c>
      <c r="F786" s="501">
        <f t="shared" si="20"/>
        <v>741724</v>
      </c>
      <c r="G786" s="494"/>
      <c r="H786" s="494"/>
    </row>
    <row r="787" spans="1:8">
      <c r="B787" s="487" t="s">
        <v>1831</v>
      </c>
      <c r="D787" s="501">
        <v>900000</v>
      </c>
      <c r="E787" s="501">
        <v>147945</v>
      </c>
      <c r="F787" s="501">
        <f t="shared" si="20"/>
        <v>752055</v>
      </c>
      <c r="G787" s="494"/>
      <c r="H787" s="494"/>
    </row>
    <row r="788" spans="1:8">
      <c r="D788" s="495">
        <f>SUM(D783:D787)</f>
        <v>4480440</v>
      </c>
      <c r="E788" s="495">
        <f>SUM(E783:E787)</f>
        <v>1615214</v>
      </c>
      <c r="F788" s="502">
        <f>SUM(F783:F787)</f>
        <v>2865226</v>
      </c>
      <c r="G788" s="494"/>
      <c r="H788" s="494"/>
    </row>
    <row r="789" spans="1:8">
      <c r="A789" s="486" t="s">
        <v>224</v>
      </c>
      <c r="C789" s="488"/>
      <c r="G789" s="494"/>
      <c r="H789" s="494"/>
    </row>
    <row r="790" spans="1:8">
      <c r="B790" s="487" t="s">
        <v>225</v>
      </c>
      <c r="D790" s="495">
        <v>900000</v>
      </c>
      <c r="E790" s="495">
        <v>0</v>
      </c>
      <c r="F790" s="495">
        <v>900000</v>
      </c>
      <c r="G790" s="494"/>
      <c r="H790" s="494"/>
    </row>
    <row r="791" spans="1:8">
      <c r="D791" s="494"/>
      <c r="E791" s="494"/>
      <c r="F791" s="494"/>
      <c r="G791" s="494"/>
    </row>
    <row r="792" spans="1:8">
      <c r="A792" s="486" t="s">
        <v>1543</v>
      </c>
      <c r="C792" s="488"/>
      <c r="G792" s="494"/>
    </row>
    <row r="793" spans="1:8">
      <c r="A793" s="487" t="s">
        <v>1013</v>
      </c>
      <c r="C793" s="488"/>
      <c r="G793" s="494"/>
    </row>
    <row r="794" spans="1:8">
      <c r="B794" s="487" t="s">
        <v>226</v>
      </c>
      <c r="D794" s="494">
        <v>109000</v>
      </c>
      <c r="E794" s="494">
        <v>0</v>
      </c>
      <c r="F794" s="494">
        <v>109000</v>
      </c>
      <c r="G794" s="494"/>
    </row>
    <row r="795" spans="1:8">
      <c r="A795" s="489"/>
      <c r="B795" s="487" t="s">
        <v>227</v>
      </c>
      <c r="D795" s="494">
        <v>940000</v>
      </c>
      <c r="E795" s="494">
        <v>0</v>
      </c>
      <c r="F795" s="494">
        <v>940000</v>
      </c>
      <c r="G795" s="494"/>
    </row>
    <row r="796" spans="1:8">
      <c r="A796" s="489"/>
      <c r="B796" s="487" t="s">
        <v>228</v>
      </c>
      <c r="D796" s="494">
        <v>1587857</v>
      </c>
      <c r="E796" s="494">
        <v>0</v>
      </c>
      <c r="F796" s="494">
        <v>1587857</v>
      </c>
      <c r="G796" s="494"/>
    </row>
    <row r="797" spans="1:8">
      <c r="A797" s="489"/>
      <c r="B797" s="487" t="s">
        <v>229</v>
      </c>
      <c r="D797" s="494">
        <v>118000</v>
      </c>
      <c r="E797" s="494">
        <v>0</v>
      </c>
      <c r="F797" s="494">
        <v>118000</v>
      </c>
      <c r="G797" s="494"/>
    </row>
    <row r="798" spans="1:8">
      <c r="A798" s="489"/>
      <c r="B798" s="487" t="s">
        <v>230</v>
      </c>
      <c r="D798" s="494">
        <v>147000</v>
      </c>
      <c r="E798" s="494">
        <v>0</v>
      </c>
      <c r="F798" s="494">
        <v>147000</v>
      </c>
      <c r="G798" s="494"/>
    </row>
    <row r="799" spans="1:8">
      <c r="A799" s="489"/>
      <c r="B799" s="487" t="s">
        <v>231</v>
      </c>
      <c r="D799" s="494">
        <v>196000</v>
      </c>
      <c r="E799" s="494">
        <v>0</v>
      </c>
      <c r="F799" s="494">
        <v>196000</v>
      </c>
      <c r="G799" s="494"/>
    </row>
    <row r="800" spans="1:8">
      <c r="A800" s="489"/>
      <c r="B800" s="487" t="s">
        <v>232</v>
      </c>
      <c r="D800" s="494">
        <v>676000</v>
      </c>
      <c r="E800" s="494">
        <v>0</v>
      </c>
      <c r="F800" s="494">
        <v>676000</v>
      </c>
      <c r="G800" s="494"/>
    </row>
    <row r="801" spans="1:7">
      <c r="A801" s="489"/>
      <c r="B801" s="487" t="s">
        <v>233</v>
      </c>
      <c r="D801" s="494">
        <v>109000</v>
      </c>
      <c r="E801" s="494">
        <v>0</v>
      </c>
      <c r="F801" s="494">
        <v>109000</v>
      </c>
      <c r="G801" s="494"/>
    </row>
    <row r="802" spans="1:7">
      <c r="A802" s="489"/>
      <c r="B802" s="487" t="s">
        <v>234</v>
      </c>
      <c r="D802" s="494">
        <v>800000</v>
      </c>
      <c r="E802" s="494">
        <v>0</v>
      </c>
      <c r="F802" s="494">
        <v>800000</v>
      </c>
    </row>
    <row r="803" spans="1:7">
      <c r="A803" s="489"/>
      <c r="B803" s="487" t="s">
        <v>235</v>
      </c>
      <c r="D803" s="494">
        <v>417250</v>
      </c>
      <c r="E803" s="494">
        <v>0</v>
      </c>
      <c r="F803" s="494">
        <v>417250</v>
      </c>
    </row>
    <row r="804" spans="1:7">
      <c r="A804" s="489"/>
      <c r="B804" s="487" t="s">
        <v>236</v>
      </c>
      <c r="D804" s="494">
        <v>300000</v>
      </c>
      <c r="E804" s="494">
        <v>0</v>
      </c>
      <c r="F804" s="494">
        <v>300000</v>
      </c>
    </row>
    <row r="805" spans="1:7">
      <c r="A805" s="489"/>
      <c r="B805" s="487" t="s">
        <v>237</v>
      </c>
      <c r="D805" s="494">
        <v>128000</v>
      </c>
      <c r="E805" s="494">
        <v>0</v>
      </c>
      <c r="F805" s="494">
        <v>128000</v>
      </c>
    </row>
    <row r="806" spans="1:7">
      <c r="A806" s="489"/>
      <c r="B806" s="487" t="s">
        <v>238</v>
      </c>
      <c r="D806" s="494">
        <v>342500</v>
      </c>
      <c r="E806" s="494">
        <v>0</v>
      </c>
      <c r="F806" s="494">
        <v>342500</v>
      </c>
    </row>
    <row r="807" spans="1:7">
      <c r="A807" s="489"/>
      <c r="B807" s="487" t="s">
        <v>239</v>
      </c>
      <c r="D807" s="494">
        <v>1525000</v>
      </c>
      <c r="E807" s="494">
        <v>0</v>
      </c>
      <c r="F807" s="494">
        <v>1525000</v>
      </c>
    </row>
    <row r="808" spans="1:7">
      <c r="A808" s="489"/>
      <c r="B808" s="487" t="s">
        <v>240</v>
      </c>
      <c r="D808" s="494">
        <v>103000</v>
      </c>
      <c r="E808" s="494">
        <v>0</v>
      </c>
      <c r="F808" s="494">
        <v>103000</v>
      </c>
    </row>
    <row r="809" spans="1:7">
      <c r="A809" s="489"/>
      <c r="B809" s="487" t="s">
        <v>241</v>
      </c>
      <c r="D809" s="494">
        <v>3576000</v>
      </c>
      <c r="E809" s="494">
        <v>0</v>
      </c>
      <c r="F809" s="494">
        <v>3576000</v>
      </c>
    </row>
    <row r="810" spans="1:7">
      <c r="A810" s="489"/>
      <c r="B810" s="487" t="s">
        <v>242</v>
      </c>
      <c r="D810" s="494">
        <v>700000</v>
      </c>
      <c r="E810" s="494">
        <v>0</v>
      </c>
      <c r="F810" s="494">
        <v>700000</v>
      </c>
    </row>
    <row r="811" spans="1:7">
      <c r="B811" s="487" t="s">
        <v>243</v>
      </c>
      <c r="D811" s="494">
        <v>164500</v>
      </c>
      <c r="E811" s="494">
        <v>0</v>
      </c>
      <c r="F811" s="494">
        <v>164500</v>
      </c>
    </row>
    <row r="812" spans="1:7">
      <c r="B812" s="487" t="s">
        <v>244</v>
      </c>
      <c r="D812" s="494">
        <v>520000</v>
      </c>
      <c r="E812" s="494">
        <v>0</v>
      </c>
      <c r="F812" s="494">
        <v>520000</v>
      </c>
    </row>
    <row r="813" spans="1:7">
      <c r="B813" s="487" t="s">
        <v>245</v>
      </c>
      <c r="D813" s="494">
        <v>118000</v>
      </c>
      <c r="E813" s="494">
        <v>0</v>
      </c>
      <c r="F813" s="494">
        <v>118000</v>
      </c>
    </row>
    <row r="814" spans="1:7">
      <c r="B814" s="487" t="s">
        <v>246</v>
      </c>
      <c r="D814" s="494">
        <v>1480000</v>
      </c>
      <c r="E814" s="494">
        <v>0</v>
      </c>
      <c r="F814" s="494">
        <v>1480000</v>
      </c>
      <c r="G814" s="489"/>
    </row>
    <row r="815" spans="1:7">
      <c r="B815" s="487" t="s">
        <v>247</v>
      </c>
      <c r="D815" s="494">
        <v>100000</v>
      </c>
      <c r="E815" s="494">
        <v>0</v>
      </c>
      <c r="F815" s="494">
        <v>100000</v>
      </c>
      <c r="G815" s="489"/>
    </row>
    <row r="816" spans="1:7">
      <c r="B816" s="487" t="s">
        <v>248</v>
      </c>
      <c r="D816" s="494">
        <v>736800</v>
      </c>
      <c r="E816" s="494">
        <v>0</v>
      </c>
      <c r="F816" s="494">
        <v>736800</v>
      </c>
      <c r="G816" s="489"/>
    </row>
    <row r="817" spans="1:7">
      <c r="B817" s="487" t="s">
        <v>1737</v>
      </c>
      <c r="D817" s="494">
        <v>520000</v>
      </c>
      <c r="E817" s="494">
        <v>0</v>
      </c>
      <c r="F817" s="494">
        <v>520000</v>
      </c>
      <c r="G817" s="489"/>
    </row>
    <row r="818" spans="1:7">
      <c r="B818" s="487" t="s">
        <v>1738</v>
      </c>
      <c r="D818" s="494">
        <v>50000</v>
      </c>
      <c r="E818" s="494">
        <v>0</v>
      </c>
      <c r="F818" s="494">
        <v>50000</v>
      </c>
      <c r="G818" s="489"/>
    </row>
    <row r="819" spans="1:7">
      <c r="B819" s="487" t="s">
        <v>1739</v>
      </c>
      <c r="C819" s="488"/>
      <c r="D819" s="494">
        <v>110000</v>
      </c>
      <c r="E819" s="494">
        <v>0</v>
      </c>
      <c r="F819" s="494">
        <v>110000</v>
      </c>
      <c r="G819" s="489"/>
    </row>
    <row r="820" spans="1:7">
      <c r="B820" s="487" t="s">
        <v>1832</v>
      </c>
      <c r="C820" s="488"/>
      <c r="D820" s="494">
        <v>2466929</v>
      </c>
      <c r="E820" s="494">
        <v>0</v>
      </c>
      <c r="F820" s="494">
        <v>2466929</v>
      </c>
      <c r="G820" s="489"/>
    </row>
    <row r="821" spans="1:7">
      <c r="B821" s="487" t="s">
        <v>2325</v>
      </c>
      <c r="C821" s="488"/>
      <c r="D821" s="494">
        <v>4543976</v>
      </c>
      <c r="E821" s="494">
        <v>0</v>
      </c>
      <c r="F821" s="494">
        <v>4543976</v>
      </c>
      <c r="G821" s="489"/>
    </row>
    <row r="822" spans="1:7">
      <c r="B822" s="487" t="s">
        <v>2326</v>
      </c>
      <c r="C822" s="488"/>
      <c r="D822" s="494">
        <v>30000</v>
      </c>
      <c r="E822" s="494"/>
      <c r="F822" s="494">
        <v>30000</v>
      </c>
      <c r="G822" s="489"/>
    </row>
    <row r="823" spans="1:7">
      <c r="C823" s="488"/>
      <c r="D823" s="495">
        <f>SUM(D794:D822)</f>
        <v>22614812</v>
      </c>
      <c r="E823" s="495">
        <f>SUM(E794:E820)</f>
        <v>0</v>
      </c>
      <c r="F823" s="495">
        <f>SUM(F794:F822)</f>
        <v>22614812</v>
      </c>
      <c r="G823" s="489"/>
    </row>
    <row r="824" spans="1:7">
      <c r="A824" s="486" t="s">
        <v>259</v>
      </c>
      <c r="C824" s="488"/>
      <c r="G824" s="489"/>
    </row>
    <row r="825" spans="1:7">
      <c r="A825" s="487" t="s">
        <v>1255</v>
      </c>
      <c r="C825" s="488"/>
      <c r="G825" s="489"/>
    </row>
    <row r="826" spans="1:7">
      <c r="B826" s="487" t="s">
        <v>260</v>
      </c>
      <c r="D826" s="494">
        <v>298000</v>
      </c>
      <c r="E826" s="494">
        <v>298000</v>
      </c>
      <c r="F826" s="498">
        <f t="shared" ref="F826:F845" si="21">D826-E826</f>
        <v>0</v>
      </c>
      <c r="G826" s="489"/>
    </row>
    <row r="827" spans="1:7">
      <c r="B827" s="487" t="s">
        <v>261</v>
      </c>
      <c r="D827" s="494">
        <v>450000</v>
      </c>
      <c r="E827" s="494">
        <v>450000</v>
      </c>
      <c r="F827" s="498">
        <f t="shared" si="21"/>
        <v>0</v>
      </c>
      <c r="G827" s="489"/>
    </row>
    <row r="828" spans="1:7">
      <c r="B828" s="487" t="s">
        <v>262</v>
      </c>
      <c r="D828" s="494">
        <v>264000</v>
      </c>
      <c r="E828" s="494">
        <v>264000</v>
      </c>
      <c r="F828" s="498">
        <f t="shared" si="21"/>
        <v>0</v>
      </c>
      <c r="G828" s="489"/>
    </row>
    <row r="829" spans="1:7">
      <c r="B829" s="487" t="s">
        <v>263</v>
      </c>
      <c r="D829" s="494">
        <v>495000</v>
      </c>
      <c r="E829" s="494">
        <v>495000</v>
      </c>
      <c r="F829" s="498">
        <f t="shared" si="21"/>
        <v>0</v>
      </c>
      <c r="G829" s="489"/>
    </row>
    <row r="830" spans="1:7">
      <c r="B830" s="487" t="s">
        <v>264</v>
      </c>
      <c r="D830" s="494">
        <v>770000</v>
      </c>
      <c r="E830" s="494">
        <v>770000</v>
      </c>
      <c r="F830" s="498">
        <f t="shared" si="21"/>
        <v>0</v>
      </c>
      <c r="G830" s="489"/>
    </row>
    <row r="831" spans="1:7">
      <c r="B831" s="487" t="s">
        <v>265</v>
      </c>
      <c r="D831" s="494">
        <v>900000</v>
      </c>
      <c r="E831" s="494">
        <v>900000</v>
      </c>
      <c r="F831" s="498">
        <f t="shared" si="21"/>
        <v>0</v>
      </c>
      <c r="G831" s="489"/>
    </row>
    <row r="832" spans="1:7">
      <c r="B832" s="487" t="s">
        <v>251</v>
      </c>
      <c r="D832" s="494">
        <v>102245</v>
      </c>
      <c r="E832" s="494">
        <v>102245</v>
      </c>
      <c r="F832" s="498">
        <f t="shared" si="21"/>
        <v>0</v>
      </c>
      <c r="G832" s="489"/>
    </row>
    <row r="833" spans="1:7">
      <c r="B833" s="487" t="s">
        <v>252</v>
      </c>
      <c r="D833" s="494">
        <v>102245</v>
      </c>
      <c r="E833" s="494">
        <v>102245</v>
      </c>
      <c r="F833" s="498">
        <f t="shared" si="21"/>
        <v>0</v>
      </c>
      <c r="G833" s="489"/>
    </row>
    <row r="834" spans="1:7">
      <c r="B834" s="487" t="s">
        <v>249</v>
      </c>
      <c r="D834" s="494">
        <v>271780</v>
      </c>
      <c r="E834" s="494">
        <v>271780</v>
      </c>
      <c r="F834" s="494">
        <f t="shared" si="21"/>
        <v>0</v>
      </c>
      <c r="G834" s="489"/>
    </row>
    <row r="835" spans="1:7">
      <c r="B835" s="487" t="s">
        <v>250</v>
      </c>
      <c r="D835" s="494">
        <v>939800</v>
      </c>
      <c r="E835" s="494">
        <v>939800</v>
      </c>
      <c r="F835" s="494">
        <f t="shared" si="21"/>
        <v>0</v>
      </c>
      <c r="G835" s="489"/>
    </row>
    <row r="836" spans="1:7">
      <c r="B836" s="487" t="s">
        <v>253</v>
      </c>
      <c r="D836" s="494">
        <v>298500</v>
      </c>
      <c r="E836" s="494">
        <v>298500</v>
      </c>
      <c r="F836" s="494">
        <f t="shared" si="21"/>
        <v>0</v>
      </c>
      <c r="G836" s="489"/>
    </row>
    <row r="837" spans="1:7">
      <c r="B837" s="487" t="s">
        <v>254</v>
      </c>
      <c r="D837" s="494">
        <v>60325</v>
      </c>
      <c r="E837" s="494">
        <v>60325</v>
      </c>
      <c r="F837" s="494">
        <f t="shared" si="21"/>
        <v>0</v>
      </c>
      <c r="G837" s="489"/>
    </row>
    <row r="838" spans="1:7">
      <c r="B838" s="487" t="s">
        <v>255</v>
      </c>
      <c r="D838" s="494">
        <v>231648</v>
      </c>
      <c r="E838" s="494">
        <v>231648</v>
      </c>
      <c r="F838" s="494">
        <f t="shared" si="21"/>
        <v>0</v>
      </c>
      <c r="G838" s="489"/>
    </row>
    <row r="839" spans="1:7">
      <c r="B839" s="487" t="s">
        <v>255</v>
      </c>
      <c r="D839" s="494">
        <v>231648</v>
      </c>
      <c r="E839" s="494">
        <v>231648</v>
      </c>
      <c r="F839" s="494">
        <f t="shared" si="21"/>
        <v>0</v>
      </c>
      <c r="G839" s="489"/>
    </row>
    <row r="840" spans="1:7">
      <c r="B840" s="487" t="s">
        <v>256</v>
      </c>
      <c r="D840" s="494">
        <v>1530477</v>
      </c>
      <c r="E840" s="494">
        <v>1530477</v>
      </c>
      <c r="F840" s="494">
        <f t="shared" si="21"/>
        <v>0</v>
      </c>
      <c r="G840" s="489"/>
    </row>
    <row r="841" spans="1:7">
      <c r="B841" s="487" t="s">
        <v>255</v>
      </c>
      <c r="D841" s="494">
        <v>231648</v>
      </c>
      <c r="E841" s="494">
        <v>231648</v>
      </c>
      <c r="F841" s="494">
        <f t="shared" si="21"/>
        <v>0</v>
      </c>
      <c r="G841" s="489"/>
    </row>
    <row r="842" spans="1:7">
      <c r="B842" s="487" t="s">
        <v>255</v>
      </c>
      <c r="D842" s="494">
        <v>170053</v>
      </c>
      <c r="E842" s="494">
        <v>170053</v>
      </c>
      <c r="F842" s="494">
        <f t="shared" si="21"/>
        <v>0</v>
      </c>
      <c r="G842" s="489"/>
    </row>
    <row r="843" spans="1:7">
      <c r="B843" s="487" t="s">
        <v>257</v>
      </c>
      <c r="D843" s="494">
        <v>1069340</v>
      </c>
      <c r="E843" s="494">
        <v>1069340</v>
      </c>
      <c r="F843" s="494">
        <f t="shared" si="21"/>
        <v>0</v>
      </c>
      <c r="G843" s="489"/>
    </row>
    <row r="844" spans="1:7">
      <c r="B844" s="487" t="s">
        <v>258</v>
      </c>
      <c r="D844" s="494">
        <v>45720</v>
      </c>
      <c r="E844" s="494">
        <v>45720</v>
      </c>
      <c r="F844" s="494">
        <f t="shared" si="21"/>
        <v>0</v>
      </c>
      <c r="G844" s="489"/>
    </row>
    <row r="845" spans="1:7">
      <c r="B845" s="487" t="s">
        <v>255</v>
      </c>
      <c r="D845" s="494">
        <v>314960</v>
      </c>
      <c r="E845" s="494">
        <v>314960</v>
      </c>
      <c r="F845" s="494">
        <f t="shared" si="21"/>
        <v>0</v>
      </c>
      <c r="G845" s="489"/>
    </row>
    <row r="846" spans="1:7">
      <c r="B846" s="487" t="s">
        <v>1576</v>
      </c>
      <c r="D846" s="494">
        <v>187000</v>
      </c>
      <c r="E846" s="494">
        <v>187000</v>
      </c>
      <c r="F846" s="494">
        <v>0</v>
      </c>
      <c r="G846" s="489"/>
    </row>
    <row r="847" spans="1:7">
      <c r="A847" s="487" t="s">
        <v>1297</v>
      </c>
      <c r="C847" s="488"/>
      <c r="D847" s="494"/>
      <c r="E847" s="494"/>
      <c r="F847" s="494"/>
      <c r="G847" s="489"/>
    </row>
    <row r="848" spans="1:7">
      <c r="B848" s="487" t="s">
        <v>1568</v>
      </c>
      <c r="D848" s="494">
        <v>312500</v>
      </c>
      <c r="E848" s="494">
        <v>312500</v>
      </c>
      <c r="F848" s="494">
        <v>0</v>
      </c>
      <c r="G848" s="489"/>
    </row>
    <row r="849" spans="1:7">
      <c r="B849" s="487" t="s">
        <v>1569</v>
      </c>
      <c r="D849" s="494">
        <v>100000</v>
      </c>
      <c r="E849" s="494">
        <v>100000</v>
      </c>
      <c r="F849" s="494">
        <v>0</v>
      </c>
      <c r="G849" s="489"/>
    </row>
    <row r="850" spans="1:7">
      <c r="B850" s="487" t="s">
        <v>1570</v>
      </c>
      <c r="D850" s="494">
        <v>150000</v>
      </c>
      <c r="E850" s="494">
        <v>150000</v>
      </c>
      <c r="F850" s="494">
        <v>0</v>
      </c>
      <c r="G850" s="489"/>
    </row>
    <row r="851" spans="1:7">
      <c r="B851" s="487" t="s">
        <v>1571</v>
      </c>
      <c r="D851" s="494">
        <v>579600</v>
      </c>
      <c r="E851" s="494">
        <v>579600</v>
      </c>
      <c r="F851" s="494">
        <v>0</v>
      </c>
      <c r="G851" s="489"/>
    </row>
    <row r="852" spans="1:7">
      <c r="B852" s="487" t="s">
        <v>1572</v>
      </c>
      <c r="D852" s="494">
        <v>150000</v>
      </c>
      <c r="E852" s="494">
        <v>150000</v>
      </c>
      <c r="F852" s="494">
        <v>0</v>
      </c>
      <c r="G852" s="489"/>
    </row>
    <row r="853" spans="1:7">
      <c r="B853" s="487" t="s">
        <v>1573</v>
      </c>
      <c r="D853" s="494">
        <v>150000</v>
      </c>
      <c r="E853" s="494">
        <v>150000</v>
      </c>
      <c r="F853" s="494">
        <v>0</v>
      </c>
      <c r="G853" s="489"/>
    </row>
    <row r="854" spans="1:7">
      <c r="B854" s="487" t="s">
        <v>1574</v>
      </c>
      <c r="D854" s="494">
        <v>149900</v>
      </c>
      <c r="E854" s="494">
        <v>149900</v>
      </c>
      <c r="F854" s="494">
        <v>0</v>
      </c>
      <c r="G854" s="489"/>
    </row>
    <row r="855" spans="1:7">
      <c r="B855" s="487" t="s">
        <v>1575</v>
      </c>
      <c r="D855" s="494">
        <v>250000</v>
      </c>
      <c r="E855" s="494">
        <v>250000</v>
      </c>
      <c r="F855" s="494">
        <v>0</v>
      </c>
      <c r="G855" s="489"/>
    </row>
    <row r="856" spans="1:7">
      <c r="B856" s="487" t="s">
        <v>1576</v>
      </c>
      <c r="D856" s="494">
        <v>155580</v>
      </c>
      <c r="E856" s="494">
        <v>155580</v>
      </c>
      <c r="F856" s="494">
        <v>0</v>
      </c>
      <c r="G856" s="489"/>
    </row>
    <row r="857" spans="1:7">
      <c r="B857" s="487" t="s">
        <v>1577</v>
      </c>
      <c r="D857" s="494">
        <v>191425</v>
      </c>
      <c r="E857" s="494">
        <v>191425</v>
      </c>
      <c r="F857" s="494">
        <v>0</v>
      </c>
      <c r="G857" s="489"/>
    </row>
    <row r="858" spans="1:7">
      <c r="B858" s="487" t="s">
        <v>1578</v>
      </c>
      <c r="D858" s="494">
        <v>233569</v>
      </c>
      <c r="E858" s="494">
        <v>233569</v>
      </c>
      <c r="F858" s="494">
        <v>0</v>
      </c>
      <c r="G858" s="489"/>
    </row>
    <row r="859" spans="1:7">
      <c r="B859" s="487" t="s">
        <v>1579</v>
      </c>
      <c r="D859" s="494">
        <v>154125</v>
      </c>
      <c r="E859" s="494">
        <v>154125</v>
      </c>
      <c r="F859" s="494">
        <v>0</v>
      </c>
      <c r="G859" s="489"/>
    </row>
    <row r="860" spans="1:7">
      <c r="B860" s="487" t="s">
        <v>1833</v>
      </c>
      <c r="C860" s="488"/>
      <c r="D860" s="494">
        <v>456000</v>
      </c>
      <c r="E860" s="494">
        <v>456000</v>
      </c>
      <c r="F860" s="498">
        <v>0</v>
      </c>
      <c r="G860" s="489"/>
    </row>
    <row r="861" spans="1:7">
      <c r="B861" s="487" t="s">
        <v>1834</v>
      </c>
      <c r="C861" s="488"/>
      <c r="D861" s="494">
        <v>306735</v>
      </c>
      <c r="E861" s="494">
        <v>306735</v>
      </c>
      <c r="F861" s="498">
        <v>0</v>
      </c>
      <c r="G861" s="489"/>
    </row>
    <row r="862" spans="1:7">
      <c r="C862" s="488"/>
      <c r="D862" s="495">
        <f>SUM(D826:D861)</f>
        <v>12303823</v>
      </c>
      <c r="E862" s="495">
        <f>SUM(E826:E861)</f>
        <v>12303823</v>
      </c>
      <c r="F862" s="503">
        <f>SUM(F826:F861)</f>
        <v>0</v>
      </c>
      <c r="G862" s="489"/>
    </row>
    <row r="863" spans="1:7">
      <c r="C863" s="488"/>
      <c r="D863" s="495"/>
      <c r="E863" s="495"/>
      <c r="F863" s="503"/>
      <c r="G863" s="489"/>
    </row>
    <row r="864" spans="1:7">
      <c r="A864" s="486" t="s">
        <v>266</v>
      </c>
      <c r="C864" s="488"/>
      <c r="G864" s="489"/>
    </row>
    <row r="865" spans="1:7">
      <c r="A865" s="487" t="s">
        <v>1013</v>
      </c>
      <c r="C865" s="488"/>
      <c r="G865" s="489"/>
    </row>
    <row r="866" spans="1:7">
      <c r="B866" s="487" t="s">
        <v>275</v>
      </c>
      <c r="D866" s="494">
        <v>250000</v>
      </c>
      <c r="E866" s="494">
        <v>111034</v>
      </c>
      <c r="F866" s="494">
        <f>D866-E866</f>
        <v>138966</v>
      </c>
      <c r="G866" s="489"/>
    </row>
    <row r="867" spans="1:7">
      <c r="B867" s="487" t="s">
        <v>1836</v>
      </c>
      <c r="D867" s="494">
        <v>1000000</v>
      </c>
      <c r="E867" s="494">
        <v>267397</v>
      </c>
      <c r="F867" s="494">
        <f t="shared" ref="F867:F930" si="22">D867-E867</f>
        <v>732603</v>
      </c>
      <c r="G867" s="489"/>
    </row>
    <row r="868" spans="1:7">
      <c r="B868" s="487" t="s">
        <v>276</v>
      </c>
      <c r="D868" s="494">
        <v>655000</v>
      </c>
      <c r="E868" s="494">
        <v>320053</v>
      </c>
      <c r="F868" s="494">
        <f t="shared" si="22"/>
        <v>334947</v>
      </c>
      <c r="G868" s="489"/>
    </row>
    <row r="869" spans="1:7">
      <c r="B869" s="487" t="s">
        <v>2327</v>
      </c>
      <c r="D869" s="494">
        <v>100640</v>
      </c>
      <c r="E869" s="494">
        <v>120</v>
      </c>
      <c r="F869" s="494">
        <f t="shared" si="22"/>
        <v>100520</v>
      </c>
      <c r="G869" s="489"/>
    </row>
    <row r="870" spans="1:7">
      <c r="B870" s="487" t="s">
        <v>2327</v>
      </c>
      <c r="D870" s="494">
        <v>100640</v>
      </c>
      <c r="E870" s="494">
        <v>120</v>
      </c>
      <c r="F870" s="494">
        <f t="shared" si="22"/>
        <v>100520</v>
      </c>
      <c r="G870" s="489"/>
    </row>
    <row r="871" spans="1:7">
      <c r="B871" s="487" t="s">
        <v>2327</v>
      </c>
      <c r="D871" s="494">
        <v>100640</v>
      </c>
      <c r="E871" s="494">
        <v>120</v>
      </c>
      <c r="F871" s="494">
        <f t="shared" si="22"/>
        <v>100520</v>
      </c>
      <c r="G871" s="489"/>
    </row>
    <row r="872" spans="1:7">
      <c r="B872" s="487" t="s">
        <v>2327</v>
      </c>
      <c r="D872" s="494">
        <v>100640</v>
      </c>
      <c r="E872" s="494">
        <v>120</v>
      </c>
      <c r="F872" s="494">
        <f t="shared" si="22"/>
        <v>100520</v>
      </c>
      <c r="G872" s="489"/>
    </row>
    <row r="873" spans="1:7">
      <c r="B873" s="487" t="s">
        <v>2328</v>
      </c>
      <c r="D873" s="494">
        <v>200000</v>
      </c>
      <c r="E873" s="494">
        <v>13031</v>
      </c>
      <c r="F873" s="494">
        <f t="shared" si="22"/>
        <v>186969</v>
      </c>
      <c r="G873" s="489"/>
    </row>
    <row r="874" spans="1:7">
      <c r="B874" s="487" t="s">
        <v>2328</v>
      </c>
      <c r="D874" s="494">
        <v>123994</v>
      </c>
      <c r="E874" s="494">
        <v>8079</v>
      </c>
      <c r="F874" s="494">
        <f t="shared" si="22"/>
        <v>115915</v>
      </c>
      <c r="G874" s="489"/>
    </row>
    <row r="875" spans="1:7">
      <c r="B875" s="487" t="s">
        <v>2329</v>
      </c>
      <c r="D875" s="494">
        <v>115000</v>
      </c>
      <c r="E875" s="494">
        <v>5574</v>
      </c>
      <c r="F875" s="494">
        <f t="shared" si="22"/>
        <v>109426</v>
      </c>
      <c r="G875" s="489"/>
    </row>
    <row r="876" spans="1:7">
      <c r="B876" s="487" t="s">
        <v>267</v>
      </c>
      <c r="D876" s="494">
        <v>600710</v>
      </c>
      <c r="E876" s="494">
        <v>398527</v>
      </c>
      <c r="F876" s="494">
        <f t="shared" si="22"/>
        <v>202183</v>
      </c>
      <c r="G876" s="489"/>
    </row>
    <row r="877" spans="1:7">
      <c r="B877" s="487" t="s">
        <v>1837</v>
      </c>
      <c r="D877" s="494">
        <v>500000</v>
      </c>
      <c r="E877" s="494">
        <v>96932</v>
      </c>
      <c r="F877" s="494">
        <f t="shared" si="22"/>
        <v>403068</v>
      </c>
      <c r="G877" s="489"/>
    </row>
    <row r="878" spans="1:7">
      <c r="B878" s="487" t="s">
        <v>1838</v>
      </c>
      <c r="D878" s="494">
        <v>271654</v>
      </c>
      <c r="E878" s="494">
        <v>39497</v>
      </c>
      <c r="F878" s="494">
        <f t="shared" si="22"/>
        <v>232157</v>
      </c>
      <c r="G878" s="489"/>
    </row>
    <row r="879" spans="1:7">
      <c r="B879" s="487" t="s">
        <v>277</v>
      </c>
      <c r="D879" s="494">
        <v>700000</v>
      </c>
      <c r="E879" s="494">
        <v>338148</v>
      </c>
      <c r="F879" s="494">
        <f t="shared" si="22"/>
        <v>361852</v>
      </c>
      <c r="G879" s="489"/>
    </row>
    <row r="880" spans="1:7">
      <c r="B880" s="487" t="s">
        <v>1740</v>
      </c>
      <c r="D880" s="494">
        <v>2503983</v>
      </c>
      <c r="E880" s="494">
        <v>841543</v>
      </c>
      <c r="F880" s="494">
        <f t="shared" si="22"/>
        <v>1662440</v>
      </c>
      <c r="G880" s="489"/>
    </row>
    <row r="881" spans="1:7">
      <c r="B881" s="487" t="s">
        <v>278</v>
      </c>
      <c r="D881" s="494">
        <v>695000</v>
      </c>
      <c r="E881" s="494">
        <v>308678</v>
      </c>
      <c r="F881" s="494">
        <f t="shared" si="22"/>
        <v>386322</v>
      </c>
      <c r="G881" s="489"/>
    </row>
    <row r="882" spans="1:7">
      <c r="B882" s="487" t="s">
        <v>1741</v>
      </c>
      <c r="D882" s="494">
        <v>419000</v>
      </c>
      <c r="E882" s="494">
        <v>157633</v>
      </c>
      <c r="F882" s="494">
        <f t="shared" si="22"/>
        <v>261367</v>
      </c>
      <c r="G882" s="489"/>
    </row>
    <row r="883" spans="1:7">
      <c r="B883" s="487" t="s">
        <v>2330</v>
      </c>
      <c r="D883" s="494">
        <v>2000000</v>
      </c>
      <c r="E883" s="494">
        <v>154150</v>
      </c>
      <c r="F883" s="494">
        <f t="shared" si="22"/>
        <v>1845850</v>
      </c>
      <c r="G883" s="489"/>
    </row>
    <row r="884" spans="1:7">
      <c r="B884" s="487" t="s">
        <v>2331</v>
      </c>
      <c r="D884" s="494">
        <v>160000</v>
      </c>
      <c r="E884" s="494">
        <v>7818</v>
      </c>
      <c r="F884" s="494">
        <f t="shared" si="22"/>
        <v>152182</v>
      </c>
      <c r="G884" s="489"/>
    </row>
    <row r="885" spans="1:7">
      <c r="A885" s="489"/>
      <c r="B885" s="487" t="s">
        <v>1742</v>
      </c>
      <c r="D885" s="494">
        <v>1859190</v>
      </c>
      <c r="E885" s="494">
        <v>624842</v>
      </c>
      <c r="F885" s="494">
        <f t="shared" si="22"/>
        <v>1234348</v>
      </c>
      <c r="G885" s="489"/>
    </row>
    <row r="886" spans="1:7">
      <c r="A886" s="489"/>
      <c r="B886" s="487" t="s">
        <v>1839</v>
      </c>
      <c r="D886" s="494">
        <v>700000</v>
      </c>
      <c r="E886" s="494">
        <v>135705</v>
      </c>
      <c r="F886" s="494">
        <f t="shared" si="22"/>
        <v>564295</v>
      </c>
      <c r="G886" s="489"/>
    </row>
    <row r="887" spans="1:7">
      <c r="A887" s="489"/>
      <c r="B887" s="487" t="s">
        <v>2332</v>
      </c>
      <c r="D887" s="494">
        <v>870000</v>
      </c>
      <c r="E887" s="494">
        <v>52880</v>
      </c>
      <c r="F887" s="494">
        <f t="shared" si="22"/>
        <v>817120</v>
      </c>
      <c r="G887" s="489"/>
    </row>
    <row r="888" spans="1:7">
      <c r="A888" s="489"/>
      <c r="B888" s="487" t="s">
        <v>2333</v>
      </c>
      <c r="D888" s="494">
        <v>4350000</v>
      </c>
      <c r="E888" s="494">
        <v>203914</v>
      </c>
      <c r="F888" s="494">
        <f t="shared" si="22"/>
        <v>4146086</v>
      </c>
      <c r="G888" s="489"/>
    </row>
    <row r="889" spans="1:7">
      <c r="A889" s="489"/>
      <c r="B889" s="487" t="s">
        <v>1743</v>
      </c>
      <c r="D889" s="494">
        <v>500000</v>
      </c>
      <c r="E889" s="494">
        <v>169432</v>
      </c>
      <c r="F889" s="494">
        <f t="shared" si="22"/>
        <v>330568</v>
      </c>
      <c r="G889" s="489"/>
    </row>
    <row r="890" spans="1:7">
      <c r="A890" s="489"/>
      <c r="B890" s="487" t="s">
        <v>279</v>
      </c>
      <c r="D890" s="494">
        <v>297180</v>
      </c>
      <c r="E890" s="494">
        <v>154770</v>
      </c>
      <c r="F890" s="494">
        <f t="shared" si="22"/>
        <v>142410</v>
      </c>
      <c r="G890" s="489"/>
    </row>
    <row r="891" spans="1:7">
      <c r="A891" s="489"/>
      <c r="B891" s="487" t="s">
        <v>268</v>
      </c>
      <c r="D891" s="494">
        <v>73025</v>
      </c>
      <c r="E891" s="494">
        <v>48448</v>
      </c>
      <c r="F891" s="494">
        <f t="shared" si="22"/>
        <v>24577</v>
      </c>
      <c r="G891" s="489"/>
    </row>
    <row r="892" spans="1:7">
      <c r="A892" s="489"/>
      <c r="B892" s="487" t="s">
        <v>1744</v>
      </c>
      <c r="D892" s="494">
        <v>350000</v>
      </c>
      <c r="E892" s="494">
        <v>119021</v>
      </c>
      <c r="F892" s="494">
        <f t="shared" si="22"/>
        <v>230979</v>
      </c>
      <c r="G892" s="489"/>
    </row>
    <row r="893" spans="1:7">
      <c r="A893" s="489"/>
      <c r="B893" s="487" t="s">
        <v>1840</v>
      </c>
      <c r="D893" s="494">
        <v>360000</v>
      </c>
      <c r="E893" s="494">
        <v>73798</v>
      </c>
      <c r="F893" s="494">
        <f t="shared" si="22"/>
        <v>286202</v>
      </c>
      <c r="G893" s="489"/>
    </row>
    <row r="894" spans="1:7">
      <c r="A894" s="489"/>
      <c r="B894" s="487" t="s">
        <v>1841</v>
      </c>
      <c r="D894" s="494">
        <v>400000</v>
      </c>
      <c r="E894" s="494">
        <v>68487</v>
      </c>
      <c r="F894" s="494">
        <f t="shared" si="22"/>
        <v>331513</v>
      </c>
      <c r="G894" s="489"/>
    </row>
    <row r="895" spans="1:7">
      <c r="A895" s="489"/>
      <c r="B895" s="487" t="s">
        <v>1842</v>
      </c>
      <c r="D895" s="494">
        <v>881780</v>
      </c>
      <c r="E895" s="494">
        <v>170946</v>
      </c>
      <c r="F895" s="494">
        <f t="shared" si="22"/>
        <v>710834</v>
      </c>
      <c r="G895" s="489"/>
    </row>
    <row r="896" spans="1:7">
      <c r="A896" s="489"/>
      <c r="B896" s="487" t="s">
        <v>1843</v>
      </c>
      <c r="D896" s="494">
        <v>500000</v>
      </c>
      <c r="E896" s="494">
        <v>96932</v>
      </c>
      <c r="F896" s="494">
        <f t="shared" si="22"/>
        <v>403068</v>
      </c>
      <c r="G896" s="489"/>
    </row>
    <row r="897" spans="1:7">
      <c r="A897" s="489"/>
      <c r="B897" s="487" t="s">
        <v>1745</v>
      </c>
      <c r="D897" s="494">
        <v>1274612</v>
      </c>
      <c r="E897" s="494">
        <v>428372</v>
      </c>
      <c r="F897" s="494">
        <f t="shared" si="22"/>
        <v>846240</v>
      </c>
      <c r="G897" s="489"/>
    </row>
    <row r="898" spans="1:7">
      <c r="A898" s="489"/>
      <c r="B898" s="487" t="s">
        <v>2334</v>
      </c>
      <c r="D898" s="494">
        <v>950000</v>
      </c>
      <c r="E898" s="494">
        <v>57742</v>
      </c>
      <c r="F898" s="494">
        <f t="shared" si="22"/>
        <v>892258</v>
      </c>
      <c r="G898" s="489"/>
    </row>
    <row r="899" spans="1:7">
      <c r="A899" s="489"/>
      <c r="B899" s="487" t="s">
        <v>2335</v>
      </c>
      <c r="D899" s="494">
        <v>1500000</v>
      </c>
      <c r="E899" s="494">
        <v>91171</v>
      </c>
      <c r="F899" s="494">
        <f t="shared" si="22"/>
        <v>1408829</v>
      </c>
      <c r="G899" s="489"/>
    </row>
    <row r="900" spans="1:7">
      <c r="A900" s="489"/>
      <c r="B900" s="487" t="s">
        <v>280</v>
      </c>
      <c r="D900" s="494">
        <v>209990</v>
      </c>
      <c r="E900" s="494">
        <v>93266</v>
      </c>
      <c r="F900" s="494">
        <f t="shared" si="22"/>
        <v>116724</v>
      </c>
      <c r="G900" s="489"/>
    </row>
    <row r="901" spans="1:7">
      <c r="A901" s="489"/>
      <c r="B901" s="487" t="s">
        <v>280</v>
      </c>
      <c r="D901" s="494">
        <v>209990</v>
      </c>
      <c r="E901" s="494">
        <v>93266</v>
      </c>
      <c r="F901" s="494">
        <f t="shared" si="22"/>
        <v>116724</v>
      </c>
      <c r="G901" s="489"/>
    </row>
    <row r="902" spans="1:7">
      <c r="A902" s="489"/>
      <c r="B902" s="487" t="s">
        <v>1746</v>
      </c>
      <c r="D902" s="494">
        <v>600000</v>
      </c>
      <c r="E902" s="494">
        <v>204033</v>
      </c>
      <c r="F902" s="494">
        <f t="shared" si="22"/>
        <v>395967</v>
      </c>
      <c r="G902" s="489"/>
    </row>
    <row r="903" spans="1:7">
      <c r="A903" s="489"/>
      <c r="B903" s="487" t="s">
        <v>281</v>
      </c>
      <c r="D903" s="494">
        <v>501700</v>
      </c>
      <c r="E903" s="494">
        <v>261288</v>
      </c>
      <c r="F903" s="494">
        <f t="shared" si="22"/>
        <v>240412</v>
      </c>
      <c r="G903" s="489"/>
    </row>
    <row r="904" spans="1:7">
      <c r="A904" s="489"/>
      <c r="B904" s="487" t="s">
        <v>269</v>
      </c>
      <c r="D904" s="494">
        <v>44027</v>
      </c>
      <c r="E904" s="494">
        <v>29209</v>
      </c>
      <c r="F904" s="494">
        <f t="shared" si="22"/>
        <v>14818</v>
      </c>
      <c r="G904" s="489"/>
    </row>
    <row r="905" spans="1:7">
      <c r="B905" s="487" t="s">
        <v>269</v>
      </c>
      <c r="D905" s="494">
        <v>44027</v>
      </c>
      <c r="E905" s="494">
        <v>29209</v>
      </c>
      <c r="F905" s="494">
        <f t="shared" si="22"/>
        <v>14818</v>
      </c>
      <c r="G905" s="489"/>
    </row>
    <row r="906" spans="1:7">
      <c r="B906" s="487" t="s">
        <v>269</v>
      </c>
      <c r="D906" s="494">
        <v>44026</v>
      </c>
      <c r="E906" s="494">
        <v>29209</v>
      </c>
      <c r="F906" s="494">
        <f t="shared" si="22"/>
        <v>14817</v>
      </c>
      <c r="G906" s="489"/>
    </row>
    <row r="907" spans="1:7">
      <c r="B907" s="487" t="s">
        <v>282</v>
      </c>
      <c r="D907" s="494">
        <v>2980600</v>
      </c>
      <c r="E907" s="494">
        <v>1484161</v>
      </c>
      <c r="F907" s="494">
        <f t="shared" si="22"/>
        <v>1496439</v>
      </c>
      <c r="G907" s="489"/>
    </row>
    <row r="908" spans="1:7">
      <c r="B908" s="487" t="s">
        <v>283</v>
      </c>
      <c r="D908" s="494">
        <v>650000</v>
      </c>
      <c r="E908" s="494">
        <v>288431</v>
      </c>
      <c r="F908" s="494">
        <f t="shared" si="22"/>
        <v>361569</v>
      </c>
      <c r="G908" s="489"/>
    </row>
    <row r="909" spans="1:7">
      <c r="B909" s="487" t="s">
        <v>2336</v>
      </c>
      <c r="D909" s="494">
        <v>280000</v>
      </c>
      <c r="E909" s="494">
        <v>13680</v>
      </c>
      <c r="F909" s="494">
        <f t="shared" si="22"/>
        <v>266320</v>
      </c>
      <c r="G909" s="489"/>
    </row>
    <row r="910" spans="1:7">
      <c r="B910" s="487" t="s">
        <v>284</v>
      </c>
      <c r="D910" s="494">
        <v>960000</v>
      </c>
      <c r="E910" s="494">
        <v>426372</v>
      </c>
      <c r="F910" s="494">
        <f t="shared" si="22"/>
        <v>533628</v>
      </c>
      <c r="G910" s="489"/>
    </row>
    <row r="911" spans="1:7">
      <c r="B911" s="487" t="s">
        <v>1844</v>
      </c>
      <c r="D911" s="494">
        <v>3900000</v>
      </c>
      <c r="E911" s="494">
        <v>756066</v>
      </c>
      <c r="F911" s="494">
        <f t="shared" si="22"/>
        <v>3143934</v>
      </c>
      <c r="G911" s="489"/>
    </row>
    <row r="912" spans="1:7">
      <c r="B912" s="487" t="s">
        <v>270</v>
      </c>
      <c r="D912" s="494">
        <v>180975</v>
      </c>
      <c r="E912" s="494">
        <v>120057</v>
      </c>
      <c r="F912" s="494">
        <f t="shared" si="22"/>
        <v>60918</v>
      </c>
      <c r="G912" s="489"/>
    </row>
    <row r="913" spans="2:7">
      <c r="B913" s="487" t="s">
        <v>1845</v>
      </c>
      <c r="D913" s="494">
        <v>181087</v>
      </c>
      <c r="E913" s="494">
        <v>26602</v>
      </c>
      <c r="F913" s="494">
        <f t="shared" si="22"/>
        <v>154485</v>
      </c>
      <c r="G913" s="489"/>
    </row>
    <row r="914" spans="2:7">
      <c r="B914" s="487" t="s">
        <v>2337</v>
      </c>
      <c r="D914" s="494">
        <v>336640</v>
      </c>
      <c r="E914" s="494">
        <v>400</v>
      </c>
      <c r="F914" s="494">
        <f t="shared" si="22"/>
        <v>336240</v>
      </c>
      <c r="G914" s="489"/>
    </row>
    <row r="915" spans="2:7">
      <c r="B915" s="487" t="s">
        <v>1747</v>
      </c>
      <c r="D915" s="494">
        <v>1100000</v>
      </c>
      <c r="E915" s="494">
        <v>413829</v>
      </c>
      <c r="F915" s="494">
        <f t="shared" si="22"/>
        <v>686171</v>
      </c>
      <c r="G915" s="489"/>
    </row>
    <row r="916" spans="2:7">
      <c r="B916" s="487" t="s">
        <v>285</v>
      </c>
      <c r="D916" s="494">
        <v>399999</v>
      </c>
      <c r="E916" s="494">
        <v>177652</v>
      </c>
      <c r="F916" s="494">
        <f t="shared" si="22"/>
        <v>222347</v>
      </c>
      <c r="G916" s="489"/>
    </row>
    <row r="917" spans="2:7">
      <c r="B917" s="487" t="s">
        <v>1846</v>
      </c>
      <c r="D917" s="494">
        <v>1000000</v>
      </c>
      <c r="E917" s="494">
        <v>193863</v>
      </c>
      <c r="F917" s="494">
        <f t="shared" si="22"/>
        <v>806137</v>
      </c>
      <c r="G917" s="489"/>
    </row>
    <row r="918" spans="2:7">
      <c r="B918" s="487" t="s">
        <v>286</v>
      </c>
      <c r="D918" s="494">
        <v>1300000</v>
      </c>
      <c r="E918" s="494">
        <v>577375</v>
      </c>
      <c r="F918" s="494">
        <f t="shared" si="22"/>
        <v>722625</v>
      </c>
      <c r="G918" s="489"/>
    </row>
    <row r="919" spans="2:7">
      <c r="B919" s="487" t="s">
        <v>1847</v>
      </c>
      <c r="D919" s="494">
        <v>1400000</v>
      </c>
      <c r="E919" s="494">
        <v>271408</v>
      </c>
      <c r="F919" s="494">
        <f t="shared" si="22"/>
        <v>1128592</v>
      </c>
      <c r="G919" s="489"/>
    </row>
    <row r="920" spans="2:7">
      <c r="B920" s="487" t="s">
        <v>287</v>
      </c>
      <c r="D920" s="494">
        <v>910000</v>
      </c>
      <c r="E920" s="494">
        <v>404168</v>
      </c>
      <c r="F920" s="494">
        <f t="shared" si="22"/>
        <v>505832</v>
      </c>
      <c r="G920" s="489"/>
    </row>
    <row r="921" spans="2:7">
      <c r="B921" s="487" t="s">
        <v>2338</v>
      </c>
      <c r="D921" s="494">
        <v>3100000</v>
      </c>
      <c r="E921" s="494">
        <v>152707</v>
      </c>
      <c r="F921" s="494">
        <f t="shared" si="22"/>
        <v>2947293</v>
      </c>
      <c r="G921" s="489"/>
    </row>
    <row r="922" spans="2:7">
      <c r="B922" s="487" t="s">
        <v>288</v>
      </c>
      <c r="D922" s="494">
        <v>571500</v>
      </c>
      <c r="E922" s="494">
        <v>294916</v>
      </c>
      <c r="F922" s="494">
        <f t="shared" si="22"/>
        <v>276584</v>
      </c>
      <c r="G922" s="489"/>
    </row>
    <row r="923" spans="2:7">
      <c r="B923" s="487" t="s">
        <v>1748</v>
      </c>
      <c r="D923" s="494">
        <v>4000000</v>
      </c>
      <c r="E923" s="494">
        <v>1344331</v>
      </c>
      <c r="F923" s="494">
        <f t="shared" si="22"/>
        <v>2655669</v>
      </c>
      <c r="G923" s="489"/>
    </row>
    <row r="924" spans="2:7">
      <c r="B924" s="487" t="s">
        <v>271</v>
      </c>
      <c r="D924" s="494">
        <v>145415</v>
      </c>
      <c r="E924" s="494">
        <v>96488</v>
      </c>
      <c r="F924" s="494">
        <f t="shared" si="22"/>
        <v>48927</v>
      </c>
      <c r="G924" s="489"/>
    </row>
    <row r="925" spans="2:7">
      <c r="B925" s="487" t="s">
        <v>272</v>
      </c>
      <c r="D925" s="494">
        <v>1235075</v>
      </c>
      <c r="E925" s="494">
        <v>819360</v>
      </c>
      <c r="F925" s="494">
        <f t="shared" si="22"/>
        <v>415715</v>
      </c>
      <c r="G925" s="489"/>
    </row>
    <row r="926" spans="2:7">
      <c r="B926" s="487" t="s">
        <v>1848</v>
      </c>
      <c r="D926" s="494">
        <v>247722</v>
      </c>
      <c r="E926" s="494">
        <v>48025</v>
      </c>
      <c r="F926" s="494">
        <f t="shared" si="22"/>
        <v>199697</v>
      </c>
      <c r="G926" s="489"/>
    </row>
    <row r="927" spans="2:7">
      <c r="B927" s="487" t="s">
        <v>2339</v>
      </c>
      <c r="D927" s="494">
        <v>200000</v>
      </c>
      <c r="E927" s="494">
        <v>12157</v>
      </c>
      <c r="F927" s="494">
        <f t="shared" si="22"/>
        <v>187843</v>
      </c>
      <c r="G927" s="489"/>
    </row>
    <row r="928" spans="2:7">
      <c r="B928" s="487" t="s">
        <v>1749</v>
      </c>
      <c r="D928" s="494">
        <v>370000</v>
      </c>
      <c r="E928" s="494">
        <v>131261</v>
      </c>
      <c r="F928" s="494">
        <f t="shared" si="22"/>
        <v>238739</v>
      </c>
      <c r="G928" s="489"/>
    </row>
    <row r="929" spans="2:7">
      <c r="B929" s="487" t="s">
        <v>2340</v>
      </c>
      <c r="D929" s="494">
        <v>300000</v>
      </c>
      <c r="E929" s="494">
        <v>18234</v>
      </c>
      <c r="F929" s="494">
        <f t="shared" si="22"/>
        <v>281766</v>
      </c>
      <c r="G929" s="489"/>
    </row>
    <row r="930" spans="2:7">
      <c r="B930" s="487" t="s">
        <v>2341</v>
      </c>
      <c r="D930" s="494">
        <v>2000000</v>
      </c>
      <c r="E930" s="494">
        <v>98521</v>
      </c>
      <c r="F930" s="494">
        <f t="shared" si="22"/>
        <v>1901479</v>
      </c>
      <c r="G930" s="489"/>
    </row>
    <row r="931" spans="2:7">
      <c r="B931" s="487" t="s">
        <v>1750</v>
      </c>
      <c r="D931" s="494">
        <v>2035380</v>
      </c>
      <c r="E931" s="494">
        <v>684055</v>
      </c>
      <c r="F931" s="494">
        <f t="shared" ref="F931:F966" si="23">D931-E931</f>
        <v>1351325</v>
      </c>
      <c r="G931" s="489"/>
    </row>
    <row r="932" spans="2:7">
      <c r="B932" s="487" t="s">
        <v>2342</v>
      </c>
      <c r="D932" s="494">
        <v>325280</v>
      </c>
      <c r="E932" s="494">
        <v>388</v>
      </c>
      <c r="F932" s="494">
        <f t="shared" si="23"/>
        <v>324892</v>
      </c>
      <c r="G932" s="489"/>
    </row>
    <row r="933" spans="2:7">
      <c r="B933" s="487" t="s">
        <v>2343</v>
      </c>
      <c r="D933" s="494">
        <v>216512</v>
      </c>
      <c r="E933" s="494">
        <v>260</v>
      </c>
      <c r="F933" s="494">
        <f t="shared" si="23"/>
        <v>216252</v>
      </c>
      <c r="G933" s="489"/>
    </row>
    <row r="934" spans="2:7">
      <c r="B934" s="487" t="s">
        <v>2344</v>
      </c>
      <c r="D934" s="494">
        <v>1408000</v>
      </c>
      <c r="E934" s="494">
        <v>69359</v>
      </c>
      <c r="F934" s="494">
        <f t="shared" si="23"/>
        <v>1338641</v>
      </c>
      <c r="G934" s="489"/>
    </row>
    <row r="935" spans="2:7">
      <c r="B935" s="487" t="s">
        <v>1835</v>
      </c>
      <c r="D935" s="494">
        <v>500000</v>
      </c>
      <c r="E935" s="494">
        <v>257623</v>
      </c>
      <c r="F935" s="494">
        <f t="shared" si="23"/>
        <v>242377</v>
      </c>
      <c r="G935" s="489"/>
    </row>
    <row r="936" spans="2:7">
      <c r="B936" s="487" t="s">
        <v>2345</v>
      </c>
      <c r="D936" s="494">
        <v>167000</v>
      </c>
      <c r="E936" s="494">
        <v>8094</v>
      </c>
      <c r="F936" s="494">
        <f t="shared" si="23"/>
        <v>158906</v>
      </c>
      <c r="G936" s="489"/>
    </row>
    <row r="937" spans="2:7">
      <c r="B937" s="487" t="s">
        <v>2346</v>
      </c>
      <c r="D937" s="494">
        <v>250000</v>
      </c>
      <c r="E937" s="494">
        <v>12216</v>
      </c>
      <c r="F937" s="494">
        <f t="shared" si="23"/>
        <v>237784</v>
      </c>
      <c r="G937" s="489"/>
    </row>
    <row r="938" spans="2:7">
      <c r="B938" s="487" t="s">
        <v>2347</v>
      </c>
      <c r="D938" s="494">
        <v>154500</v>
      </c>
      <c r="E938" s="494">
        <v>13749</v>
      </c>
      <c r="F938" s="494">
        <f t="shared" si="23"/>
        <v>140751</v>
      </c>
      <c r="G938" s="489"/>
    </row>
    <row r="939" spans="2:7">
      <c r="B939" s="487" t="s">
        <v>2348</v>
      </c>
      <c r="D939" s="494">
        <v>44172</v>
      </c>
      <c r="E939" s="494">
        <v>5246</v>
      </c>
      <c r="F939" s="494">
        <f t="shared" si="23"/>
        <v>38926</v>
      </c>
      <c r="G939" s="489"/>
    </row>
    <row r="940" spans="2:7">
      <c r="B940" s="487" t="s">
        <v>2349</v>
      </c>
      <c r="D940" s="494">
        <v>252603</v>
      </c>
      <c r="E940" s="494">
        <v>300</v>
      </c>
      <c r="F940" s="494">
        <f t="shared" si="23"/>
        <v>252303</v>
      </c>
      <c r="G940" s="489"/>
    </row>
    <row r="941" spans="2:7">
      <c r="B941" s="487" t="s">
        <v>2350</v>
      </c>
      <c r="D941" s="494">
        <v>412800</v>
      </c>
      <c r="E941" s="494">
        <v>492</v>
      </c>
      <c r="F941" s="494">
        <f t="shared" si="23"/>
        <v>412308</v>
      </c>
      <c r="G941" s="489"/>
    </row>
    <row r="942" spans="2:7">
      <c r="B942" s="487" t="s">
        <v>2351</v>
      </c>
      <c r="D942" s="494">
        <v>210000</v>
      </c>
      <c r="E942" s="494">
        <v>10345</v>
      </c>
      <c r="F942" s="494">
        <f t="shared" si="23"/>
        <v>199655</v>
      </c>
      <c r="G942" s="489"/>
    </row>
    <row r="943" spans="2:7">
      <c r="B943" s="487" t="s">
        <v>2352</v>
      </c>
      <c r="D943" s="494">
        <v>870000</v>
      </c>
      <c r="E943" s="494">
        <v>52880</v>
      </c>
      <c r="F943" s="494">
        <f t="shared" si="23"/>
        <v>817120</v>
      </c>
      <c r="G943" s="489"/>
    </row>
    <row r="944" spans="2:7">
      <c r="B944" s="487" t="s">
        <v>289</v>
      </c>
      <c r="D944" s="494">
        <v>1360000</v>
      </c>
      <c r="E944" s="494">
        <v>604026</v>
      </c>
      <c r="F944" s="494">
        <f t="shared" si="23"/>
        <v>755974</v>
      </c>
      <c r="G944" s="489"/>
    </row>
    <row r="945" spans="2:7">
      <c r="B945" s="487" t="s">
        <v>289</v>
      </c>
      <c r="D945" s="494">
        <v>1360000</v>
      </c>
      <c r="E945" s="494">
        <v>604026</v>
      </c>
      <c r="F945" s="494">
        <f t="shared" si="23"/>
        <v>755974</v>
      </c>
      <c r="G945" s="489"/>
    </row>
    <row r="946" spans="2:7">
      <c r="B946" s="487" t="s">
        <v>290</v>
      </c>
      <c r="D946" s="494">
        <v>1820000</v>
      </c>
      <c r="E946" s="494">
        <v>808326</v>
      </c>
      <c r="F946" s="494">
        <f t="shared" si="23"/>
        <v>1011674</v>
      </c>
      <c r="G946" s="489"/>
    </row>
    <row r="947" spans="2:7">
      <c r="B947" s="487" t="s">
        <v>1849</v>
      </c>
      <c r="D947" s="494">
        <v>400000</v>
      </c>
      <c r="E947" s="494">
        <v>77548</v>
      </c>
      <c r="F947" s="494">
        <f t="shared" si="23"/>
        <v>322452</v>
      </c>
      <c r="G947" s="489"/>
    </row>
    <row r="948" spans="2:7">
      <c r="B948" s="487" t="s">
        <v>2353</v>
      </c>
      <c r="D948" s="494">
        <v>135000</v>
      </c>
      <c r="E948" s="494">
        <v>8205</v>
      </c>
      <c r="F948" s="494">
        <f t="shared" si="23"/>
        <v>126795</v>
      </c>
      <c r="G948" s="489"/>
    </row>
    <row r="949" spans="2:7">
      <c r="B949" s="487" t="s">
        <v>2354</v>
      </c>
      <c r="D949" s="494">
        <v>278184</v>
      </c>
      <c r="E949" s="494">
        <v>13593</v>
      </c>
      <c r="F949" s="494">
        <f t="shared" si="23"/>
        <v>264591</v>
      </c>
      <c r="G949" s="489"/>
    </row>
    <row r="950" spans="2:7">
      <c r="B950" s="487" t="s">
        <v>273</v>
      </c>
      <c r="D950" s="494">
        <v>730885</v>
      </c>
      <c r="E950" s="494">
        <v>484885</v>
      </c>
      <c r="F950" s="494">
        <f t="shared" si="23"/>
        <v>246000</v>
      </c>
      <c r="G950" s="489"/>
    </row>
    <row r="951" spans="2:7">
      <c r="B951" s="487" t="s">
        <v>1751</v>
      </c>
      <c r="D951" s="494">
        <v>450000</v>
      </c>
      <c r="E951" s="494">
        <v>153027</v>
      </c>
      <c r="F951" s="494">
        <f t="shared" si="23"/>
        <v>296973</v>
      </c>
      <c r="G951" s="489"/>
    </row>
    <row r="952" spans="2:7">
      <c r="B952" s="487" t="s">
        <v>274</v>
      </c>
      <c r="D952" s="494">
        <v>910500</v>
      </c>
      <c r="E952" s="494">
        <v>474195</v>
      </c>
      <c r="F952" s="494">
        <f t="shared" si="23"/>
        <v>436305</v>
      </c>
      <c r="G952" s="489"/>
    </row>
    <row r="953" spans="2:7">
      <c r="B953" s="487" t="s">
        <v>291</v>
      </c>
      <c r="D953" s="494">
        <v>910500</v>
      </c>
      <c r="E953" s="494">
        <v>474195</v>
      </c>
      <c r="F953" s="494">
        <f t="shared" si="23"/>
        <v>436305</v>
      </c>
      <c r="G953" s="489"/>
    </row>
    <row r="954" spans="2:7">
      <c r="B954" s="487" t="s">
        <v>292</v>
      </c>
      <c r="D954" s="494">
        <v>1255700</v>
      </c>
      <c r="E954" s="494">
        <v>653977</v>
      </c>
      <c r="F954" s="494">
        <f t="shared" si="23"/>
        <v>601723</v>
      </c>
      <c r="G954" s="489"/>
    </row>
    <row r="955" spans="2:7">
      <c r="B955" s="487" t="s">
        <v>292</v>
      </c>
      <c r="D955" s="494">
        <v>1255700</v>
      </c>
      <c r="E955" s="494">
        <v>653977</v>
      </c>
      <c r="F955" s="494">
        <f t="shared" si="23"/>
        <v>601723</v>
      </c>
      <c r="G955" s="489"/>
    </row>
    <row r="956" spans="2:7">
      <c r="B956" s="487" t="s">
        <v>1850</v>
      </c>
      <c r="D956" s="494">
        <v>280000</v>
      </c>
      <c r="E956" s="494">
        <v>54391</v>
      </c>
      <c r="F956" s="494">
        <f t="shared" si="23"/>
        <v>225609</v>
      </c>
      <c r="G956" s="489"/>
    </row>
    <row r="957" spans="2:7">
      <c r="B957" s="487" t="s">
        <v>293</v>
      </c>
      <c r="D957" s="494">
        <v>600000</v>
      </c>
      <c r="E957" s="494">
        <v>322973</v>
      </c>
      <c r="F957" s="494">
        <f t="shared" si="23"/>
        <v>277027</v>
      </c>
      <c r="G957" s="489"/>
    </row>
    <row r="958" spans="2:7">
      <c r="B958" s="487" t="s">
        <v>1851</v>
      </c>
      <c r="D958" s="494">
        <v>1000000</v>
      </c>
      <c r="E958" s="494">
        <v>193864</v>
      </c>
      <c r="F958" s="494">
        <f t="shared" si="23"/>
        <v>806136</v>
      </c>
      <c r="G958" s="489"/>
    </row>
    <row r="959" spans="2:7">
      <c r="B959" s="487" t="s">
        <v>1852</v>
      </c>
      <c r="D959" s="494">
        <v>1900000</v>
      </c>
      <c r="E959" s="494">
        <v>368340</v>
      </c>
      <c r="F959" s="494">
        <f t="shared" si="23"/>
        <v>1531660</v>
      </c>
      <c r="G959" s="489"/>
    </row>
    <row r="960" spans="2:7">
      <c r="B960" s="487" t="s">
        <v>2355</v>
      </c>
      <c r="D960" s="494">
        <v>600000</v>
      </c>
      <c r="E960" s="494">
        <v>29556</v>
      </c>
      <c r="F960" s="494">
        <f t="shared" si="23"/>
        <v>570444</v>
      </c>
      <c r="G960" s="489"/>
    </row>
    <row r="961" spans="1:7">
      <c r="B961" s="487" t="s">
        <v>1752</v>
      </c>
      <c r="D961" s="494">
        <v>3670000</v>
      </c>
      <c r="E961" s="494">
        <v>1108038</v>
      </c>
      <c r="F961" s="494">
        <f t="shared" si="23"/>
        <v>2561962</v>
      </c>
      <c r="G961" s="489"/>
    </row>
    <row r="962" spans="1:7">
      <c r="B962" s="487" t="s">
        <v>294</v>
      </c>
      <c r="D962" s="494">
        <v>980000</v>
      </c>
      <c r="E962" s="494">
        <v>435254</v>
      </c>
      <c r="F962" s="494">
        <f t="shared" si="23"/>
        <v>544746</v>
      </c>
      <c r="G962" s="489"/>
    </row>
    <row r="963" spans="1:7">
      <c r="B963" s="487" t="s">
        <v>1853</v>
      </c>
      <c r="D963" s="494">
        <v>1500000</v>
      </c>
      <c r="E963" s="494">
        <v>290795</v>
      </c>
      <c r="F963" s="494">
        <f t="shared" si="23"/>
        <v>1209205</v>
      </c>
      <c r="G963" s="489"/>
    </row>
    <row r="964" spans="1:7">
      <c r="B964" s="487" t="s">
        <v>295</v>
      </c>
      <c r="D964" s="494">
        <v>762000</v>
      </c>
      <c r="E964" s="494">
        <v>393227</v>
      </c>
      <c r="F964" s="494">
        <f t="shared" si="23"/>
        <v>368773</v>
      </c>
      <c r="G964" s="489"/>
    </row>
    <row r="965" spans="1:7">
      <c r="B965" s="487" t="s">
        <v>296</v>
      </c>
      <c r="D965" s="494">
        <v>1667600</v>
      </c>
      <c r="E965" s="494">
        <v>868496</v>
      </c>
      <c r="F965" s="494">
        <f t="shared" si="23"/>
        <v>799104</v>
      </c>
      <c r="G965" s="489"/>
    </row>
    <row r="966" spans="1:7">
      <c r="B966" s="487" t="s">
        <v>297</v>
      </c>
      <c r="D966" s="494">
        <v>310000</v>
      </c>
      <c r="E966" s="494">
        <v>137685</v>
      </c>
      <c r="F966" s="494">
        <f t="shared" si="23"/>
        <v>172315</v>
      </c>
      <c r="G966" s="489"/>
    </row>
    <row r="967" spans="1:7">
      <c r="A967" s="487" t="s">
        <v>1255</v>
      </c>
      <c r="C967" s="488"/>
      <c r="D967" s="494"/>
      <c r="F967" s="494"/>
      <c r="G967" s="489"/>
    </row>
    <row r="968" spans="1:7">
      <c r="B968" s="487" t="s">
        <v>298</v>
      </c>
      <c r="D968" s="494">
        <v>50000</v>
      </c>
      <c r="E968" s="494">
        <v>31550</v>
      </c>
      <c r="F968" s="494">
        <f t="shared" ref="F968:F980" si="24">D968-E968</f>
        <v>18450</v>
      </c>
      <c r="G968" s="489"/>
    </row>
    <row r="969" spans="1:7">
      <c r="B969" s="487" t="s">
        <v>301</v>
      </c>
      <c r="D969" s="494">
        <v>105156</v>
      </c>
      <c r="E969" s="494">
        <v>72444</v>
      </c>
      <c r="F969" s="494">
        <f t="shared" si="24"/>
        <v>32712</v>
      </c>
      <c r="G969" s="489"/>
    </row>
    <row r="970" spans="1:7">
      <c r="B970" s="487" t="s">
        <v>1753</v>
      </c>
      <c r="D970" s="494">
        <v>1734168</v>
      </c>
      <c r="E970" s="494">
        <v>504284</v>
      </c>
      <c r="F970" s="494">
        <f t="shared" si="24"/>
        <v>1229884</v>
      </c>
      <c r="G970" s="489"/>
    </row>
    <row r="971" spans="1:7">
      <c r="B971" s="487" t="s">
        <v>2356</v>
      </c>
      <c r="D971" s="494">
        <v>600000</v>
      </c>
      <c r="E971" s="494">
        <v>14063</v>
      </c>
      <c r="F971" s="494">
        <f t="shared" si="24"/>
        <v>585937</v>
      </c>
      <c r="G971" s="489"/>
    </row>
    <row r="972" spans="1:7">
      <c r="A972" s="487" t="s">
        <v>1115</v>
      </c>
      <c r="D972" s="494"/>
      <c r="E972" s="494"/>
      <c r="F972" s="494"/>
      <c r="G972" s="489"/>
    </row>
    <row r="973" spans="1:7">
      <c r="B973" s="487" t="s">
        <v>1854</v>
      </c>
      <c r="D973" s="494">
        <v>413840</v>
      </c>
      <c r="E973" s="494">
        <v>347384</v>
      </c>
      <c r="F973" s="494">
        <f t="shared" si="24"/>
        <v>66456</v>
      </c>
      <c r="G973" s="489"/>
    </row>
    <row r="974" spans="1:7">
      <c r="B974" s="487" t="s">
        <v>1855</v>
      </c>
      <c r="D974" s="494">
        <v>142320</v>
      </c>
      <c r="E974" s="494">
        <v>133094</v>
      </c>
      <c r="F974" s="494">
        <f t="shared" si="24"/>
        <v>9226</v>
      </c>
      <c r="G974" s="489"/>
    </row>
    <row r="975" spans="1:7">
      <c r="B975" s="487" t="s">
        <v>1856</v>
      </c>
      <c r="D975" s="494">
        <v>199984</v>
      </c>
      <c r="E975" s="494">
        <v>167316</v>
      </c>
      <c r="F975" s="494">
        <v>32721</v>
      </c>
      <c r="G975" s="489"/>
    </row>
    <row r="976" spans="1:7">
      <c r="B976" s="487" t="s">
        <v>2357</v>
      </c>
      <c r="D976" s="494">
        <v>110560</v>
      </c>
      <c r="E976" s="494">
        <v>92499</v>
      </c>
      <c r="F976" s="494">
        <f t="shared" si="24"/>
        <v>18061</v>
      </c>
      <c r="G976" s="489"/>
    </row>
    <row r="977" spans="1:7">
      <c r="B977" s="487" t="s">
        <v>1857</v>
      </c>
      <c r="D977" s="494">
        <v>130080</v>
      </c>
      <c r="E977" s="494">
        <v>108828</v>
      </c>
      <c r="F977" s="494">
        <f t="shared" si="24"/>
        <v>21252</v>
      </c>
      <c r="G977" s="489"/>
    </row>
    <row r="978" spans="1:7">
      <c r="B978" s="487" t="s">
        <v>1858</v>
      </c>
      <c r="D978" s="494">
        <v>126000</v>
      </c>
      <c r="E978" s="494">
        <v>105417</v>
      </c>
      <c r="F978" s="494">
        <f t="shared" si="24"/>
        <v>20583</v>
      </c>
      <c r="G978" s="489"/>
    </row>
    <row r="979" spans="1:7">
      <c r="B979" s="487" t="s">
        <v>2358</v>
      </c>
      <c r="D979" s="494">
        <v>110236</v>
      </c>
      <c r="E979" s="494">
        <v>1138</v>
      </c>
      <c r="F979" s="494">
        <f t="shared" si="24"/>
        <v>109098</v>
      </c>
      <c r="G979" s="489"/>
    </row>
    <row r="980" spans="1:7">
      <c r="B980" s="487" t="s">
        <v>2359</v>
      </c>
      <c r="D980" s="494">
        <v>314961</v>
      </c>
      <c r="E980" s="494">
        <v>3254</v>
      </c>
      <c r="F980" s="494">
        <f t="shared" si="24"/>
        <v>311707</v>
      </c>
      <c r="G980" s="489"/>
    </row>
    <row r="981" spans="1:7">
      <c r="D981" s="494"/>
      <c r="E981" s="494"/>
      <c r="F981" s="494"/>
      <c r="G981" s="489"/>
    </row>
    <row r="982" spans="1:7">
      <c r="D982" s="495">
        <f>SUM(D866:D980)</f>
        <v>89885082</v>
      </c>
      <c r="E982" s="495">
        <f>SUM(E866:E980)</f>
        <v>26383455</v>
      </c>
      <c r="F982" s="495">
        <f>SUM(F866:F980)</f>
        <v>63501680</v>
      </c>
      <c r="G982" s="489"/>
    </row>
    <row r="983" spans="1:7">
      <c r="A983" s="486" t="s">
        <v>302</v>
      </c>
      <c r="C983" s="488"/>
      <c r="G983" s="489"/>
    </row>
    <row r="984" spans="1:7">
      <c r="A984" s="487" t="s">
        <v>1013</v>
      </c>
      <c r="C984" s="488"/>
      <c r="G984" s="489"/>
    </row>
    <row r="985" spans="1:7">
      <c r="B985" s="487" t="s">
        <v>303</v>
      </c>
      <c r="D985" s="494">
        <v>38750</v>
      </c>
      <c r="E985" s="494">
        <v>38750</v>
      </c>
      <c r="F985" s="487">
        <v>0</v>
      </c>
      <c r="G985" s="489"/>
    </row>
    <row r="986" spans="1:7">
      <c r="A986" s="487" t="s">
        <v>1255</v>
      </c>
      <c r="C986" s="488"/>
      <c r="G986" s="489"/>
    </row>
    <row r="987" spans="1:7">
      <c r="A987" s="489"/>
      <c r="B987" s="487" t="s">
        <v>1697</v>
      </c>
      <c r="D987" s="494">
        <v>109000</v>
      </c>
      <c r="E987" s="494">
        <v>109000</v>
      </c>
      <c r="F987" s="487">
        <v>0</v>
      </c>
      <c r="G987" s="489"/>
    </row>
    <row r="988" spans="1:7">
      <c r="A988" s="489"/>
      <c r="B988" s="487" t="s">
        <v>1697</v>
      </c>
      <c r="D988" s="494">
        <v>55000</v>
      </c>
      <c r="E988" s="494">
        <v>55000</v>
      </c>
      <c r="F988" s="487">
        <v>0</v>
      </c>
      <c r="G988" s="489"/>
    </row>
    <row r="989" spans="1:7">
      <c r="A989" s="489"/>
      <c r="B989" s="487" t="s">
        <v>304</v>
      </c>
      <c r="D989" s="494">
        <v>75996</v>
      </c>
      <c r="E989" s="494">
        <v>75996</v>
      </c>
      <c r="F989" s="487">
        <v>0</v>
      </c>
      <c r="G989" s="489"/>
    </row>
    <row r="990" spans="1:7">
      <c r="A990" s="489"/>
      <c r="B990" s="487" t="s">
        <v>305</v>
      </c>
      <c r="D990" s="494">
        <v>22925</v>
      </c>
      <c r="E990" s="494">
        <v>22925</v>
      </c>
      <c r="F990" s="487">
        <v>0</v>
      </c>
      <c r="G990" s="489"/>
    </row>
    <row r="991" spans="1:7">
      <c r="A991" s="489"/>
      <c r="B991" s="487" t="s">
        <v>306</v>
      </c>
      <c r="D991" s="494">
        <v>149712</v>
      </c>
      <c r="E991" s="494">
        <v>149712</v>
      </c>
      <c r="F991" s="487">
        <v>0</v>
      </c>
      <c r="G991" s="489"/>
    </row>
    <row r="992" spans="1:7">
      <c r="A992" s="489"/>
      <c r="B992" s="487" t="s">
        <v>307</v>
      </c>
      <c r="D992" s="494">
        <v>475200</v>
      </c>
      <c r="E992" s="494">
        <v>475200</v>
      </c>
      <c r="F992" s="487">
        <v>0</v>
      </c>
      <c r="G992" s="489"/>
    </row>
    <row r="993" spans="1:7">
      <c r="A993" s="489"/>
      <c r="B993" s="487" t="s">
        <v>308</v>
      </c>
      <c r="D993" s="494">
        <v>11983</v>
      </c>
      <c r="E993" s="494">
        <v>11983</v>
      </c>
      <c r="F993" s="487">
        <v>0</v>
      </c>
      <c r="G993" s="489"/>
    </row>
    <row r="994" spans="1:7">
      <c r="A994" s="489"/>
      <c r="B994" s="487" t="s">
        <v>309</v>
      </c>
      <c r="D994" s="494">
        <v>11040</v>
      </c>
      <c r="E994" s="494">
        <v>11040</v>
      </c>
      <c r="F994" s="487">
        <v>0</v>
      </c>
      <c r="G994" s="489"/>
    </row>
    <row r="995" spans="1:7">
      <c r="A995" s="489"/>
      <c r="B995" s="487" t="s">
        <v>310</v>
      </c>
      <c r="D995" s="494">
        <v>64485</v>
      </c>
      <c r="E995" s="494">
        <v>64485</v>
      </c>
      <c r="F995" s="487">
        <v>0</v>
      </c>
      <c r="G995" s="489"/>
    </row>
    <row r="996" spans="1:7">
      <c r="A996" s="489"/>
      <c r="B996" s="487" t="s">
        <v>311</v>
      </c>
      <c r="D996" s="494">
        <v>26349</v>
      </c>
      <c r="E996" s="494">
        <v>26349</v>
      </c>
      <c r="F996" s="487">
        <v>0</v>
      </c>
      <c r="G996" s="489"/>
    </row>
    <row r="997" spans="1:7">
      <c r="A997" s="489"/>
      <c r="B997" s="487" t="s">
        <v>312</v>
      </c>
      <c r="D997" s="494">
        <v>46392</v>
      </c>
      <c r="E997" s="494">
        <v>46392</v>
      </c>
      <c r="F997" s="487">
        <v>0</v>
      </c>
      <c r="G997" s="489"/>
    </row>
    <row r="998" spans="1:7">
      <c r="A998" s="489"/>
      <c r="B998" s="487" t="s">
        <v>313</v>
      </c>
      <c r="D998" s="494">
        <v>49246</v>
      </c>
      <c r="E998" s="494">
        <v>49246</v>
      </c>
      <c r="F998" s="487">
        <v>0</v>
      </c>
      <c r="G998" s="489"/>
    </row>
    <row r="999" spans="1:7">
      <c r="A999" s="489"/>
      <c r="B999" s="487" t="s">
        <v>314</v>
      </c>
      <c r="D999" s="494">
        <v>44800</v>
      </c>
      <c r="E999" s="494">
        <v>44800</v>
      </c>
      <c r="F999" s="487">
        <v>0</v>
      </c>
      <c r="G999" s="489"/>
    </row>
    <row r="1000" spans="1:7">
      <c r="A1000" s="489"/>
      <c r="B1000" s="487" t="s">
        <v>315</v>
      </c>
      <c r="D1000" s="494">
        <v>27992</v>
      </c>
      <c r="E1000" s="494">
        <v>27992</v>
      </c>
      <c r="F1000" s="487">
        <v>0</v>
      </c>
      <c r="G1000" s="489"/>
    </row>
    <row r="1001" spans="1:7">
      <c r="A1001" s="489"/>
      <c r="B1001" s="487" t="s">
        <v>316</v>
      </c>
      <c r="D1001" s="494">
        <v>420000</v>
      </c>
      <c r="E1001" s="494">
        <v>420000</v>
      </c>
      <c r="F1001" s="487">
        <v>0</v>
      </c>
      <c r="G1001" s="489"/>
    </row>
    <row r="1002" spans="1:7">
      <c r="B1002" s="487" t="s">
        <v>1859</v>
      </c>
      <c r="D1002" s="494">
        <v>247900</v>
      </c>
      <c r="E1002" s="494">
        <v>247900</v>
      </c>
      <c r="F1002" s="487">
        <v>0</v>
      </c>
      <c r="G1002" s="489"/>
    </row>
    <row r="1003" spans="1:7">
      <c r="B1003" s="487" t="s">
        <v>1860</v>
      </c>
      <c r="D1003" s="494">
        <v>23034</v>
      </c>
      <c r="E1003" s="494">
        <v>23034</v>
      </c>
      <c r="F1003" s="487">
        <v>0</v>
      </c>
      <c r="G1003" s="489"/>
    </row>
    <row r="1004" spans="1:7">
      <c r="B1004" s="487" t="s">
        <v>299</v>
      </c>
      <c r="D1004" s="494">
        <v>148000</v>
      </c>
      <c r="E1004" s="494">
        <v>148000</v>
      </c>
      <c r="F1004" s="494">
        <f>D1004-E1004</f>
        <v>0</v>
      </c>
      <c r="G1004" s="489"/>
    </row>
    <row r="1005" spans="1:7">
      <c r="B1005" s="487" t="s">
        <v>299</v>
      </c>
      <c r="D1005" s="494">
        <v>148000</v>
      </c>
      <c r="E1005" s="494">
        <v>148000</v>
      </c>
      <c r="F1005" s="494">
        <f>D1005-E1005</f>
        <v>0</v>
      </c>
      <c r="G1005" s="489"/>
    </row>
    <row r="1006" spans="1:7">
      <c r="B1006" s="487" t="s">
        <v>300</v>
      </c>
      <c r="D1006" s="494">
        <v>196000</v>
      </c>
      <c r="E1006" s="494">
        <v>196000</v>
      </c>
      <c r="F1006" s="494">
        <f>D1006-E1006</f>
        <v>0</v>
      </c>
      <c r="G1006" s="489"/>
    </row>
    <row r="1007" spans="1:7">
      <c r="A1007" s="487" t="s">
        <v>1297</v>
      </c>
      <c r="C1007" s="488"/>
      <c r="D1007" s="494"/>
      <c r="F1007" s="494"/>
      <c r="G1007" s="489"/>
    </row>
    <row r="1008" spans="1:7">
      <c r="B1008" s="487" t="s">
        <v>50</v>
      </c>
      <c r="D1008" s="494">
        <v>266996</v>
      </c>
      <c r="E1008" s="494">
        <v>266996</v>
      </c>
      <c r="F1008" s="494">
        <v>0</v>
      </c>
      <c r="G1008" s="489"/>
    </row>
    <row r="1009" spans="1:7">
      <c r="B1009" s="487" t="s">
        <v>51</v>
      </c>
      <c r="D1009" s="494">
        <v>150000</v>
      </c>
      <c r="E1009" s="494">
        <v>150000</v>
      </c>
      <c r="F1009" s="494">
        <v>0</v>
      </c>
      <c r="G1009" s="489"/>
    </row>
    <row r="1010" spans="1:7">
      <c r="A1010" s="489"/>
      <c r="B1010" s="487" t="s">
        <v>52</v>
      </c>
      <c r="D1010" s="494">
        <v>90000</v>
      </c>
      <c r="E1010" s="494">
        <v>90000</v>
      </c>
      <c r="F1010" s="494">
        <v>0</v>
      </c>
      <c r="G1010" s="489"/>
    </row>
    <row r="1011" spans="1:7">
      <c r="A1011" s="489"/>
      <c r="B1011" s="487" t="s">
        <v>53</v>
      </c>
      <c r="D1011" s="494">
        <v>100110</v>
      </c>
      <c r="E1011" s="494">
        <v>100110</v>
      </c>
      <c r="F1011" s="494">
        <v>0</v>
      </c>
      <c r="G1011" s="489"/>
    </row>
    <row r="1012" spans="1:7">
      <c r="A1012" s="489"/>
      <c r="B1012" s="487" t="s">
        <v>54</v>
      </c>
      <c r="D1012" s="494">
        <v>100110</v>
      </c>
      <c r="E1012" s="494">
        <v>100110</v>
      </c>
      <c r="F1012" s="494">
        <v>0</v>
      </c>
      <c r="G1012" s="489"/>
    </row>
    <row r="1013" spans="1:7">
      <c r="A1013" s="489"/>
      <c r="B1013" s="487" t="s">
        <v>55</v>
      </c>
      <c r="D1013" s="494">
        <v>70000</v>
      </c>
      <c r="E1013" s="494">
        <v>70000</v>
      </c>
      <c r="F1013" s="494">
        <v>0</v>
      </c>
      <c r="G1013" s="489"/>
    </row>
    <row r="1014" spans="1:7">
      <c r="A1014" s="489"/>
      <c r="B1014" s="487" t="s">
        <v>56</v>
      </c>
      <c r="D1014" s="494">
        <v>58000</v>
      </c>
      <c r="E1014" s="494">
        <v>58000</v>
      </c>
      <c r="F1014" s="494">
        <v>0</v>
      </c>
      <c r="G1014" s="489"/>
    </row>
    <row r="1015" spans="1:7">
      <c r="A1015" s="489"/>
      <c r="B1015" s="487" t="s">
        <v>57</v>
      </c>
      <c r="D1015" s="494">
        <v>39600</v>
      </c>
      <c r="E1015" s="494">
        <v>39600</v>
      </c>
      <c r="F1015" s="494">
        <v>0</v>
      </c>
      <c r="G1015" s="489"/>
    </row>
    <row r="1016" spans="1:7">
      <c r="A1016" s="489"/>
      <c r="B1016" s="487" t="s">
        <v>58</v>
      </c>
      <c r="D1016" s="494">
        <v>186380</v>
      </c>
      <c r="E1016" s="494">
        <v>186380</v>
      </c>
      <c r="F1016" s="494">
        <v>0</v>
      </c>
      <c r="G1016" s="489"/>
    </row>
    <row r="1017" spans="1:7">
      <c r="A1017" s="489"/>
      <c r="B1017" s="487" t="s">
        <v>1861</v>
      </c>
      <c r="D1017" s="494">
        <v>56070</v>
      </c>
      <c r="E1017" s="494">
        <v>56070</v>
      </c>
      <c r="F1017" s="494">
        <v>0</v>
      </c>
      <c r="G1017" s="489"/>
    </row>
    <row r="1018" spans="1:7">
      <c r="A1018" s="489"/>
      <c r="B1018" s="487" t="s">
        <v>59</v>
      </c>
      <c r="D1018" s="494">
        <v>118860</v>
      </c>
      <c r="E1018" s="494">
        <v>118860</v>
      </c>
      <c r="F1018" s="494">
        <v>0</v>
      </c>
      <c r="G1018" s="489"/>
    </row>
    <row r="1019" spans="1:7">
      <c r="A1019" s="489"/>
      <c r="B1019" s="487" t="s">
        <v>16</v>
      </c>
      <c r="D1019" s="494">
        <v>146400</v>
      </c>
      <c r="E1019" s="494">
        <v>146400</v>
      </c>
      <c r="F1019" s="494">
        <v>0</v>
      </c>
      <c r="G1019" s="489"/>
    </row>
    <row r="1020" spans="1:7">
      <c r="A1020" s="489"/>
      <c r="B1020" s="487" t="s">
        <v>60</v>
      </c>
      <c r="D1020" s="494">
        <v>268000</v>
      </c>
      <c r="E1020" s="494">
        <v>268000</v>
      </c>
      <c r="F1020" s="494">
        <v>0</v>
      </c>
      <c r="G1020" s="489"/>
    </row>
    <row r="1021" spans="1:7">
      <c r="A1021" s="489"/>
      <c r="B1021" s="487" t="s">
        <v>16</v>
      </c>
      <c r="D1021" s="494">
        <v>170100</v>
      </c>
      <c r="E1021" s="494">
        <v>170100</v>
      </c>
      <c r="F1021" s="494">
        <v>0</v>
      </c>
      <c r="G1021" s="489"/>
    </row>
    <row r="1022" spans="1:7">
      <c r="A1022" s="489"/>
      <c r="B1022" s="487" t="s">
        <v>61</v>
      </c>
      <c r="D1022" s="494">
        <v>59125</v>
      </c>
      <c r="E1022" s="494">
        <v>59125</v>
      </c>
      <c r="F1022" s="494">
        <v>0</v>
      </c>
      <c r="G1022" s="489"/>
    </row>
    <row r="1023" spans="1:7">
      <c r="A1023" s="489"/>
      <c r="B1023" s="487" t="s">
        <v>62</v>
      </c>
      <c r="D1023" s="494">
        <v>71685</v>
      </c>
      <c r="E1023" s="494">
        <v>71685</v>
      </c>
      <c r="F1023" s="494">
        <v>0</v>
      </c>
      <c r="G1023" s="489"/>
    </row>
    <row r="1024" spans="1:7">
      <c r="B1024" s="487" t="s">
        <v>62</v>
      </c>
      <c r="D1024" s="494">
        <v>71225</v>
      </c>
      <c r="E1024" s="494">
        <v>71225</v>
      </c>
      <c r="F1024" s="494">
        <v>0</v>
      </c>
      <c r="G1024" s="489"/>
    </row>
    <row r="1025" spans="1:7">
      <c r="B1025" s="487" t="s">
        <v>63</v>
      </c>
      <c r="D1025" s="494">
        <v>68650</v>
      </c>
      <c r="E1025" s="494">
        <v>68650</v>
      </c>
      <c r="F1025" s="494">
        <v>0</v>
      </c>
      <c r="G1025" s="489"/>
    </row>
    <row r="1026" spans="1:7">
      <c r="B1026" s="487" t="s">
        <v>64</v>
      </c>
      <c r="D1026" s="494">
        <v>46400</v>
      </c>
      <c r="E1026" s="494">
        <v>46400</v>
      </c>
      <c r="F1026" s="494">
        <v>0</v>
      </c>
      <c r="G1026" s="489"/>
    </row>
    <row r="1027" spans="1:7">
      <c r="B1027" s="487" t="s">
        <v>65</v>
      </c>
      <c r="D1027" s="494">
        <v>49990</v>
      </c>
      <c r="E1027" s="494">
        <v>49990</v>
      </c>
      <c r="F1027" s="494">
        <v>0</v>
      </c>
      <c r="G1027" s="489"/>
    </row>
    <row r="1028" spans="1:7">
      <c r="B1028" s="487" t="s">
        <v>66</v>
      </c>
      <c r="D1028" s="494">
        <v>49900</v>
      </c>
      <c r="E1028" s="494">
        <v>49900</v>
      </c>
      <c r="F1028" s="494">
        <v>0</v>
      </c>
      <c r="G1028" s="489"/>
    </row>
    <row r="1029" spans="1:7">
      <c r="B1029" s="487" t="s">
        <v>67</v>
      </c>
      <c r="D1029" s="494">
        <v>21520</v>
      </c>
      <c r="E1029" s="494">
        <v>21520</v>
      </c>
      <c r="F1029" s="494">
        <v>0</v>
      </c>
      <c r="G1029" s="489"/>
    </row>
    <row r="1030" spans="1:7">
      <c r="B1030" s="487" t="s">
        <v>68</v>
      </c>
      <c r="D1030" s="494">
        <v>99999</v>
      </c>
      <c r="E1030" s="494">
        <v>99999</v>
      </c>
      <c r="F1030" s="494">
        <v>0</v>
      </c>
      <c r="G1030" s="489"/>
    </row>
    <row r="1031" spans="1:7">
      <c r="A1031" s="487" t="s">
        <v>1115</v>
      </c>
      <c r="D1031" s="494"/>
      <c r="E1031" s="494"/>
      <c r="G1031" s="489"/>
    </row>
    <row r="1032" spans="1:7">
      <c r="B1032" s="487" t="s">
        <v>1862</v>
      </c>
      <c r="D1032" s="494">
        <v>38998</v>
      </c>
      <c r="E1032" s="494">
        <v>38998</v>
      </c>
      <c r="F1032" s="487">
        <v>0</v>
      </c>
      <c r="G1032" s="489"/>
    </row>
    <row r="1033" spans="1:7">
      <c r="B1033" s="487" t="s">
        <v>1863</v>
      </c>
      <c r="D1033" s="494">
        <v>84640</v>
      </c>
      <c r="E1033" s="494">
        <v>84640</v>
      </c>
      <c r="F1033" s="487">
        <v>0</v>
      </c>
      <c r="G1033" s="489"/>
    </row>
    <row r="1034" spans="1:7">
      <c r="D1034" s="494">
        <f>SUM(D985:D1003)</f>
        <v>1899804</v>
      </c>
      <c r="E1034" s="494">
        <f>SUM(E985:E1003)</f>
        <v>1899804</v>
      </c>
      <c r="F1034" s="487">
        <v>0</v>
      </c>
      <c r="G1034" s="489"/>
    </row>
    <row r="1035" spans="1:7">
      <c r="C1035" s="488"/>
      <c r="D1035" s="495"/>
      <c r="E1035" s="495"/>
      <c r="F1035" s="503"/>
      <c r="G1035" s="489"/>
    </row>
    <row r="1036" spans="1:7">
      <c r="A1036" s="486" t="s">
        <v>74</v>
      </c>
      <c r="C1036" s="488"/>
      <c r="D1036" s="494"/>
      <c r="E1036" s="494"/>
      <c r="F1036" s="494"/>
      <c r="G1036" s="489"/>
    </row>
    <row r="1037" spans="1:7">
      <c r="A1037" s="487" t="s">
        <v>1013</v>
      </c>
      <c r="C1037" s="488"/>
      <c r="D1037" s="494"/>
      <c r="E1037" s="494"/>
      <c r="F1037" s="494"/>
      <c r="G1037" s="489"/>
    </row>
    <row r="1038" spans="1:7">
      <c r="B1038" s="487" t="s">
        <v>317</v>
      </c>
      <c r="D1038" s="494">
        <v>32750000</v>
      </c>
      <c r="E1038" s="494">
        <v>32750000</v>
      </c>
      <c r="F1038" s="494">
        <v>0</v>
      </c>
      <c r="G1038" s="489"/>
    </row>
    <row r="1039" spans="1:7">
      <c r="B1039" s="487" t="s">
        <v>318</v>
      </c>
      <c r="D1039" s="494">
        <v>2677414</v>
      </c>
      <c r="E1039" s="494">
        <v>2175675</v>
      </c>
      <c r="F1039" s="494">
        <f>D1039-E1039</f>
        <v>501739</v>
      </c>
      <c r="G1039" s="489"/>
    </row>
    <row r="1040" spans="1:7">
      <c r="B1040" s="487" t="s">
        <v>319</v>
      </c>
      <c r="D1040" s="494">
        <v>2000000</v>
      </c>
      <c r="E1040" s="494">
        <v>1225205</v>
      </c>
      <c r="F1040" s="494">
        <f>D1040-E1040</f>
        <v>774795</v>
      </c>
      <c r="G1040" s="489"/>
    </row>
    <row r="1041" spans="1:7">
      <c r="B1041" s="487" t="s">
        <v>1864</v>
      </c>
      <c r="D1041" s="494">
        <v>1000000</v>
      </c>
      <c r="E1041" s="494">
        <v>249315</v>
      </c>
      <c r="F1041" s="494">
        <f t="shared" ref="F1041:F1050" si="25">D1041-E1041</f>
        <v>750685</v>
      </c>
      <c r="G1041" s="489"/>
    </row>
    <row r="1042" spans="1:7">
      <c r="B1042" s="487" t="s">
        <v>1864</v>
      </c>
      <c r="D1042" s="494">
        <v>3800000</v>
      </c>
      <c r="E1042" s="494">
        <v>1016110</v>
      </c>
      <c r="F1042" s="494">
        <f t="shared" si="25"/>
        <v>2783890</v>
      </c>
      <c r="G1042" s="489"/>
    </row>
    <row r="1043" spans="1:7">
      <c r="B1043" s="487" t="s">
        <v>1865</v>
      </c>
      <c r="D1043" s="494">
        <v>5000000</v>
      </c>
      <c r="E1043" s="494">
        <v>2317808</v>
      </c>
      <c r="F1043" s="494">
        <f t="shared" si="25"/>
        <v>2682192</v>
      </c>
      <c r="G1043" s="489"/>
    </row>
    <row r="1044" spans="1:7">
      <c r="B1044" s="487" t="s">
        <v>1866</v>
      </c>
      <c r="D1044" s="494">
        <v>800000</v>
      </c>
      <c r="E1044" s="494">
        <v>213918</v>
      </c>
      <c r="F1044" s="494">
        <f t="shared" si="25"/>
        <v>586082</v>
      </c>
      <c r="G1044" s="489"/>
    </row>
    <row r="1045" spans="1:7">
      <c r="B1045" s="487" t="s">
        <v>1867</v>
      </c>
      <c r="D1045" s="494">
        <v>3200000</v>
      </c>
      <c r="E1045" s="494">
        <v>855671</v>
      </c>
      <c r="F1045" s="494">
        <f t="shared" si="25"/>
        <v>2344329</v>
      </c>
      <c r="G1045" s="489"/>
    </row>
    <row r="1046" spans="1:7">
      <c r="B1046" s="487" t="s">
        <v>1868</v>
      </c>
      <c r="D1046" s="494">
        <v>3900000</v>
      </c>
      <c r="E1046" s="494">
        <v>1042851</v>
      </c>
      <c r="F1046" s="494">
        <f t="shared" si="25"/>
        <v>2857149</v>
      </c>
      <c r="G1046" s="489"/>
    </row>
    <row r="1047" spans="1:7">
      <c r="B1047" s="487" t="s">
        <v>1869</v>
      </c>
      <c r="D1047" s="494">
        <v>550000</v>
      </c>
      <c r="E1047" s="494">
        <v>138027</v>
      </c>
      <c r="F1047" s="494">
        <f t="shared" si="25"/>
        <v>411973</v>
      </c>
      <c r="G1047" s="489"/>
    </row>
    <row r="1048" spans="1:7">
      <c r="B1048" s="487" t="s">
        <v>1870</v>
      </c>
      <c r="D1048" s="494">
        <v>4240000</v>
      </c>
      <c r="E1048" s="494">
        <v>1064064</v>
      </c>
      <c r="F1048" s="494">
        <f t="shared" si="25"/>
        <v>3175936</v>
      </c>
      <c r="G1048" s="489"/>
    </row>
    <row r="1049" spans="1:7">
      <c r="B1049" s="487" t="s">
        <v>1871</v>
      </c>
      <c r="D1049" s="494">
        <v>4000000</v>
      </c>
      <c r="E1049" s="494">
        <v>1069589</v>
      </c>
      <c r="F1049" s="494">
        <f t="shared" si="25"/>
        <v>2930411</v>
      </c>
      <c r="G1049" s="489"/>
    </row>
    <row r="1050" spans="1:7">
      <c r="B1050" s="487" t="s">
        <v>1872</v>
      </c>
      <c r="D1050" s="494">
        <v>1000000</v>
      </c>
      <c r="E1050" s="494">
        <v>267397</v>
      </c>
      <c r="F1050" s="494">
        <f t="shared" si="25"/>
        <v>732603</v>
      </c>
      <c r="G1050" s="489"/>
    </row>
    <row r="1051" spans="1:7">
      <c r="C1051" s="488"/>
      <c r="D1051" s="495">
        <f>SUM(D1038:D1050)</f>
        <v>64917414</v>
      </c>
      <c r="E1051" s="495">
        <f>SUM(E1038:E1050)</f>
        <v>44385630</v>
      </c>
      <c r="F1051" s="495">
        <f>SUM(F1038:F1050)</f>
        <v>20531784</v>
      </c>
      <c r="G1051" s="489"/>
    </row>
    <row r="1052" spans="1:7">
      <c r="A1052" s="487" t="s">
        <v>1115</v>
      </c>
      <c r="C1052" s="488"/>
      <c r="D1052" s="495"/>
      <c r="E1052" s="495"/>
      <c r="F1052" s="495"/>
      <c r="G1052" s="489"/>
    </row>
    <row r="1053" spans="1:7">
      <c r="B1053" s="487" t="s">
        <v>1873</v>
      </c>
      <c r="C1053" s="488"/>
      <c r="D1053" s="495">
        <v>3774835</v>
      </c>
      <c r="E1053" s="495">
        <v>3774835</v>
      </c>
      <c r="F1053" s="495">
        <v>0</v>
      </c>
      <c r="G1053" s="489"/>
    </row>
    <row r="1054" spans="1:7">
      <c r="A1054" s="486" t="s">
        <v>1754</v>
      </c>
      <c r="C1054" s="488"/>
      <c r="G1054" s="489"/>
    </row>
    <row r="1055" spans="1:7">
      <c r="A1055" s="487" t="s">
        <v>1013</v>
      </c>
      <c r="C1055" s="488"/>
      <c r="G1055" s="489"/>
    </row>
    <row r="1056" spans="1:7">
      <c r="B1056" s="487" t="s">
        <v>320</v>
      </c>
      <c r="D1056" s="494">
        <v>1470000</v>
      </c>
      <c r="E1056" s="494">
        <v>237385</v>
      </c>
      <c r="F1056" s="494">
        <f>D1056-E1056</f>
        <v>1232615</v>
      </c>
      <c r="G1056" s="489"/>
    </row>
    <row r="1057" spans="1:7">
      <c r="B1057" s="487" t="s">
        <v>321</v>
      </c>
      <c r="D1057" s="494">
        <v>23578000</v>
      </c>
      <c r="E1057" s="494">
        <v>3807587</v>
      </c>
      <c r="F1057" s="494">
        <f t="shared" ref="F1057:F1124" si="26">D1057-E1057</f>
        <v>19770413</v>
      </c>
      <c r="G1057" s="489"/>
    </row>
    <row r="1058" spans="1:7">
      <c r="B1058" s="487" t="s">
        <v>322</v>
      </c>
      <c r="D1058" s="494">
        <v>261123000</v>
      </c>
      <c r="E1058" s="494">
        <v>33137582</v>
      </c>
      <c r="F1058" s="494">
        <f t="shared" si="26"/>
        <v>227985418</v>
      </c>
      <c r="G1058" s="489"/>
    </row>
    <row r="1059" spans="1:7">
      <c r="A1059" s="489"/>
      <c r="B1059" s="487" t="s">
        <v>323</v>
      </c>
      <c r="D1059" s="494">
        <v>866827000</v>
      </c>
      <c r="E1059" s="494">
        <v>110003909</v>
      </c>
      <c r="F1059" s="494">
        <f t="shared" si="26"/>
        <v>756823091</v>
      </c>
      <c r="G1059" s="489"/>
    </row>
    <row r="1060" spans="1:7">
      <c r="A1060" s="489"/>
      <c r="B1060" s="487" t="s">
        <v>324</v>
      </c>
      <c r="D1060" s="494">
        <v>39257000</v>
      </c>
      <c r="E1060" s="494">
        <v>4981871</v>
      </c>
      <c r="F1060" s="494">
        <f t="shared" si="26"/>
        <v>34275129</v>
      </c>
      <c r="G1060" s="489"/>
    </row>
    <row r="1061" spans="1:7">
      <c r="A1061" s="489"/>
      <c r="B1061" s="487" t="s">
        <v>325</v>
      </c>
      <c r="D1061" s="494">
        <v>2817000</v>
      </c>
      <c r="E1061" s="494">
        <v>357489</v>
      </c>
      <c r="F1061" s="494">
        <f t="shared" si="26"/>
        <v>2459511</v>
      </c>
      <c r="G1061" s="489"/>
    </row>
    <row r="1062" spans="1:7">
      <c r="A1062" s="489"/>
      <c r="B1062" s="487" t="s">
        <v>326</v>
      </c>
      <c r="D1062" s="494">
        <v>12418000</v>
      </c>
      <c r="E1062" s="494">
        <v>1575891</v>
      </c>
      <c r="F1062" s="494">
        <f t="shared" si="26"/>
        <v>10842109</v>
      </c>
      <c r="G1062" s="489"/>
    </row>
    <row r="1063" spans="1:7">
      <c r="A1063" s="489"/>
      <c r="B1063" s="487" t="s">
        <v>327</v>
      </c>
      <c r="D1063" s="494">
        <v>24380000</v>
      </c>
      <c r="E1063" s="494">
        <v>3093922</v>
      </c>
      <c r="F1063" s="494">
        <f t="shared" si="26"/>
        <v>21286078</v>
      </c>
      <c r="G1063" s="489"/>
    </row>
    <row r="1064" spans="1:7">
      <c r="A1064" s="489"/>
      <c r="B1064" s="487" t="s">
        <v>328</v>
      </c>
      <c r="D1064" s="494">
        <v>14390000</v>
      </c>
      <c r="E1064" s="494">
        <v>1826150</v>
      </c>
      <c r="F1064" s="494">
        <f t="shared" si="26"/>
        <v>12563850</v>
      </c>
      <c r="G1064" s="489"/>
    </row>
    <row r="1065" spans="1:7">
      <c r="A1065" s="489"/>
      <c r="B1065" s="487" t="s">
        <v>329</v>
      </c>
      <c r="D1065" s="494">
        <v>1380000</v>
      </c>
      <c r="E1065" s="494">
        <v>175128</v>
      </c>
      <c r="F1065" s="494">
        <f t="shared" si="26"/>
        <v>1204872</v>
      </c>
      <c r="G1065" s="489"/>
    </row>
    <row r="1066" spans="1:7">
      <c r="A1066" s="489"/>
      <c r="B1066" s="487" t="s">
        <v>330</v>
      </c>
      <c r="D1066" s="494">
        <v>7353000</v>
      </c>
      <c r="E1066" s="494">
        <v>1781142</v>
      </c>
      <c r="F1066" s="494">
        <f t="shared" si="26"/>
        <v>5571858</v>
      </c>
      <c r="G1066" s="489"/>
    </row>
    <row r="1067" spans="1:7">
      <c r="A1067" s="489"/>
      <c r="B1067" s="487" t="s">
        <v>331</v>
      </c>
      <c r="D1067" s="494">
        <v>18549000</v>
      </c>
      <c r="E1067" s="494">
        <v>4493190</v>
      </c>
      <c r="F1067" s="494">
        <f t="shared" si="26"/>
        <v>14055810</v>
      </c>
      <c r="G1067" s="489"/>
    </row>
    <row r="1068" spans="1:7">
      <c r="A1068" s="489"/>
      <c r="B1068" s="487" t="s">
        <v>332</v>
      </c>
      <c r="D1068" s="494">
        <v>1877000</v>
      </c>
      <c r="E1068" s="494">
        <v>454673</v>
      </c>
      <c r="F1068" s="494">
        <f t="shared" si="26"/>
        <v>1422327</v>
      </c>
      <c r="G1068" s="489"/>
    </row>
    <row r="1069" spans="1:7">
      <c r="A1069" s="489"/>
      <c r="B1069" s="487" t="s">
        <v>333</v>
      </c>
      <c r="D1069" s="494">
        <v>2920000</v>
      </c>
      <c r="E1069" s="494">
        <v>707322</v>
      </c>
      <c r="F1069" s="494">
        <f t="shared" si="26"/>
        <v>2212678</v>
      </c>
      <c r="G1069" s="489"/>
    </row>
    <row r="1070" spans="1:7">
      <c r="A1070" s="489"/>
      <c r="B1070" s="487" t="s">
        <v>334</v>
      </c>
      <c r="D1070" s="494">
        <v>81747000</v>
      </c>
      <c r="E1070" s="494">
        <v>19801872</v>
      </c>
      <c r="F1070" s="494">
        <f t="shared" si="26"/>
        <v>61945128</v>
      </c>
      <c r="G1070" s="489"/>
    </row>
    <row r="1071" spans="1:7">
      <c r="A1071" s="489"/>
      <c r="B1071" s="487" t="s">
        <v>335</v>
      </c>
      <c r="D1071" s="494">
        <v>480000</v>
      </c>
      <c r="E1071" s="494">
        <v>116277</v>
      </c>
      <c r="F1071" s="494">
        <f t="shared" si="26"/>
        <v>363723</v>
      </c>
      <c r="G1071" s="489"/>
    </row>
    <row r="1072" spans="1:7">
      <c r="A1072" s="489"/>
      <c r="B1072" s="487" t="s">
        <v>336</v>
      </c>
      <c r="D1072" s="494">
        <v>2800000</v>
      </c>
      <c r="E1072" s="494">
        <v>678254</v>
      </c>
      <c r="F1072" s="494">
        <f t="shared" si="26"/>
        <v>2121746</v>
      </c>
      <c r="G1072" s="489"/>
    </row>
    <row r="1073" spans="1:7">
      <c r="A1073" s="489"/>
      <c r="B1073" s="487" t="s">
        <v>337</v>
      </c>
      <c r="D1073" s="494">
        <v>8355000</v>
      </c>
      <c r="E1073" s="494">
        <v>2023866</v>
      </c>
      <c r="F1073" s="494">
        <f t="shared" si="26"/>
        <v>6331134</v>
      </c>
      <c r="G1073" s="489"/>
    </row>
    <row r="1074" spans="1:7">
      <c r="A1074" s="489"/>
      <c r="B1074" s="487" t="s">
        <v>338</v>
      </c>
      <c r="D1074" s="494">
        <v>32488000</v>
      </c>
      <c r="E1074" s="494">
        <v>7869684</v>
      </c>
      <c r="F1074" s="494">
        <f t="shared" si="26"/>
        <v>24618316</v>
      </c>
      <c r="G1074" s="489"/>
    </row>
    <row r="1075" spans="1:7">
      <c r="A1075" s="489"/>
      <c r="B1075" s="487" t="s">
        <v>339</v>
      </c>
      <c r="D1075" s="494">
        <v>9600000</v>
      </c>
      <c r="E1075" s="494">
        <v>2325448</v>
      </c>
      <c r="F1075" s="494">
        <f t="shared" si="26"/>
        <v>7274552</v>
      </c>
      <c r="G1075" s="489"/>
    </row>
    <row r="1076" spans="1:7">
      <c r="A1076" s="489"/>
      <c r="B1076" s="487" t="s">
        <v>332</v>
      </c>
      <c r="D1076" s="494">
        <v>8992000</v>
      </c>
      <c r="E1076" s="494">
        <v>2178158</v>
      </c>
      <c r="F1076" s="494">
        <f t="shared" si="26"/>
        <v>6813842</v>
      </c>
      <c r="G1076" s="489"/>
    </row>
    <row r="1077" spans="1:7">
      <c r="A1077" s="489"/>
      <c r="B1077" s="487" t="s">
        <v>340</v>
      </c>
      <c r="D1077" s="494">
        <v>3200000</v>
      </c>
      <c r="E1077" s="494">
        <v>775143</v>
      </c>
      <c r="F1077" s="494">
        <f t="shared" si="26"/>
        <v>2424857</v>
      </c>
      <c r="G1077" s="489"/>
    </row>
    <row r="1078" spans="1:7">
      <c r="A1078" s="489"/>
      <c r="B1078" s="487" t="s">
        <v>341</v>
      </c>
      <c r="D1078" s="494">
        <v>3700000</v>
      </c>
      <c r="E1078" s="494">
        <v>896264</v>
      </c>
      <c r="F1078" s="494">
        <f t="shared" si="26"/>
        <v>2803736</v>
      </c>
      <c r="G1078" s="489"/>
    </row>
    <row r="1079" spans="1:7">
      <c r="A1079" s="489"/>
      <c r="B1079" s="487" t="s">
        <v>342</v>
      </c>
      <c r="D1079" s="494">
        <v>37050000</v>
      </c>
      <c r="E1079" s="494">
        <v>8974754</v>
      </c>
      <c r="F1079" s="494">
        <f t="shared" si="26"/>
        <v>28075246</v>
      </c>
      <c r="G1079" s="489"/>
    </row>
    <row r="1080" spans="1:7">
      <c r="A1080" s="489"/>
      <c r="B1080" s="487" t="s">
        <v>343</v>
      </c>
      <c r="D1080" s="494">
        <v>400000</v>
      </c>
      <c r="E1080" s="494">
        <v>96899</v>
      </c>
      <c r="F1080" s="494">
        <f t="shared" si="26"/>
        <v>303101</v>
      </c>
      <c r="G1080" s="489"/>
    </row>
    <row r="1081" spans="1:7">
      <c r="A1081" s="489"/>
      <c r="B1081" s="487" t="s">
        <v>344</v>
      </c>
      <c r="D1081" s="494">
        <v>2078000</v>
      </c>
      <c r="E1081" s="494">
        <v>503362</v>
      </c>
      <c r="F1081" s="494">
        <f t="shared" si="26"/>
        <v>1574638</v>
      </c>
      <c r="G1081" s="489"/>
    </row>
    <row r="1082" spans="1:7">
      <c r="A1082" s="489"/>
      <c r="B1082" s="487" t="s">
        <v>345</v>
      </c>
      <c r="D1082" s="494">
        <v>1615000</v>
      </c>
      <c r="E1082" s="494">
        <v>391207</v>
      </c>
      <c r="F1082" s="494">
        <f t="shared" si="26"/>
        <v>1223793</v>
      </c>
      <c r="G1082" s="489"/>
    </row>
    <row r="1083" spans="1:7">
      <c r="A1083" s="489"/>
      <c r="B1083" s="487" t="s">
        <v>346</v>
      </c>
      <c r="D1083" s="494">
        <v>3828000</v>
      </c>
      <c r="E1083" s="494">
        <v>927269</v>
      </c>
      <c r="F1083" s="494">
        <f t="shared" si="26"/>
        <v>2900731</v>
      </c>
      <c r="G1083" s="489"/>
    </row>
    <row r="1084" spans="1:7">
      <c r="A1084" s="489"/>
      <c r="B1084" s="487" t="s">
        <v>347</v>
      </c>
      <c r="D1084" s="494">
        <v>420000</v>
      </c>
      <c r="E1084" s="494">
        <v>101737</v>
      </c>
      <c r="F1084" s="494">
        <f t="shared" si="26"/>
        <v>318263</v>
      </c>
      <c r="G1084" s="489"/>
    </row>
    <row r="1085" spans="1:7">
      <c r="A1085" s="489"/>
      <c r="B1085" s="487" t="s">
        <v>348</v>
      </c>
      <c r="D1085" s="494">
        <v>2800000</v>
      </c>
      <c r="E1085" s="494">
        <v>678254</v>
      </c>
      <c r="F1085" s="494">
        <f t="shared" si="26"/>
        <v>2121746</v>
      </c>
      <c r="G1085" s="489"/>
    </row>
    <row r="1086" spans="1:7">
      <c r="A1086" s="489"/>
      <c r="B1086" s="487" t="s">
        <v>349</v>
      </c>
      <c r="D1086" s="494">
        <v>5700000</v>
      </c>
      <c r="E1086" s="494">
        <v>1380726</v>
      </c>
      <c r="F1086" s="494">
        <f t="shared" si="26"/>
        <v>4319274</v>
      </c>
      <c r="G1086" s="489"/>
    </row>
    <row r="1087" spans="1:7">
      <c r="A1087" s="489"/>
      <c r="B1087" s="487" t="s">
        <v>350</v>
      </c>
      <c r="D1087" s="494">
        <v>6568000</v>
      </c>
      <c r="E1087" s="494">
        <v>1590989</v>
      </c>
      <c r="F1087" s="494">
        <f t="shared" si="26"/>
        <v>4977011</v>
      </c>
      <c r="G1087" s="489"/>
    </row>
    <row r="1088" spans="1:7">
      <c r="A1088" s="489"/>
      <c r="B1088" s="487" t="s">
        <v>351</v>
      </c>
      <c r="D1088" s="494">
        <v>120000</v>
      </c>
      <c r="E1088" s="494">
        <v>29068</v>
      </c>
      <c r="F1088" s="494">
        <f t="shared" si="26"/>
        <v>90932</v>
      </c>
      <c r="G1088" s="489"/>
    </row>
    <row r="1089" spans="1:7">
      <c r="A1089" s="489"/>
      <c r="B1089" s="487" t="s">
        <v>352</v>
      </c>
      <c r="D1089" s="494">
        <v>16766000</v>
      </c>
      <c r="E1089" s="494">
        <v>4061288</v>
      </c>
      <c r="F1089" s="494">
        <f t="shared" si="26"/>
        <v>12704712</v>
      </c>
      <c r="G1089" s="489"/>
    </row>
    <row r="1090" spans="1:7">
      <c r="A1090" s="489"/>
      <c r="B1090" s="487" t="s">
        <v>353</v>
      </c>
      <c r="D1090" s="494">
        <v>9131000</v>
      </c>
      <c r="E1090" s="494">
        <v>2211830</v>
      </c>
      <c r="F1090" s="494">
        <f t="shared" si="26"/>
        <v>6919170</v>
      </c>
      <c r="G1090" s="489"/>
    </row>
    <row r="1091" spans="1:7">
      <c r="A1091" s="489"/>
      <c r="B1091" s="487" t="s">
        <v>354</v>
      </c>
      <c r="D1091" s="494">
        <v>360000</v>
      </c>
      <c r="E1091" s="494">
        <v>87205</v>
      </c>
      <c r="F1091" s="494">
        <f t="shared" si="26"/>
        <v>272795</v>
      </c>
      <c r="G1091" s="489"/>
    </row>
    <row r="1092" spans="1:7">
      <c r="A1092" s="489"/>
      <c r="B1092" s="487" t="s">
        <v>355</v>
      </c>
      <c r="D1092" s="494">
        <v>28006000</v>
      </c>
      <c r="E1092" s="494">
        <v>10989488</v>
      </c>
      <c r="F1092" s="494">
        <f t="shared" si="26"/>
        <v>17016512</v>
      </c>
      <c r="G1092" s="489"/>
    </row>
    <row r="1093" spans="1:7">
      <c r="A1093" s="489"/>
      <c r="B1093" s="487" t="s">
        <v>356</v>
      </c>
      <c r="D1093" s="494">
        <v>134402657</v>
      </c>
      <c r="E1093" s="494">
        <v>52737978</v>
      </c>
      <c r="F1093" s="494">
        <f t="shared" si="26"/>
        <v>81664679</v>
      </c>
      <c r="G1093" s="489"/>
    </row>
    <row r="1094" spans="1:7">
      <c r="A1094" s="489"/>
      <c r="B1094" s="487" t="s">
        <v>357</v>
      </c>
      <c r="D1094" s="494">
        <v>454706716</v>
      </c>
      <c r="E1094" s="494">
        <v>12379427</v>
      </c>
      <c r="F1094" s="494">
        <f t="shared" si="26"/>
        <v>442327289</v>
      </c>
      <c r="G1094" s="489"/>
    </row>
    <row r="1095" spans="1:7">
      <c r="A1095" s="489"/>
      <c r="B1095" s="487" t="s">
        <v>358</v>
      </c>
      <c r="D1095" s="494">
        <v>74102089</v>
      </c>
      <c r="E1095" s="494">
        <v>51408931</v>
      </c>
      <c r="F1095" s="494">
        <f t="shared" si="26"/>
        <v>22693158</v>
      </c>
      <c r="G1095" s="489"/>
    </row>
    <row r="1096" spans="1:7">
      <c r="A1096" s="489"/>
      <c r="B1096" s="487" t="s">
        <v>359</v>
      </c>
      <c r="D1096" s="494">
        <v>274663415</v>
      </c>
      <c r="E1096" s="494">
        <v>8255903</v>
      </c>
      <c r="F1096" s="494">
        <f t="shared" si="26"/>
        <v>266407512</v>
      </c>
      <c r="G1096" s="489"/>
    </row>
    <row r="1097" spans="1:7">
      <c r="A1097" s="489"/>
      <c r="B1097" s="487" t="s">
        <v>360</v>
      </c>
      <c r="D1097" s="494">
        <v>3436000</v>
      </c>
      <c r="E1097" s="494">
        <v>1348281</v>
      </c>
      <c r="F1097" s="494">
        <f t="shared" si="26"/>
        <v>2087719</v>
      </c>
      <c r="G1097" s="489"/>
    </row>
    <row r="1098" spans="1:7">
      <c r="A1098" s="489"/>
      <c r="B1098" s="487" t="s">
        <v>361</v>
      </c>
      <c r="D1098" s="494">
        <v>4607000</v>
      </c>
      <c r="E1098" s="494">
        <v>1807768</v>
      </c>
      <c r="F1098" s="494">
        <f t="shared" si="26"/>
        <v>2799232</v>
      </c>
      <c r="G1098" s="489"/>
    </row>
    <row r="1099" spans="1:7">
      <c r="A1099" s="489"/>
      <c r="B1099" s="487" t="s">
        <v>362</v>
      </c>
      <c r="D1099" s="494">
        <v>215825230</v>
      </c>
      <c r="E1099" s="494">
        <v>160851156</v>
      </c>
      <c r="F1099" s="494">
        <f t="shared" si="26"/>
        <v>54974074</v>
      </c>
      <c r="G1099" s="489"/>
    </row>
    <row r="1100" spans="1:7">
      <c r="A1100" s="489"/>
      <c r="B1100" s="487" t="s">
        <v>363</v>
      </c>
      <c r="D1100" s="494">
        <v>396000</v>
      </c>
      <c r="E1100" s="494">
        <v>155382</v>
      </c>
      <c r="F1100" s="494">
        <f t="shared" si="26"/>
        <v>240618</v>
      </c>
      <c r="G1100" s="489"/>
    </row>
    <row r="1101" spans="1:7">
      <c r="A1101" s="489"/>
      <c r="B1101" s="487" t="s">
        <v>364</v>
      </c>
      <c r="D1101" s="494">
        <v>110000</v>
      </c>
      <c r="E1101" s="494">
        <v>43169</v>
      </c>
      <c r="F1101" s="494">
        <f t="shared" si="26"/>
        <v>66831</v>
      </c>
      <c r="G1101" s="489"/>
    </row>
    <row r="1102" spans="1:7">
      <c r="A1102" s="489"/>
      <c r="B1102" s="487" t="s">
        <v>1874</v>
      </c>
      <c r="D1102" s="494">
        <v>670936907</v>
      </c>
      <c r="E1102" s="494">
        <v>20183252</v>
      </c>
      <c r="F1102" s="494">
        <f t="shared" si="26"/>
        <v>650753655</v>
      </c>
      <c r="G1102" s="489"/>
    </row>
    <row r="1103" spans="1:7">
      <c r="A1103" s="489"/>
      <c r="D1103" s="495">
        <f>SUM(D1056:D1102)</f>
        <v>3377729014</v>
      </c>
      <c r="E1103" s="495">
        <f>SUM(E1056:E1102)</f>
        <v>544493530</v>
      </c>
      <c r="F1103" s="495">
        <f>SUM(F1056:F1102)</f>
        <v>2833235484</v>
      </c>
      <c r="G1103" s="489"/>
    </row>
    <row r="1104" spans="1:7">
      <c r="A1104" s="486" t="s">
        <v>1755</v>
      </c>
      <c r="D1104" s="494"/>
      <c r="E1104" s="494"/>
      <c r="F1104" s="494"/>
      <c r="G1104" s="489"/>
    </row>
    <row r="1105" spans="1:7">
      <c r="A1105" s="487" t="s">
        <v>1013</v>
      </c>
      <c r="D1105" s="494"/>
      <c r="E1105" s="494"/>
      <c r="F1105" s="494"/>
      <c r="G1105" s="489"/>
    </row>
    <row r="1106" spans="1:7">
      <c r="A1106" s="489"/>
      <c r="B1106" s="487" t="s">
        <v>365</v>
      </c>
      <c r="D1106" s="494">
        <v>6800000</v>
      </c>
      <c r="E1106" s="494">
        <v>4170915</v>
      </c>
      <c r="F1106" s="494">
        <f t="shared" si="26"/>
        <v>2629085</v>
      </c>
      <c r="G1106" s="489"/>
    </row>
    <row r="1107" spans="1:7">
      <c r="A1107" s="489"/>
      <c r="B1107" s="487" t="s">
        <v>366</v>
      </c>
      <c r="D1107" s="494">
        <v>14206000</v>
      </c>
      <c r="E1107" s="494">
        <v>8713532</v>
      </c>
      <c r="F1107" s="494">
        <f t="shared" si="26"/>
        <v>5492468</v>
      </c>
      <c r="G1107" s="489"/>
    </row>
    <row r="1108" spans="1:7">
      <c r="A1108" s="489"/>
      <c r="B1108" s="487" t="s">
        <v>367</v>
      </c>
      <c r="D1108" s="494">
        <v>28413265</v>
      </c>
      <c r="E1108" s="494">
        <v>17427839</v>
      </c>
      <c r="F1108" s="494">
        <f t="shared" si="26"/>
        <v>10985426</v>
      </c>
      <c r="G1108" s="489"/>
    </row>
    <row r="1109" spans="1:7">
      <c r="A1109" s="489"/>
      <c r="B1109" s="487" t="s">
        <v>368</v>
      </c>
      <c r="D1109" s="494">
        <v>3760000</v>
      </c>
      <c r="E1109" s="494">
        <v>2306271</v>
      </c>
      <c r="F1109" s="494">
        <f t="shared" si="26"/>
        <v>1453729</v>
      </c>
      <c r="G1109" s="489"/>
    </row>
    <row r="1110" spans="1:7">
      <c r="A1110" s="489"/>
      <c r="B1110" s="487" t="s">
        <v>369</v>
      </c>
      <c r="D1110" s="494">
        <v>296000</v>
      </c>
      <c r="E1110" s="494">
        <v>181557</v>
      </c>
      <c r="F1110" s="494">
        <f t="shared" si="26"/>
        <v>114443</v>
      </c>
      <c r="G1110" s="489"/>
    </row>
    <row r="1111" spans="1:7">
      <c r="A1111" s="489"/>
      <c r="B1111" s="487" t="s">
        <v>370</v>
      </c>
      <c r="D1111" s="494">
        <v>36025000</v>
      </c>
      <c r="E1111" s="494">
        <v>22096649</v>
      </c>
      <c r="F1111" s="494">
        <f t="shared" si="26"/>
        <v>13928351</v>
      </c>
      <c r="G1111" s="489"/>
    </row>
    <row r="1112" spans="1:7">
      <c r="A1112" s="489"/>
      <c r="B1112" s="487" t="s">
        <v>371</v>
      </c>
      <c r="D1112" s="494">
        <v>145000</v>
      </c>
      <c r="E1112" s="494">
        <v>145000</v>
      </c>
      <c r="F1112" s="494">
        <f t="shared" si="26"/>
        <v>0</v>
      </c>
      <c r="G1112" s="489"/>
    </row>
    <row r="1113" spans="1:7">
      <c r="A1113" s="489"/>
      <c r="B1113" s="487" t="s">
        <v>372</v>
      </c>
      <c r="D1113" s="494">
        <v>2650000</v>
      </c>
      <c r="E1113" s="494">
        <v>2650000</v>
      </c>
      <c r="F1113" s="494">
        <f t="shared" si="26"/>
        <v>0</v>
      </c>
      <c r="G1113" s="489"/>
    </row>
    <row r="1114" spans="1:7">
      <c r="A1114" s="489"/>
      <c r="B1114" s="487" t="s">
        <v>373</v>
      </c>
      <c r="D1114" s="494">
        <v>700000</v>
      </c>
      <c r="E1114" s="494">
        <v>700000</v>
      </c>
      <c r="F1114" s="494">
        <f t="shared" si="26"/>
        <v>0</v>
      </c>
      <c r="G1114" s="489"/>
    </row>
    <row r="1115" spans="1:7">
      <c r="A1115" s="489"/>
      <c r="B1115" s="487" t="s">
        <v>374</v>
      </c>
      <c r="D1115" s="494">
        <v>1300000</v>
      </c>
      <c r="E1115" s="494">
        <v>1300000</v>
      </c>
      <c r="F1115" s="494">
        <f t="shared" si="26"/>
        <v>0</v>
      </c>
      <c r="G1115" s="489"/>
    </row>
    <row r="1116" spans="1:7">
      <c r="A1116" s="489"/>
      <c r="B1116" s="487" t="s">
        <v>375</v>
      </c>
      <c r="D1116" s="494">
        <v>5200000</v>
      </c>
      <c r="E1116" s="494">
        <v>5200000</v>
      </c>
      <c r="F1116" s="494">
        <f t="shared" si="26"/>
        <v>0</v>
      </c>
      <c r="G1116" s="489"/>
    </row>
    <row r="1117" spans="1:7">
      <c r="A1117" s="489"/>
      <c r="B1117" s="487" t="s">
        <v>376</v>
      </c>
      <c r="D1117" s="494">
        <v>1200000</v>
      </c>
      <c r="E1117" s="494">
        <v>1200000</v>
      </c>
      <c r="F1117" s="494">
        <f t="shared" si="26"/>
        <v>0</v>
      </c>
      <c r="G1117" s="489"/>
    </row>
    <row r="1118" spans="1:7">
      <c r="A1118" s="489"/>
      <c r="B1118" s="487" t="s">
        <v>377</v>
      </c>
      <c r="D1118" s="494">
        <v>570000</v>
      </c>
      <c r="E1118" s="494">
        <v>570000</v>
      </c>
      <c r="F1118" s="494">
        <f t="shared" si="26"/>
        <v>0</v>
      </c>
      <c r="G1118" s="489"/>
    </row>
    <row r="1119" spans="1:7">
      <c r="A1119" s="489"/>
      <c r="B1119" s="487" t="s">
        <v>378</v>
      </c>
      <c r="D1119" s="494">
        <v>5222500</v>
      </c>
      <c r="E1119" s="494">
        <v>5222500</v>
      </c>
      <c r="F1119" s="494">
        <f t="shared" si="26"/>
        <v>0</v>
      </c>
      <c r="G1119" s="489"/>
    </row>
    <row r="1120" spans="1:7">
      <c r="A1120" s="489"/>
      <c r="B1120" s="487" t="s">
        <v>379</v>
      </c>
      <c r="D1120" s="494">
        <v>475000</v>
      </c>
      <c r="E1120" s="494">
        <v>475000</v>
      </c>
      <c r="F1120" s="494">
        <f t="shared" si="26"/>
        <v>0</v>
      </c>
      <c r="G1120" s="489"/>
    </row>
    <row r="1121" spans="1:7">
      <c r="A1121" s="489"/>
      <c r="B1121" s="487" t="s">
        <v>379</v>
      </c>
      <c r="D1121" s="494">
        <v>475000</v>
      </c>
      <c r="E1121" s="494">
        <v>475000</v>
      </c>
      <c r="F1121" s="494">
        <f t="shared" si="26"/>
        <v>0</v>
      </c>
      <c r="G1121" s="489"/>
    </row>
    <row r="1122" spans="1:7">
      <c r="A1122" s="489"/>
      <c r="B1122" s="487" t="s">
        <v>380</v>
      </c>
      <c r="D1122" s="494">
        <v>3140000</v>
      </c>
      <c r="E1122" s="494">
        <v>3140000</v>
      </c>
      <c r="F1122" s="494">
        <f t="shared" si="26"/>
        <v>0</v>
      </c>
      <c r="G1122" s="489"/>
    </row>
    <row r="1123" spans="1:7">
      <c r="A1123" s="489"/>
      <c r="B1123" s="487" t="s">
        <v>381</v>
      </c>
      <c r="D1123" s="494">
        <v>3140000</v>
      </c>
      <c r="E1123" s="494">
        <v>3140000</v>
      </c>
      <c r="F1123" s="494">
        <f t="shared" si="26"/>
        <v>0</v>
      </c>
      <c r="G1123" s="489"/>
    </row>
    <row r="1124" spans="1:7">
      <c r="A1124" s="489"/>
      <c r="B1124" s="487" t="s">
        <v>381</v>
      </c>
      <c r="D1124" s="494">
        <v>780000</v>
      </c>
      <c r="E1124" s="494">
        <v>780000</v>
      </c>
      <c r="F1124" s="494">
        <f t="shared" si="26"/>
        <v>0</v>
      </c>
      <c r="G1124" s="489"/>
    </row>
    <row r="1125" spans="1:7">
      <c r="A1125" s="489"/>
      <c r="B1125" s="487" t="s">
        <v>381</v>
      </c>
      <c r="D1125" s="494">
        <v>780000</v>
      </c>
      <c r="E1125" s="494">
        <v>780000</v>
      </c>
      <c r="F1125" s="494">
        <f t="shared" ref="F1125:F1165" si="27">D1125-E1125</f>
        <v>0</v>
      </c>
      <c r="G1125" s="489"/>
    </row>
    <row r="1126" spans="1:7">
      <c r="A1126" s="489"/>
      <c r="B1126" s="487" t="s">
        <v>381</v>
      </c>
      <c r="D1126" s="494">
        <v>1126000</v>
      </c>
      <c r="E1126" s="494">
        <v>1126000</v>
      </c>
      <c r="F1126" s="494">
        <f t="shared" si="27"/>
        <v>0</v>
      </c>
      <c r="G1126" s="489"/>
    </row>
    <row r="1127" spans="1:7">
      <c r="A1127" s="489"/>
      <c r="B1127" s="487" t="s">
        <v>381</v>
      </c>
      <c r="D1127" s="494">
        <v>1126000</v>
      </c>
      <c r="E1127" s="494">
        <v>1126000</v>
      </c>
      <c r="F1127" s="494">
        <f t="shared" si="27"/>
        <v>0</v>
      </c>
      <c r="G1127" s="489"/>
    </row>
    <row r="1128" spans="1:7">
      <c r="A1128" s="489"/>
      <c r="B1128" s="487" t="s">
        <v>381</v>
      </c>
      <c r="D1128" s="494">
        <v>820000</v>
      </c>
      <c r="E1128" s="494">
        <v>820000</v>
      </c>
      <c r="F1128" s="494">
        <f t="shared" si="27"/>
        <v>0</v>
      </c>
      <c r="G1128" s="489"/>
    </row>
    <row r="1129" spans="1:7">
      <c r="A1129" s="489"/>
      <c r="B1129" s="487" t="s">
        <v>381</v>
      </c>
      <c r="D1129" s="494">
        <v>820000</v>
      </c>
      <c r="E1129" s="494">
        <v>820000</v>
      </c>
      <c r="F1129" s="494">
        <f t="shared" si="27"/>
        <v>0</v>
      </c>
      <c r="G1129" s="489"/>
    </row>
    <row r="1130" spans="1:7">
      <c r="A1130" s="489"/>
      <c r="B1130" s="487" t="s">
        <v>382</v>
      </c>
      <c r="D1130" s="494">
        <v>21640000</v>
      </c>
      <c r="E1130" s="494">
        <v>21640000</v>
      </c>
      <c r="F1130" s="494">
        <f t="shared" si="27"/>
        <v>0</v>
      </c>
      <c r="G1130" s="489"/>
    </row>
    <row r="1131" spans="1:7">
      <c r="A1131" s="489"/>
      <c r="B1131" s="487" t="s">
        <v>383</v>
      </c>
      <c r="D1131" s="494">
        <v>300000</v>
      </c>
      <c r="E1131" s="494">
        <v>300000</v>
      </c>
      <c r="F1131" s="494">
        <f t="shared" si="27"/>
        <v>0</v>
      </c>
      <c r="G1131" s="489"/>
    </row>
    <row r="1132" spans="1:7">
      <c r="A1132" s="489"/>
      <c r="B1132" s="487" t="s">
        <v>384</v>
      </c>
      <c r="D1132" s="494">
        <v>2400000</v>
      </c>
      <c r="E1132" s="494">
        <v>2400000</v>
      </c>
      <c r="F1132" s="494">
        <f t="shared" si="27"/>
        <v>0</v>
      </c>
      <c r="G1132" s="489"/>
    </row>
    <row r="1133" spans="1:7">
      <c r="A1133" s="489"/>
      <c r="B1133" s="487" t="s">
        <v>385</v>
      </c>
      <c r="D1133" s="494">
        <v>340000</v>
      </c>
      <c r="E1133" s="494">
        <v>340000</v>
      </c>
      <c r="F1133" s="494">
        <f t="shared" si="27"/>
        <v>0</v>
      </c>
      <c r="G1133" s="489"/>
    </row>
    <row r="1134" spans="1:7">
      <c r="A1134" s="489"/>
      <c r="B1134" s="487" t="s">
        <v>385</v>
      </c>
      <c r="D1134" s="494">
        <v>340000</v>
      </c>
      <c r="E1134" s="494">
        <v>340000</v>
      </c>
      <c r="F1134" s="494">
        <f t="shared" si="27"/>
        <v>0</v>
      </c>
      <c r="G1134" s="489"/>
    </row>
    <row r="1135" spans="1:7">
      <c r="A1135" s="489"/>
      <c r="B1135" s="487" t="s">
        <v>386</v>
      </c>
      <c r="D1135" s="494">
        <v>1140000</v>
      </c>
      <c r="E1135" s="494">
        <v>1140000</v>
      </c>
      <c r="F1135" s="494">
        <f t="shared" si="27"/>
        <v>0</v>
      </c>
      <c r="G1135" s="489"/>
    </row>
    <row r="1136" spans="1:7">
      <c r="A1136" s="489"/>
      <c r="B1136" s="487" t="s">
        <v>387</v>
      </c>
      <c r="D1136" s="494">
        <v>1140000</v>
      </c>
      <c r="E1136" s="494">
        <v>1140000</v>
      </c>
      <c r="F1136" s="494">
        <f t="shared" si="27"/>
        <v>0</v>
      </c>
      <c r="G1136" s="489"/>
    </row>
    <row r="1137" spans="1:7">
      <c r="A1137" s="489"/>
      <c r="B1137" s="487" t="s">
        <v>388</v>
      </c>
      <c r="D1137" s="494">
        <v>580000</v>
      </c>
      <c r="E1137" s="494">
        <v>580000</v>
      </c>
      <c r="F1137" s="494">
        <f t="shared" si="27"/>
        <v>0</v>
      </c>
      <c r="G1137" s="489"/>
    </row>
    <row r="1138" spans="1:7">
      <c r="A1138" s="489"/>
      <c r="B1138" s="487" t="s">
        <v>389</v>
      </c>
      <c r="D1138" s="494">
        <v>35000</v>
      </c>
      <c r="E1138" s="494">
        <v>35000</v>
      </c>
      <c r="F1138" s="494">
        <f t="shared" si="27"/>
        <v>0</v>
      </c>
      <c r="G1138" s="489"/>
    </row>
    <row r="1139" spans="1:7">
      <c r="A1139" s="489"/>
      <c r="B1139" s="487" t="s">
        <v>390</v>
      </c>
      <c r="D1139" s="494">
        <v>1080000</v>
      </c>
      <c r="E1139" s="494">
        <v>1080000</v>
      </c>
      <c r="F1139" s="494">
        <f t="shared" si="27"/>
        <v>0</v>
      </c>
      <c r="G1139" s="489"/>
    </row>
    <row r="1140" spans="1:7">
      <c r="A1140" s="489"/>
      <c r="B1140" s="487" t="s">
        <v>391</v>
      </c>
      <c r="D1140" s="494">
        <v>3220000</v>
      </c>
      <c r="E1140" s="494">
        <v>3220000</v>
      </c>
      <c r="F1140" s="494">
        <f t="shared" si="27"/>
        <v>0</v>
      </c>
      <c r="G1140" s="489"/>
    </row>
    <row r="1141" spans="1:7">
      <c r="A1141" s="489"/>
      <c r="B1141" s="487" t="s">
        <v>392</v>
      </c>
      <c r="D1141" s="494">
        <v>880000</v>
      </c>
      <c r="E1141" s="494">
        <v>880000</v>
      </c>
      <c r="F1141" s="494">
        <f t="shared" si="27"/>
        <v>0</v>
      </c>
      <c r="G1141" s="489"/>
    </row>
    <row r="1142" spans="1:7">
      <c r="A1142" s="489"/>
      <c r="B1142" s="487" t="s">
        <v>393</v>
      </c>
      <c r="D1142" s="494">
        <v>940000</v>
      </c>
      <c r="E1142" s="494">
        <v>940000</v>
      </c>
      <c r="F1142" s="494">
        <f t="shared" si="27"/>
        <v>0</v>
      </c>
      <c r="G1142" s="489"/>
    </row>
    <row r="1143" spans="1:7">
      <c r="A1143" s="489"/>
      <c r="B1143" s="487" t="s">
        <v>394</v>
      </c>
      <c r="D1143" s="494">
        <v>110000</v>
      </c>
      <c r="E1143" s="494">
        <v>110000</v>
      </c>
      <c r="F1143" s="494">
        <f t="shared" si="27"/>
        <v>0</v>
      </c>
      <c r="G1143" s="489"/>
    </row>
    <row r="1144" spans="1:7">
      <c r="A1144" s="489"/>
      <c r="B1144" s="487" t="s">
        <v>395</v>
      </c>
      <c r="D1144" s="494">
        <v>410000</v>
      </c>
      <c r="E1144" s="494">
        <v>410000</v>
      </c>
      <c r="F1144" s="494">
        <f t="shared" si="27"/>
        <v>0</v>
      </c>
      <c r="G1144" s="489"/>
    </row>
    <row r="1145" spans="1:7">
      <c r="A1145" s="489"/>
      <c r="B1145" s="487" t="s">
        <v>395</v>
      </c>
      <c r="D1145" s="494">
        <v>780000</v>
      </c>
      <c r="E1145" s="494">
        <v>780000</v>
      </c>
      <c r="F1145" s="494">
        <f t="shared" si="27"/>
        <v>0</v>
      </c>
      <c r="G1145" s="489"/>
    </row>
    <row r="1146" spans="1:7">
      <c r="A1146" s="489"/>
      <c r="B1146" s="487" t="s">
        <v>396</v>
      </c>
      <c r="D1146" s="494">
        <v>580000</v>
      </c>
      <c r="E1146" s="494">
        <v>580000</v>
      </c>
      <c r="F1146" s="494">
        <f t="shared" si="27"/>
        <v>0</v>
      </c>
      <c r="G1146" s="489"/>
    </row>
    <row r="1147" spans="1:7">
      <c r="A1147" s="489"/>
      <c r="B1147" s="487" t="s">
        <v>397</v>
      </c>
      <c r="D1147" s="494">
        <v>5222500</v>
      </c>
      <c r="E1147" s="494">
        <v>5222500</v>
      </c>
      <c r="F1147" s="494">
        <f t="shared" si="27"/>
        <v>0</v>
      </c>
      <c r="G1147" s="489"/>
    </row>
    <row r="1148" spans="1:7">
      <c r="A1148" s="489"/>
      <c r="B1148" s="487" t="s">
        <v>398</v>
      </c>
      <c r="D1148" s="494">
        <v>1220000</v>
      </c>
      <c r="E1148" s="494">
        <v>1220000</v>
      </c>
      <c r="F1148" s="494">
        <f t="shared" si="27"/>
        <v>0</v>
      </c>
      <c r="G1148" s="489"/>
    </row>
    <row r="1149" spans="1:7">
      <c r="A1149" s="489"/>
      <c r="B1149" s="487" t="s">
        <v>399</v>
      </c>
      <c r="D1149" s="494">
        <v>350000</v>
      </c>
      <c r="E1149" s="494">
        <v>350000</v>
      </c>
      <c r="F1149" s="494">
        <f t="shared" si="27"/>
        <v>0</v>
      </c>
      <c r="G1149" s="489"/>
    </row>
    <row r="1150" spans="1:7">
      <c r="A1150" s="489"/>
      <c r="B1150" s="487" t="s">
        <v>400</v>
      </c>
      <c r="D1150" s="494">
        <v>1160000</v>
      </c>
      <c r="E1150" s="494">
        <v>1160000</v>
      </c>
      <c r="F1150" s="494">
        <f t="shared" si="27"/>
        <v>0</v>
      </c>
      <c r="G1150" s="489"/>
    </row>
    <row r="1151" spans="1:7">
      <c r="A1151" s="489"/>
      <c r="B1151" s="487" t="s">
        <v>401</v>
      </c>
      <c r="D1151" s="494">
        <v>30000</v>
      </c>
      <c r="E1151" s="494">
        <v>30000</v>
      </c>
      <c r="F1151" s="494">
        <f t="shared" si="27"/>
        <v>0</v>
      </c>
      <c r="G1151" s="489"/>
    </row>
    <row r="1152" spans="1:7">
      <c r="A1152" s="489"/>
      <c r="B1152" s="487" t="s">
        <v>402</v>
      </c>
      <c r="D1152" s="494">
        <v>840000</v>
      </c>
      <c r="E1152" s="494">
        <v>840000</v>
      </c>
      <c r="F1152" s="494">
        <f t="shared" si="27"/>
        <v>0</v>
      </c>
      <c r="G1152" s="489"/>
    </row>
    <row r="1153" spans="1:7">
      <c r="A1153" s="489"/>
      <c r="B1153" s="487" t="s">
        <v>402</v>
      </c>
      <c r="D1153" s="494">
        <v>30000</v>
      </c>
      <c r="E1153" s="494">
        <v>30000</v>
      </c>
      <c r="F1153" s="494">
        <f t="shared" si="27"/>
        <v>0</v>
      </c>
      <c r="G1153" s="489"/>
    </row>
    <row r="1154" spans="1:7">
      <c r="A1154" s="489"/>
      <c r="B1154" s="487" t="s">
        <v>403</v>
      </c>
      <c r="D1154" s="494">
        <v>135000</v>
      </c>
      <c r="E1154" s="494">
        <v>135000</v>
      </c>
      <c r="F1154" s="494">
        <f t="shared" si="27"/>
        <v>0</v>
      </c>
      <c r="G1154" s="489"/>
    </row>
    <row r="1155" spans="1:7">
      <c r="A1155" s="489"/>
      <c r="B1155" s="487" t="s">
        <v>404</v>
      </c>
      <c r="D1155" s="494">
        <v>1740000</v>
      </c>
      <c r="E1155" s="494">
        <v>1740000</v>
      </c>
      <c r="F1155" s="494">
        <f t="shared" si="27"/>
        <v>0</v>
      </c>
      <c r="G1155" s="489"/>
    </row>
    <row r="1156" spans="1:7">
      <c r="A1156" s="489"/>
      <c r="B1156" s="487" t="s">
        <v>405</v>
      </c>
      <c r="D1156" s="494">
        <v>80000</v>
      </c>
      <c r="E1156" s="494">
        <v>80000</v>
      </c>
      <c r="F1156" s="494">
        <f t="shared" si="27"/>
        <v>0</v>
      </c>
      <c r="G1156" s="489"/>
    </row>
    <row r="1157" spans="1:7">
      <c r="A1157" s="489"/>
      <c r="B1157" s="487" t="s">
        <v>406</v>
      </c>
      <c r="D1157" s="494">
        <v>15509000</v>
      </c>
      <c r="E1157" s="494">
        <v>15509000</v>
      </c>
      <c r="F1157" s="494">
        <f t="shared" si="27"/>
        <v>0</v>
      </c>
      <c r="G1157" s="489"/>
    </row>
    <row r="1158" spans="1:7">
      <c r="A1158" s="489"/>
      <c r="B1158" s="487" t="s">
        <v>407</v>
      </c>
      <c r="D1158" s="494">
        <v>37000</v>
      </c>
      <c r="E1158" s="494">
        <v>37000</v>
      </c>
      <c r="F1158" s="494">
        <f t="shared" si="27"/>
        <v>0</v>
      </c>
      <c r="G1158" s="489"/>
    </row>
    <row r="1159" spans="1:7">
      <c r="B1159" s="487" t="s">
        <v>408</v>
      </c>
      <c r="D1159" s="494">
        <v>1307000</v>
      </c>
      <c r="E1159" s="494">
        <v>1307000</v>
      </c>
      <c r="F1159" s="494">
        <f t="shared" si="27"/>
        <v>0</v>
      </c>
      <c r="G1159" s="489"/>
    </row>
    <row r="1160" spans="1:7">
      <c r="B1160" s="487" t="s">
        <v>409</v>
      </c>
      <c r="D1160" s="494">
        <v>1308000</v>
      </c>
      <c r="E1160" s="494">
        <v>1308000</v>
      </c>
      <c r="F1160" s="494">
        <f t="shared" si="27"/>
        <v>0</v>
      </c>
      <c r="G1160" s="489"/>
    </row>
    <row r="1161" spans="1:7">
      <c r="B1161" s="487" t="s">
        <v>410</v>
      </c>
      <c r="D1161" s="494">
        <v>1281757</v>
      </c>
      <c r="E1161" s="494">
        <v>1281757</v>
      </c>
      <c r="F1161" s="494">
        <f t="shared" si="27"/>
        <v>0</v>
      </c>
      <c r="G1161" s="489"/>
    </row>
    <row r="1162" spans="1:7">
      <c r="B1162" s="487" t="s">
        <v>411</v>
      </c>
      <c r="D1162" s="494">
        <v>390000</v>
      </c>
      <c r="E1162" s="494">
        <v>390000</v>
      </c>
      <c r="F1162" s="494">
        <f t="shared" si="27"/>
        <v>0</v>
      </c>
      <c r="G1162" s="489"/>
    </row>
    <row r="1163" spans="1:7">
      <c r="B1163" s="487" t="s">
        <v>412</v>
      </c>
      <c r="D1163" s="494">
        <v>690000</v>
      </c>
      <c r="E1163" s="494">
        <v>690000</v>
      </c>
      <c r="F1163" s="494">
        <f t="shared" si="27"/>
        <v>0</v>
      </c>
      <c r="G1163" s="489"/>
    </row>
    <row r="1164" spans="1:7">
      <c r="B1164" s="487" t="s">
        <v>413</v>
      </c>
      <c r="D1164" s="494">
        <v>7560000</v>
      </c>
      <c r="E1164" s="494">
        <v>7560000</v>
      </c>
      <c r="F1164" s="494">
        <f t="shared" si="27"/>
        <v>0</v>
      </c>
      <c r="G1164" s="489"/>
    </row>
    <row r="1165" spans="1:7">
      <c r="B1165" s="487" t="s">
        <v>414</v>
      </c>
      <c r="D1165" s="494">
        <v>1140000</v>
      </c>
      <c r="E1165" s="494">
        <v>1140000</v>
      </c>
      <c r="F1165" s="494">
        <f t="shared" si="27"/>
        <v>0</v>
      </c>
      <c r="G1165" s="489"/>
    </row>
    <row r="1166" spans="1:7">
      <c r="C1166" s="488"/>
      <c r="D1166" s="495">
        <f>SUM(D1106:D1165)</f>
        <v>195115022</v>
      </c>
      <c r="E1166" s="495">
        <f>SUM(E1106:E1165)</f>
        <v>160511520</v>
      </c>
      <c r="F1166" s="495">
        <f>SUM(F1106:F1165)</f>
        <v>34603502</v>
      </c>
      <c r="G1166" s="489"/>
    </row>
    <row r="1167" spans="1:7">
      <c r="A1167" s="486"/>
      <c r="C1167" s="488"/>
      <c r="D1167" s="494"/>
      <c r="E1167" s="494"/>
      <c r="F1167" s="494"/>
      <c r="G1167" s="489"/>
    </row>
    <row r="1168" spans="1:7">
      <c r="A1168" s="489"/>
      <c r="B1168" s="489"/>
      <c r="C1168" s="496"/>
      <c r="D1168" s="489"/>
      <c r="E1168" s="489"/>
      <c r="F1168" s="489"/>
      <c r="G1168" s="489"/>
    </row>
    <row r="1169" spans="1:7">
      <c r="D1169" s="494"/>
      <c r="E1169" s="494"/>
      <c r="F1169" s="494"/>
      <c r="G1169" s="489"/>
    </row>
    <row r="1170" spans="1:7">
      <c r="B1170" s="486" t="s">
        <v>415</v>
      </c>
      <c r="C1170" s="491"/>
      <c r="D1170" s="495"/>
      <c r="E1170" s="495"/>
      <c r="F1170" s="495">
        <f>F1166+F1051+F982+F823+F790+F788+F763+F740+F696+F1103</f>
        <v>3567544104</v>
      </c>
      <c r="G1170" s="489"/>
    </row>
    <row r="1171" spans="1:7">
      <c r="D1171" s="494"/>
      <c r="E1171" s="494"/>
      <c r="F1171" s="494"/>
      <c r="G1171" s="489"/>
    </row>
    <row r="1172" spans="1:7">
      <c r="C1172" s="488"/>
      <c r="F1172" s="494"/>
      <c r="G1172" s="489"/>
    </row>
    <row r="1173" spans="1:7">
      <c r="A1173" s="486" t="s">
        <v>416</v>
      </c>
      <c r="C1173" s="488"/>
      <c r="G1173" s="489"/>
    </row>
    <row r="1174" spans="1:7">
      <c r="A1174" s="489"/>
      <c r="B1174" s="489"/>
      <c r="C1174" s="496"/>
      <c r="D1174" s="489"/>
      <c r="E1174" s="489"/>
      <c r="F1174" s="489"/>
      <c r="G1174" s="489"/>
    </row>
    <row r="1175" spans="1:7">
      <c r="A1175" s="486" t="s">
        <v>417</v>
      </c>
      <c r="C1175" s="488"/>
      <c r="G1175" s="489"/>
    </row>
    <row r="1176" spans="1:7">
      <c r="A1176" s="489"/>
      <c r="B1176" s="489"/>
      <c r="C1176" s="496"/>
      <c r="D1176" s="489"/>
      <c r="E1176" s="489"/>
      <c r="F1176" s="489"/>
      <c r="G1176" s="489"/>
    </row>
    <row r="1177" spans="1:7">
      <c r="A1177" s="497" t="s">
        <v>418</v>
      </c>
      <c r="C1177" s="488"/>
      <c r="G1177" s="489"/>
    </row>
    <row r="1178" spans="1:7">
      <c r="A1178" s="489"/>
      <c r="B1178" s="489"/>
      <c r="C1178" s="496"/>
      <c r="D1178" s="489"/>
      <c r="E1178" s="489"/>
      <c r="F1178" s="489"/>
      <c r="G1178" s="489"/>
    </row>
    <row r="1179" spans="1:7">
      <c r="A1179" s="486" t="s">
        <v>1300</v>
      </c>
      <c r="C1179" s="488"/>
      <c r="G1179" s="489"/>
    </row>
    <row r="1180" spans="1:7">
      <c r="A1180" s="487" t="s">
        <v>1013</v>
      </c>
      <c r="C1180" s="488"/>
      <c r="G1180" s="489"/>
    </row>
    <row r="1181" spans="1:7">
      <c r="B1181" s="487" t="s">
        <v>419</v>
      </c>
      <c r="C1181" s="493" t="s">
        <v>1875</v>
      </c>
      <c r="D1181" s="494">
        <v>106000</v>
      </c>
      <c r="E1181" s="494">
        <v>0</v>
      </c>
      <c r="F1181" s="494">
        <f>D1181-E1181</f>
        <v>106000</v>
      </c>
      <c r="G1181" s="489"/>
    </row>
    <row r="1182" spans="1:7">
      <c r="B1182" s="487" t="s">
        <v>1303</v>
      </c>
      <c r="C1182" s="493" t="s">
        <v>1876</v>
      </c>
      <c r="D1182" s="494">
        <v>87000</v>
      </c>
      <c r="E1182" s="494">
        <v>0</v>
      </c>
      <c r="F1182" s="494">
        <f t="shared" ref="F1182:F1245" si="28">D1182-E1182</f>
        <v>87000</v>
      </c>
      <c r="G1182" s="489"/>
    </row>
    <row r="1183" spans="1:7">
      <c r="B1183" s="487" t="s">
        <v>1303</v>
      </c>
      <c r="C1183" s="493" t="s">
        <v>420</v>
      </c>
      <c r="D1183" s="494">
        <v>10000</v>
      </c>
      <c r="E1183" s="494">
        <v>0</v>
      </c>
      <c r="F1183" s="494">
        <f t="shared" si="28"/>
        <v>10000</v>
      </c>
      <c r="G1183" s="489"/>
    </row>
    <row r="1184" spans="1:7">
      <c r="B1184" s="487" t="s">
        <v>1303</v>
      </c>
      <c r="C1184" s="493" t="s">
        <v>421</v>
      </c>
      <c r="D1184" s="494">
        <v>16000</v>
      </c>
      <c r="E1184" s="494">
        <v>0</v>
      </c>
      <c r="F1184" s="494">
        <f t="shared" si="28"/>
        <v>16000</v>
      </c>
      <c r="G1184" s="489"/>
    </row>
    <row r="1185" spans="1:7">
      <c r="B1185" s="487" t="s">
        <v>1303</v>
      </c>
      <c r="C1185" s="493" t="s">
        <v>422</v>
      </c>
      <c r="D1185" s="494">
        <v>30000</v>
      </c>
      <c r="E1185" s="494">
        <v>0</v>
      </c>
      <c r="F1185" s="494">
        <f t="shared" si="28"/>
        <v>30000</v>
      </c>
      <c r="G1185" s="489"/>
    </row>
    <row r="1186" spans="1:7">
      <c r="B1186" s="487" t="s">
        <v>1303</v>
      </c>
      <c r="C1186" s="493" t="s">
        <v>1877</v>
      </c>
      <c r="D1186" s="494">
        <v>17000</v>
      </c>
      <c r="E1186" s="494">
        <v>0</v>
      </c>
      <c r="F1186" s="494">
        <f t="shared" si="28"/>
        <v>17000</v>
      </c>
      <c r="G1186" s="489"/>
    </row>
    <row r="1187" spans="1:7">
      <c r="B1187" s="487" t="s">
        <v>1303</v>
      </c>
      <c r="C1187" s="493" t="s">
        <v>1878</v>
      </c>
      <c r="D1187" s="494">
        <v>66000</v>
      </c>
      <c r="E1187" s="494">
        <v>0</v>
      </c>
      <c r="F1187" s="494">
        <f t="shared" si="28"/>
        <v>66000</v>
      </c>
      <c r="G1187" s="489"/>
    </row>
    <row r="1188" spans="1:7">
      <c r="B1188" s="487" t="s">
        <v>1303</v>
      </c>
      <c r="C1188" s="493" t="s">
        <v>423</v>
      </c>
      <c r="D1188" s="494">
        <v>29000</v>
      </c>
      <c r="E1188" s="494">
        <v>0</v>
      </c>
      <c r="F1188" s="494">
        <f t="shared" si="28"/>
        <v>29000</v>
      </c>
      <c r="G1188" s="489"/>
    </row>
    <row r="1189" spans="1:7">
      <c r="B1189" s="487" t="s">
        <v>424</v>
      </c>
      <c r="C1189" s="493" t="s">
        <v>425</v>
      </c>
      <c r="D1189" s="494">
        <v>29000</v>
      </c>
      <c r="E1189" s="494">
        <v>0</v>
      </c>
      <c r="F1189" s="494">
        <f t="shared" si="28"/>
        <v>29000</v>
      </c>
      <c r="G1189" s="489"/>
    </row>
    <row r="1190" spans="1:7">
      <c r="B1190" s="487" t="s">
        <v>424</v>
      </c>
      <c r="C1190" s="493" t="s">
        <v>426</v>
      </c>
      <c r="D1190" s="494">
        <v>147000</v>
      </c>
      <c r="E1190" s="494">
        <v>0</v>
      </c>
      <c r="F1190" s="494">
        <f t="shared" si="28"/>
        <v>147000</v>
      </c>
      <c r="G1190" s="489"/>
    </row>
    <row r="1191" spans="1:7">
      <c r="A1191" s="489"/>
      <c r="B1191" s="487" t="s">
        <v>424</v>
      </c>
      <c r="C1191" s="493" t="s">
        <v>427</v>
      </c>
      <c r="D1191" s="494">
        <v>3000</v>
      </c>
      <c r="E1191" s="494">
        <v>0</v>
      </c>
      <c r="F1191" s="494">
        <f t="shared" si="28"/>
        <v>3000</v>
      </c>
      <c r="G1191" s="489"/>
    </row>
    <row r="1192" spans="1:7">
      <c r="A1192" s="489"/>
      <c r="B1192" s="487" t="s">
        <v>424</v>
      </c>
      <c r="C1192" s="493" t="s">
        <v>428</v>
      </c>
      <c r="D1192" s="494">
        <v>19000</v>
      </c>
      <c r="E1192" s="494">
        <v>0</v>
      </c>
      <c r="F1192" s="494">
        <f t="shared" si="28"/>
        <v>19000</v>
      </c>
      <c r="G1192" s="489"/>
    </row>
    <row r="1193" spans="1:7">
      <c r="A1193" s="489"/>
      <c r="B1193" s="487" t="s">
        <v>424</v>
      </c>
      <c r="C1193" s="493" t="s">
        <v>429</v>
      </c>
      <c r="D1193" s="494">
        <v>336000</v>
      </c>
      <c r="E1193" s="494">
        <v>0</v>
      </c>
      <c r="F1193" s="494">
        <f t="shared" si="28"/>
        <v>336000</v>
      </c>
      <c r="G1193" s="489"/>
    </row>
    <row r="1194" spans="1:7">
      <c r="A1194" s="489"/>
      <c r="B1194" s="487" t="s">
        <v>424</v>
      </c>
      <c r="C1194" s="493" t="s">
        <v>430</v>
      </c>
      <c r="D1194" s="494">
        <v>299000</v>
      </c>
      <c r="E1194" s="494">
        <v>0</v>
      </c>
      <c r="F1194" s="494">
        <f t="shared" si="28"/>
        <v>299000</v>
      </c>
      <c r="G1194" s="489"/>
    </row>
    <row r="1195" spans="1:7">
      <c r="A1195" s="489"/>
      <c r="B1195" s="487" t="s">
        <v>424</v>
      </c>
      <c r="C1195" s="493" t="s">
        <v>431</v>
      </c>
      <c r="D1195" s="494">
        <v>118000</v>
      </c>
      <c r="E1195" s="494">
        <v>0</v>
      </c>
      <c r="F1195" s="494">
        <f t="shared" si="28"/>
        <v>118000</v>
      </c>
      <c r="G1195" s="489"/>
    </row>
    <row r="1196" spans="1:7">
      <c r="A1196" s="489"/>
      <c r="B1196" s="487" t="s">
        <v>424</v>
      </c>
      <c r="C1196" s="493" t="s">
        <v>432</v>
      </c>
      <c r="D1196" s="494">
        <v>247000</v>
      </c>
      <c r="E1196" s="494">
        <v>0</v>
      </c>
      <c r="F1196" s="494">
        <f t="shared" si="28"/>
        <v>247000</v>
      </c>
      <c r="G1196" s="489"/>
    </row>
    <row r="1197" spans="1:7">
      <c r="A1197" s="489"/>
      <c r="B1197" s="487" t="s">
        <v>433</v>
      </c>
      <c r="C1197" s="493" t="s">
        <v>434</v>
      </c>
      <c r="D1197" s="494">
        <v>48000</v>
      </c>
      <c r="E1197" s="494">
        <v>0</v>
      </c>
      <c r="F1197" s="494">
        <f t="shared" si="28"/>
        <v>48000</v>
      </c>
      <c r="G1197" s="489"/>
    </row>
    <row r="1198" spans="1:7">
      <c r="A1198" s="489"/>
      <c r="B1198" s="487" t="s">
        <v>433</v>
      </c>
      <c r="C1198" s="493" t="s">
        <v>435</v>
      </c>
      <c r="D1198" s="494">
        <v>94000</v>
      </c>
      <c r="E1198" s="494">
        <v>0</v>
      </c>
      <c r="F1198" s="494">
        <f t="shared" si="28"/>
        <v>94000</v>
      </c>
      <c r="G1198" s="489"/>
    </row>
    <row r="1199" spans="1:7">
      <c r="A1199" s="489"/>
      <c r="B1199" s="487" t="s">
        <v>433</v>
      </c>
      <c r="C1199" s="493" t="s">
        <v>436</v>
      </c>
      <c r="D1199" s="494">
        <v>11000</v>
      </c>
      <c r="E1199" s="494">
        <v>0</v>
      </c>
      <c r="F1199" s="494">
        <f t="shared" si="28"/>
        <v>11000</v>
      </c>
      <c r="G1199" s="489"/>
    </row>
    <row r="1200" spans="1:7">
      <c r="A1200" s="489"/>
      <c r="B1200" s="487" t="s">
        <v>433</v>
      </c>
      <c r="C1200" s="493" t="s">
        <v>437</v>
      </c>
      <c r="D1200" s="494">
        <v>182000</v>
      </c>
      <c r="E1200" s="494">
        <v>0</v>
      </c>
      <c r="F1200" s="494">
        <f t="shared" si="28"/>
        <v>182000</v>
      </c>
      <c r="G1200" s="489"/>
    </row>
    <row r="1201" spans="1:7">
      <c r="A1201" s="489"/>
      <c r="B1201" s="487" t="s">
        <v>433</v>
      </c>
      <c r="C1201" s="493" t="s">
        <v>438</v>
      </c>
      <c r="D1201" s="494">
        <v>22000</v>
      </c>
      <c r="E1201" s="494">
        <v>0</v>
      </c>
      <c r="F1201" s="494">
        <f t="shared" si="28"/>
        <v>22000</v>
      </c>
      <c r="G1201" s="489"/>
    </row>
    <row r="1202" spans="1:7">
      <c r="A1202" s="489"/>
      <c r="B1202" s="487" t="s">
        <v>433</v>
      </c>
      <c r="C1202" s="493" t="s">
        <v>439</v>
      </c>
      <c r="D1202" s="494">
        <v>48000</v>
      </c>
      <c r="E1202" s="494">
        <v>0</v>
      </c>
      <c r="F1202" s="494">
        <f t="shared" si="28"/>
        <v>48000</v>
      </c>
      <c r="G1202" s="489"/>
    </row>
    <row r="1203" spans="1:7">
      <c r="A1203" s="489"/>
      <c r="B1203" s="487" t="s">
        <v>433</v>
      </c>
      <c r="C1203" s="493" t="s">
        <v>440</v>
      </c>
      <c r="D1203" s="494">
        <v>36000</v>
      </c>
      <c r="E1203" s="494">
        <v>0</v>
      </c>
      <c r="F1203" s="494">
        <f t="shared" si="28"/>
        <v>36000</v>
      </c>
      <c r="G1203" s="489"/>
    </row>
    <row r="1204" spans="1:7">
      <c r="A1204" s="489"/>
      <c r="B1204" s="487" t="s">
        <v>433</v>
      </c>
      <c r="C1204" s="493" t="s">
        <v>441</v>
      </c>
      <c r="D1204" s="494">
        <v>22000</v>
      </c>
      <c r="E1204" s="494">
        <v>0</v>
      </c>
      <c r="F1204" s="494">
        <f t="shared" si="28"/>
        <v>22000</v>
      </c>
      <c r="G1204" s="489"/>
    </row>
    <row r="1205" spans="1:7">
      <c r="A1205" s="489"/>
      <c r="B1205" s="487" t="s">
        <v>433</v>
      </c>
      <c r="C1205" s="493" t="s">
        <v>442</v>
      </c>
      <c r="D1205" s="494">
        <v>478000</v>
      </c>
      <c r="E1205" s="494">
        <v>0</v>
      </c>
      <c r="F1205" s="494">
        <f t="shared" si="28"/>
        <v>478000</v>
      </c>
      <c r="G1205" s="489"/>
    </row>
    <row r="1206" spans="1:7">
      <c r="A1206" s="489"/>
      <c r="B1206" s="487" t="s">
        <v>433</v>
      </c>
      <c r="C1206" s="493" t="s">
        <v>443</v>
      </c>
      <c r="D1206" s="494">
        <v>23000</v>
      </c>
      <c r="E1206" s="494">
        <v>0</v>
      </c>
      <c r="F1206" s="494">
        <f t="shared" si="28"/>
        <v>23000</v>
      </c>
      <c r="G1206" s="489"/>
    </row>
    <row r="1207" spans="1:7">
      <c r="A1207" s="489"/>
      <c r="B1207" s="487" t="s">
        <v>433</v>
      </c>
      <c r="C1207" s="493" t="s">
        <v>444</v>
      </c>
      <c r="D1207" s="494">
        <v>12000</v>
      </c>
      <c r="E1207" s="494">
        <v>0</v>
      </c>
      <c r="F1207" s="494">
        <f t="shared" si="28"/>
        <v>12000</v>
      </c>
      <c r="G1207" s="489"/>
    </row>
    <row r="1208" spans="1:7">
      <c r="A1208" s="489"/>
      <c r="B1208" s="487" t="s">
        <v>433</v>
      </c>
      <c r="C1208" s="493" t="s">
        <v>445</v>
      </c>
      <c r="D1208" s="494">
        <v>107000</v>
      </c>
      <c r="E1208" s="494">
        <v>0</v>
      </c>
      <c r="F1208" s="494">
        <f t="shared" si="28"/>
        <v>107000</v>
      </c>
      <c r="G1208" s="489"/>
    </row>
    <row r="1209" spans="1:7">
      <c r="A1209" s="489"/>
      <c r="B1209" s="487" t="s">
        <v>433</v>
      </c>
      <c r="C1209" s="493" t="s">
        <v>446</v>
      </c>
      <c r="D1209" s="494">
        <v>54000</v>
      </c>
      <c r="E1209" s="494">
        <v>0</v>
      </c>
      <c r="F1209" s="494">
        <f t="shared" si="28"/>
        <v>54000</v>
      </c>
      <c r="G1209" s="489"/>
    </row>
    <row r="1210" spans="1:7">
      <c r="A1210" s="489"/>
      <c r="B1210" s="487" t="s">
        <v>433</v>
      </c>
      <c r="C1210" s="493" t="s">
        <v>447</v>
      </c>
      <c r="D1210" s="494">
        <v>36000</v>
      </c>
      <c r="E1210" s="494">
        <v>0</v>
      </c>
      <c r="F1210" s="494">
        <f t="shared" si="28"/>
        <v>36000</v>
      </c>
      <c r="G1210" s="489"/>
    </row>
    <row r="1211" spans="1:7">
      <c r="A1211" s="489"/>
      <c r="B1211" s="487" t="s">
        <v>433</v>
      </c>
      <c r="C1211" s="493" t="s">
        <v>448</v>
      </c>
      <c r="D1211" s="494">
        <v>39000</v>
      </c>
      <c r="E1211" s="494">
        <v>0</v>
      </c>
      <c r="F1211" s="494">
        <f t="shared" si="28"/>
        <v>39000</v>
      </c>
      <c r="G1211" s="489"/>
    </row>
    <row r="1212" spans="1:7">
      <c r="A1212" s="489"/>
      <c r="B1212" s="487" t="s">
        <v>433</v>
      </c>
      <c r="C1212" s="493" t="s">
        <v>449</v>
      </c>
      <c r="D1212" s="494">
        <v>61000</v>
      </c>
      <c r="E1212" s="494">
        <v>0</v>
      </c>
      <c r="F1212" s="494">
        <f t="shared" si="28"/>
        <v>61000</v>
      </c>
      <c r="G1212" s="489"/>
    </row>
    <row r="1213" spans="1:7">
      <c r="A1213" s="489"/>
      <c r="B1213" s="487" t="s">
        <v>433</v>
      </c>
      <c r="C1213" s="493" t="s">
        <v>450</v>
      </c>
      <c r="D1213" s="494">
        <v>64000</v>
      </c>
      <c r="E1213" s="494">
        <v>0</v>
      </c>
      <c r="F1213" s="494">
        <f t="shared" si="28"/>
        <v>64000</v>
      </c>
      <c r="G1213" s="489"/>
    </row>
    <row r="1214" spans="1:7">
      <c r="A1214" s="489"/>
      <c r="B1214" s="487" t="s">
        <v>433</v>
      </c>
      <c r="C1214" s="493" t="s">
        <v>451</v>
      </c>
      <c r="D1214" s="494">
        <v>172000</v>
      </c>
      <c r="E1214" s="494">
        <v>0</v>
      </c>
      <c r="F1214" s="494">
        <f t="shared" si="28"/>
        <v>172000</v>
      </c>
      <c r="G1214" s="489"/>
    </row>
    <row r="1215" spans="1:7">
      <c r="A1215" s="489"/>
      <c r="B1215" s="487" t="s">
        <v>433</v>
      </c>
      <c r="C1215" s="493" t="s">
        <v>452</v>
      </c>
      <c r="D1215" s="494">
        <v>142000</v>
      </c>
      <c r="E1215" s="494">
        <v>0</v>
      </c>
      <c r="F1215" s="494">
        <f t="shared" si="28"/>
        <v>142000</v>
      </c>
      <c r="G1215" s="489"/>
    </row>
    <row r="1216" spans="1:7">
      <c r="A1216" s="489"/>
      <c r="B1216" s="487" t="s">
        <v>433</v>
      </c>
      <c r="C1216" s="493" t="s">
        <v>453</v>
      </c>
      <c r="D1216" s="494">
        <v>600000</v>
      </c>
      <c r="E1216" s="494">
        <v>0</v>
      </c>
      <c r="F1216" s="494">
        <f t="shared" si="28"/>
        <v>600000</v>
      </c>
      <c r="G1216" s="489"/>
    </row>
    <row r="1217" spans="1:7">
      <c r="A1217" s="489"/>
      <c r="B1217" s="487" t="s">
        <v>433</v>
      </c>
      <c r="C1217" s="493" t="s">
        <v>454</v>
      </c>
      <c r="D1217" s="494">
        <v>84000</v>
      </c>
      <c r="E1217" s="494">
        <v>0</v>
      </c>
      <c r="F1217" s="494">
        <f t="shared" si="28"/>
        <v>84000</v>
      </c>
      <c r="G1217" s="489"/>
    </row>
    <row r="1218" spans="1:7">
      <c r="A1218" s="489"/>
      <c r="B1218" s="487" t="s">
        <v>433</v>
      </c>
      <c r="C1218" s="493" t="s">
        <v>455</v>
      </c>
      <c r="D1218" s="494">
        <v>37000</v>
      </c>
      <c r="E1218" s="494">
        <v>0</v>
      </c>
      <c r="F1218" s="494">
        <f t="shared" si="28"/>
        <v>37000</v>
      </c>
      <c r="G1218" s="489"/>
    </row>
    <row r="1219" spans="1:7">
      <c r="A1219" s="489"/>
      <c r="B1219" s="487" t="s">
        <v>433</v>
      </c>
      <c r="C1219" s="493" t="s">
        <v>456</v>
      </c>
      <c r="D1219" s="494">
        <v>126000</v>
      </c>
      <c r="E1219" s="494">
        <v>0</v>
      </c>
      <c r="F1219" s="494">
        <f t="shared" si="28"/>
        <v>126000</v>
      </c>
      <c r="G1219" s="489"/>
    </row>
    <row r="1220" spans="1:7">
      <c r="A1220" s="489"/>
      <c r="B1220" s="487" t="s">
        <v>433</v>
      </c>
      <c r="C1220" s="493" t="s">
        <v>457</v>
      </c>
      <c r="D1220" s="494">
        <v>2000</v>
      </c>
      <c r="E1220" s="494">
        <v>0</v>
      </c>
      <c r="F1220" s="494">
        <f t="shared" si="28"/>
        <v>2000</v>
      </c>
      <c r="G1220" s="489"/>
    </row>
    <row r="1221" spans="1:7">
      <c r="A1221" s="489"/>
      <c r="B1221" s="487" t="s">
        <v>433</v>
      </c>
      <c r="C1221" s="493" t="s">
        <v>458</v>
      </c>
      <c r="D1221" s="494">
        <v>22000</v>
      </c>
      <c r="E1221" s="494">
        <v>0</v>
      </c>
      <c r="F1221" s="494">
        <f t="shared" si="28"/>
        <v>22000</v>
      </c>
      <c r="G1221" s="489"/>
    </row>
    <row r="1222" spans="1:7">
      <c r="A1222" s="489"/>
      <c r="B1222" s="487" t="s">
        <v>433</v>
      </c>
      <c r="C1222" s="493" t="s">
        <v>459</v>
      </c>
      <c r="D1222" s="494">
        <v>33000</v>
      </c>
      <c r="E1222" s="494">
        <v>0</v>
      </c>
      <c r="F1222" s="494">
        <f t="shared" si="28"/>
        <v>33000</v>
      </c>
      <c r="G1222" s="489"/>
    </row>
    <row r="1223" spans="1:7">
      <c r="A1223" s="489"/>
      <c r="B1223" s="487" t="s">
        <v>433</v>
      </c>
      <c r="C1223" s="493" t="s">
        <v>460</v>
      </c>
      <c r="D1223" s="494">
        <v>38000</v>
      </c>
      <c r="E1223" s="494">
        <v>0</v>
      </c>
      <c r="F1223" s="494">
        <f t="shared" si="28"/>
        <v>38000</v>
      </c>
      <c r="G1223" s="489"/>
    </row>
    <row r="1224" spans="1:7">
      <c r="A1224" s="489"/>
      <c r="B1224" s="487" t="s">
        <v>433</v>
      </c>
      <c r="C1224" s="493" t="s">
        <v>461</v>
      </c>
      <c r="D1224" s="494">
        <v>60000</v>
      </c>
      <c r="E1224" s="494">
        <v>0</v>
      </c>
      <c r="F1224" s="494">
        <f t="shared" si="28"/>
        <v>60000</v>
      </c>
      <c r="G1224" s="489"/>
    </row>
    <row r="1225" spans="1:7">
      <c r="A1225" s="489"/>
      <c r="B1225" s="487" t="s">
        <v>433</v>
      </c>
      <c r="C1225" s="493" t="s">
        <v>462</v>
      </c>
      <c r="D1225" s="494">
        <v>18000</v>
      </c>
      <c r="E1225" s="494">
        <v>0</v>
      </c>
      <c r="F1225" s="494">
        <f t="shared" si="28"/>
        <v>18000</v>
      </c>
      <c r="G1225" s="489"/>
    </row>
    <row r="1226" spans="1:7">
      <c r="A1226" s="489"/>
      <c r="B1226" s="487" t="s">
        <v>433</v>
      </c>
      <c r="C1226" s="493" t="s">
        <v>463</v>
      </c>
      <c r="D1226" s="494">
        <v>26000</v>
      </c>
      <c r="E1226" s="494">
        <v>0</v>
      </c>
      <c r="F1226" s="494">
        <f t="shared" si="28"/>
        <v>26000</v>
      </c>
      <c r="G1226" s="489"/>
    </row>
    <row r="1227" spans="1:7">
      <c r="A1227" s="489"/>
      <c r="B1227" s="487" t="s">
        <v>433</v>
      </c>
      <c r="C1227" s="493" t="s">
        <v>464</v>
      </c>
      <c r="D1227" s="494">
        <v>34000</v>
      </c>
      <c r="E1227" s="494">
        <v>0</v>
      </c>
      <c r="F1227" s="494">
        <f t="shared" si="28"/>
        <v>34000</v>
      </c>
      <c r="G1227" s="489"/>
    </row>
    <row r="1228" spans="1:7">
      <c r="A1228" s="489"/>
      <c r="B1228" s="487" t="s">
        <v>433</v>
      </c>
      <c r="C1228" s="493" t="s">
        <v>465</v>
      </c>
      <c r="D1228" s="494">
        <v>37000</v>
      </c>
      <c r="E1228" s="494">
        <v>0</v>
      </c>
      <c r="F1228" s="494">
        <f t="shared" si="28"/>
        <v>37000</v>
      </c>
      <c r="G1228" s="489"/>
    </row>
    <row r="1229" spans="1:7">
      <c r="A1229" s="489"/>
      <c r="B1229" s="487" t="s">
        <v>433</v>
      </c>
      <c r="C1229" s="493" t="s">
        <v>466</v>
      </c>
      <c r="D1229" s="494">
        <v>21000</v>
      </c>
      <c r="E1229" s="494">
        <v>0</v>
      </c>
      <c r="F1229" s="494">
        <f t="shared" si="28"/>
        <v>21000</v>
      </c>
      <c r="G1229" s="489"/>
    </row>
    <row r="1230" spans="1:7">
      <c r="A1230" s="489"/>
      <c r="B1230" s="487" t="s">
        <v>433</v>
      </c>
      <c r="C1230" s="493" t="s">
        <v>467</v>
      </c>
      <c r="D1230" s="494">
        <v>19000</v>
      </c>
      <c r="E1230" s="494">
        <v>0</v>
      </c>
      <c r="F1230" s="494">
        <f t="shared" si="28"/>
        <v>19000</v>
      </c>
      <c r="G1230" s="489"/>
    </row>
    <row r="1231" spans="1:7">
      <c r="A1231" s="489"/>
      <c r="B1231" s="487" t="s">
        <v>433</v>
      </c>
      <c r="C1231" s="493" t="s">
        <v>468</v>
      </c>
      <c r="D1231" s="494">
        <v>16000</v>
      </c>
      <c r="E1231" s="494">
        <v>0</v>
      </c>
      <c r="F1231" s="494">
        <f t="shared" si="28"/>
        <v>16000</v>
      </c>
      <c r="G1231" s="489"/>
    </row>
    <row r="1232" spans="1:7">
      <c r="A1232" s="489"/>
      <c r="B1232" s="487" t="s">
        <v>433</v>
      </c>
      <c r="C1232" s="493" t="s">
        <v>469</v>
      </c>
      <c r="D1232" s="494">
        <v>25000</v>
      </c>
      <c r="E1232" s="494">
        <v>0</v>
      </c>
      <c r="F1232" s="494">
        <f t="shared" si="28"/>
        <v>25000</v>
      </c>
      <c r="G1232" s="489"/>
    </row>
    <row r="1233" spans="1:7">
      <c r="A1233" s="489"/>
      <c r="B1233" s="487" t="s">
        <v>433</v>
      </c>
      <c r="C1233" s="493" t="s">
        <v>470</v>
      </c>
      <c r="D1233" s="494">
        <v>248000</v>
      </c>
      <c r="E1233" s="494">
        <v>0</v>
      </c>
      <c r="F1233" s="494">
        <f t="shared" si="28"/>
        <v>248000</v>
      </c>
      <c r="G1233" s="489"/>
    </row>
    <row r="1234" spans="1:7">
      <c r="A1234" s="489"/>
      <c r="B1234" s="487" t="s">
        <v>433</v>
      </c>
      <c r="C1234" s="493" t="s">
        <v>471</v>
      </c>
      <c r="D1234" s="494">
        <v>97000</v>
      </c>
      <c r="E1234" s="494">
        <v>0</v>
      </c>
      <c r="F1234" s="494">
        <f t="shared" si="28"/>
        <v>97000</v>
      </c>
      <c r="G1234" s="489"/>
    </row>
    <row r="1235" spans="1:7">
      <c r="A1235" s="489"/>
      <c r="B1235" s="487" t="s">
        <v>433</v>
      </c>
      <c r="C1235" s="493" t="s">
        <v>472</v>
      </c>
      <c r="D1235" s="494">
        <v>11000</v>
      </c>
      <c r="E1235" s="494">
        <v>0</v>
      </c>
      <c r="F1235" s="494">
        <f t="shared" si="28"/>
        <v>11000</v>
      </c>
      <c r="G1235" s="489"/>
    </row>
    <row r="1236" spans="1:7">
      <c r="A1236" s="489"/>
      <c r="B1236" s="487" t="s">
        <v>433</v>
      </c>
      <c r="C1236" s="493" t="s">
        <v>473</v>
      </c>
      <c r="D1236" s="494">
        <v>36000</v>
      </c>
      <c r="E1236" s="494">
        <v>0</v>
      </c>
      <c r="F1236" s="494">
        <f t="shared" si="28"/>
        <v>36000</v>
      </c>
      <c r="G1236" s="489"/>
    </row>
    <row r="1237" spans="1:7">
      <c r="A1237" s="489"/>
      <c r="B1237" s="487" t="s">
        <v>433</v>
      </c>
      <c r="C1237" s="493" t="s">
        <v>474</v>
      </c>
      <c r="D1237" s="494">
        <v>18000</v>
      </c>
      <c r="E1237" s="494">
        <v>0</v>
      </c>
      <c r="F1237" s="494">
        <f t="shared" si="28"/>
        <v>18000</v>
      </c>
      <c r="G1237" s="489"/>
    </row>
    <row r="1238" spans="1:7">
      <c r="A1238" s="489"/>
      <c r="B1238" s="487" t="s">
        <v>433</v>
      </c>
      <c r="C1238" s="493" t="s">
        <v>475</v>
      </c>
      <c r="D1238" s="494">
        <v>38000</v>
      </c>
      <c r="E1238" s="494">
        <v>0</v>
      </c>
      <c r="F1238" s="494">
        <f t="shared" si="28"/>
        <v>38000</v>
      </c>
      <c r="G1238" s="489"/>
    </row>
    <row r="1239" spans="1:7">
      <c r="A1239" s="489"/>
      <c r="B1239" s="487" t="s">
        <v>433</v>
      </c>
      <c r="C1239" s="493" t="s">
        <v>476</v>
      </c>
      <c r="D1239" s="494">
        <v>183000</v>
      </c>
      <c r="E1239" s="494">
        <v>0</v>
      </c>
      <c r="F1239" s="494">
        <f t="shared" si="28"/>
        <v>183000</v>
      </c>
      <c r="G1239" s="489"/>
    </row>
    <row r="1240" spans="1:7">
      <c r="A1240" s="489"/>
      <c r="B1240" s="487" t="s">
        <v>433</v>
      </c>
      <c r="C1240" s="493" t="s">
        <v>477</v>
      </c>
      <c r="D1240" s="494">
        <v>2000</v>
      </c>
      <c r="E1240" s="494">
        <v>0</v>
      </c>
      <c r="F1240" s="494">
        <f t="shared" si="28"/>
        <v>2000</v>
      </c>
      <c r="G1240" s="489"/>
    </row>
    <row r="1241" spans="1:7">
      <c r="A1241" s="489"/>
      <c r="B1241" s="487" t="s">
        <v>433</v>
      </c>
      <c r="C1241" s="493" t="s">
        <v>478</v>
      </c>
      <c r="D1241" s="494">
        <v>8000</v>
      </c>
      <c r="E1241" s="494">
        <v>0</v>
      </c>
      <c r="F1241" s="494">
        <f t="shared" si="28"/>
        <v>8000</v>
      </c>
      <c r="G1241" s="489"/>
    </row>
    <row r="1242" spans="1:7">
      <c r="A1242" s="489"/>
      <c r="B1242" s="487" t="s">
        <v>433</v>
      </c>
      <c r="C1242" s="493" t="s">
        <v>479</v>
      </c>
      <c r="D1242" s="494">
        <v>27000</v>
      </c>
      <c r="E1242" s="494">
        <v>0</v>
      </c>
      <c r="F1242" s="494">
        <f t="shared" si="28"/>
        <v>27000</v>
      </c>
      <c r="G1242" s="489"/>
    </row>
    <row r="1243" spans="1:7">
      <c r="A1243" s="489"/>
      <c r="B1243" s="487" t="s">
        <v>433</v>
      </c>
      <c r="C1243" s="493" t="s">
        <v>480</v>
      </c>
      <c r="D1243" s="494">
        <v>616000</v>
      </c>
      <c r="E1243" s="494">
        <v>0</v>
      </c>
      <c r="F1243" s="494">
        <f t="shared" si="28"/>
        <v>616000</v>
      </c>
      <c r="G1243" s="489"/>
    </row>
    <row r="1244" spans="1:7">
      <c r="A1244" s="489"/>
      <c r="B1244" s="487" t="s">
        <v>433</v>
      </c>
      <c r="C1244" s="493" t="s">
        <v>481</v>
      </c>
      <c r="D1244" s="494">
        <v>2117000</v>
      </c>
      <c r="E1244" s="494">
        <v>0</v>
      </c>
      <c r="F1244" s="494">
        <f t="shared" si="28"/>
        <v>2117000</v>
      </c>
      <c r="G1244" s="489"/>
    </row>
    <row r="1245" spans="1:7">
      <c r="A1245" s="489"/>
      <c r="B1245" s="487" t="s">
        <v>433</v>
      </c>
      <c r="C1245" s="493" t="s">
        <v>482</v>
      </c>
      <c r="D1245" s="494">
        <v>7263960</v>
      </c>
      <c r="E1245" s="494">
        <v>0</v>
      </c>
      <c r="F1245" s="494">
        <f t="shared" si="28"/>
        <v>7263960</v>
      </c>
      <c r="G1245" s="489"/>
    </row>
    <row r="1246" spans="1:7">
      <c r="A1246" s="489"/>
      <c r="B1246" s="487" t="s">
        <v>433</v>
      </c>
      <c r="C1246" s="493" t="s">
        <v>483</v>
      </c>
      <c r="D1246" s="494">
        <v>752000</v>
      </c>
      <c r="E1246" s="494">
        <v>0</v>
      </c>
      <c r="F1246" s="494">
        <f t="shared" ref="F1246:F1309" si="29">D1246-E1246</f>
        <v>752000</v>
      </c>
      <c r="G1246" s="489"/>
    </row>
    <row r="1247" spans="1:7">
      <c r="A1247" s="489"/>
      <c r="B1247" s="487" t="s">
        <v>433</v>
      </c>
      <c r="C1247" s="493" t="s">
        <v>484</v>
      </c>
      <c r="D1247" s="494">
        <v>1958000</v>
      </c>
      <c r="E1247" s="494">
        <v>0</v>
      </c>
      <c r="F1247" s="494">
        <f t="shared" si="29"/>
        <v>1958000</v>
      </c>
      <c r="G1247" s="489"/>
    </row>
    <row r="1248" spans="1:7">
      <c r="A1248" s="489"/>
      <c r="B1248" s="487" t="s">
        <v>433</v>
      </c>
      <c r="C1248" s="493" t="s">
        <v>485</v>
      </c>
      <c r="D1248" s="494">
        <v>138000</v>
      </c>
      <c r="E1248" s="494">
        <v>0</v>
      </c>
      <c r="F1248" s="494">
        <f t="shared" si="29"/>
        <v>138000</v>
      </c>
      <c r="G1248" s="489"/>
    </row>
    <row r="1249" spans="1:7">
      <c r="A1249" s="489"/>
      <c r="B1249" s="487" t="s">
        <v>433</v>
      </c>
      <c r="C1249" s="493" t="s">
        <v>486</v>
      </c>
      <c r="D1249" s="494">
        <v>617000</v>
      </c>
      <c r="E1249" s="494">
        <v>0</v>
      </c>
      <c r="F1249" s="494">
        <f t="shared" si="29"/>
        <v>617000</v>
      </c>
      <c r="G1249" s="489"/>
    </row>
    <row r="1250" spans="1:7">
      <c r="A1250" s="489"/>
      <c r="B1250" s="487" t="s">
        <v>433</v>
      </c>
      <c r="C1250" s="493" t="s">
        <v>487</v>
      </c>
      <c r="D1250" s="494">
        <v>12000</v>
      </c>
      <c r="E1250" s="494">
        <v>0</v>
      </c>
      <c r="F1250" s="494">
        <f t="shared" si="29"/>
        <v>12000</v>
      </c>
      <c r="G1250" s="489"/>
    </row>
    <row r="1251" spans="1:7">
      <c r="A1251" s="489"/>
      <c r="B1251" s="487" t="s">
        <v>433</v>
      </c>
      <c r="C1251" s="493" t="s">
        <v>488</v>
      </c>
      <c r="D1251" s="494">
        <v>65000</v>
      </c>
      <c r="E1251" s="494">
        <v>0</v>
      </c>
      <c r="F1251" s="494">
        <f t="shared" si="29"/>
        <v>65000</v>
      </c>
      <c r="G1251" s="489"/>
    </row>
    <row r="1252" spans="1:7">
      <c r="A1252" s="489"/>
      <c r="B1252" s="487" t="s">
        <v>433</v>
      </c>
      <c r="C1252" s="493" t="s">
        <v>489</v>
      </c>
      <c r="D1252" s="494">
        <v>82000</v>
      </c>
      <c r="E1252" s="494">
        <v>0</v>
      </c>
      <c r="F1252" s="494">
        <f t="shared" si="29"/>
        <v>82000</v>
      </c>
      <c r="G1252" s="489"/>
    </row>
    <row r="1253" spans="1:7">
      <c r="A1253" s="489"/>
      <c r="B1253" s="487" t="s">
        <v>433</v>
      </c>
      <c r="C1253" s="493" t="s">
        <v>1879</v>
      </c>
      <c r="D1253" s="494">
        <v>37000</v>
      </c>
      <c r="E1253" s="494">
        <v>0</v>
      </c>
      <c r="F1253" s="494">
        <f t="shared" si="29"/>
        <v>37000</v>
      </c>
      <c r="G1253" s="489"/>
    </row>
    <row r="1254" spans="1:7">
      <c r="A1254" s="489"/>
      <c r="B1254" s="487" t="s">
        <v>433</v>
      </c>
      <c r="C1254" s="493" t="s">
        <v>491</v>
      </c>
      <c r="D1254" s="494">
        <v>18000</v>
      </c>
      <c r="E1254" s="494">
        <v>0</v>
      </c>
      <c r="F1254" s="494">
        <f t="shared" si="29"/>
        <v>18000</v>
      </c>
      <c r="G1254" s="489"/>
    </row>
    <row r="1255" spans="1:7">
      <c r="A1255" s="489"/>
      <c r="B1255" s="487" t="s">
        <v>433</v>
      </c>
      <c r="C1255" s="493" t="s">
        <v>492</v>
      </c>
      <c r="D1255" s="494">
        <v>293000</v>
      </c>
      <c r="E1255" s="494">
        <v>0</v>
      </c>
      <c r="F1255" s="494">
        <f t="shared" si="29"/>
        <v>293000</v>
      </c>
      <c r="G1255" s="489"/>
    </row>
    <row r="1256" spans="1:7">
      <c r="A1256" s="489"/>
      <c r="B1256" s="487" t="s">
        <v>433</v>
      </c>
      <c r="C1256" s="493" t="s">
        <v>493</v>
      </c>
      <c r="D1256" s="494">
        <v>204000</v>
      </c>
      <c r="E1256" s="494">
        <v>0</v>
      </c>
      <c r="F1256" s="494">
        <f t="shared" si="29"/>
        <v>204000</v>
      </c>
      <c r="G1256" s="489"/>
    </row>
    <row r="1257" spans="1:7">
      <c r="A1257" s="489"/>
      <c r="B1257" s="487" t="s">
        <v>433</v>
      </c>
      <c r="C1257" s="493" t="s">
        <v>494</v>
      </c>
      <c r="D1257" s="494">
        <v>91000</v>
      </c>
      <c r="E1257" s="494">
        <v>0</v>
      </c>
      <c r="F1257" s="494">
        <f t="shared" si="29"/>
        <v>91000</v>
      </c>
      <c r="G1257" s="489"/>
    </row>
    <row r="1258" spans="1:7">
      <c r="A1258" s="489"/>
      <c r="B1258" s="487" t="s">
        <v>433</v>
      </c>
      <c r="C1258" s="493" t="s">
        <v>495</v>
      </c>
      <c r="D1258" s="494">
        <v>53000</v>
      </c>
      <c r="E1258" s="494">
        <v>0</v>
      </c>
      <c r="F1258" s="494">
        <f t="shared" si="29"/>
        <v>53000</v>
      </c>
      <c r="G1258" s="489"/>
    </row>
    <row r="1259" spans="1:7">
      <c r="A1259" s="489"/>
      <c r="B1259" s="487" t="s">
        <v>433</v>
      </c>
      <c r="C1259" s="493" t="s">
        <v>496</v>
      </c>
      <c r="D1259" s="494">
        <v>252000</v>
      </c>
      <c r="E1259" s="494">
        <v>0</v>
      </c>
      <c r="F1259" s="494">
        <f t="shared" si="29"/>
        <v>252000</v>
      </c>
      <c r="G1259" s="489"/>
    </row>
    <row r="1260" spans="1:7">
      <c r="A1260" s="489"/>
      <c r="B1260" s="487" t="s">
        <v>433</v>
      </c>
      <c r="C1260" s="493" t="s">
        <v>497</v>
      </c>
      <c r="D1260" s="494">
        <v>22000</v>
      </c>
      <c r="E1260" s="494">
        <v>0</v>
      </c>
      <c r="F1260" s="494">
        <f t="shared" si="29"/>
        <v>22000</v>
      </c>
      <c r="G1260" s="489"/>
    </row>
    <row r="1261" spans="1:7">
      <c r="A1261" s="489"/>
      <c r="B1261" s="487" t="s">
        <v>433</v>
      </c>
      <c r="C1261" s="493" t="s">
        <v>498</v>
      </c>
      <c r="D1261" s="494">
        <v>92000</v>
      </c>
      <c r="E1261" s="494">
        <v>0</v>
      </c>
      <c r="F1261" s="494">
        <f t="shared" si="29"/>
        <v>92000</v>
      </c>
      <c r="G1261" s="489"/>
    </row>
    <row r="1262" spans="1:7">
      <c r="A1262" s="489"/>
      <c r="B1262" s="487" t="s">
        <v>433</v>
      </c>
      <c r="C1262" s="493" t="s">
        <v>499</v>
      </c>
      <c r="D1262" s="494">
        <v>263000</v>
      </c>
      <c r="E1262" s="494">
        <v>0</v>
      </c>
      <c r="F1262" s="494">
        <f t="shared" si="29"/>
        <v>263000</v>
      </c>
      <c r="G1262" s="489"/>
    </row>
    <row r="1263" spans="1:7">
      <c r="A1263" s="489"/>
      <c r="B1263" s="487" t="s">
        <v>433</v>
      </c>
      <c r="C1263" s="493" t="s">
        <v>500</v>
      </c>
      <c r="D1263" s="494">
        <v>40000</v>
      </c>
      <c r="E1263" s="494">
        <v>0</v>
      </c>
      <c r="F1263" s="494">
        <f t="shared" si="29"/>
        <v>40000</v>
      </c>
      <c r="G1263" s="489"/>
    </row>
    <row r="1264" spans="1:7">
      <c r="A1264" s="489"/>
      <c r="B1264" s="487" t="s">
        <v>433</v>
      </c>
      <c r="C1264" s="493" t="s">
        <v>501</v>
      </c>
      <c r="D1264" s="494">
        <v>240000</v>
      </c>
      <c r="E1264" s="494">
        <v>0</v>
      </c>
      <c r="F1264" s="494">
        <f t="shared" si="29"/>
        <v>240000</v>
      </c>
      <c r="G1264" s="489"/>
    </row>
    <row r="1265" spans="1:7">
      <c r="A1265" s="489"/>
      <c r="B1265" s="487" t="s">
        <v>433</v>
      </c>
      <c r="C1265" s="493" t="s">
        <v>502</v>
      </c>
      <c r="D1265" s="494">
        <v>117000</v>
      </c>
      <c r="E1265" s="494">
        <v>0</v>
      </c>
      <c r="F1265" s="494">
        <f t="shared" si="29"/>
        <v>117000</v>
      </c>
      <c r="G1265" s="489"/>
    </row>
    <row r="1266" spans="1:7">
      <c r="A1266" s="489"/>
      <c r="B1266" s="487" t="s">
        <v>433</v>
      </c>
      <c r="C1266" s="493" t="s">
        <v>503</v>
      </c>
      <c r="D1266" s="494">
        <v>81000</v>
      </c>
      <c r="E1266" s="494">
        <v>0</v>
      </c>
      <c r="F1266" s="494">
        <f t="shared" si="29"/>
        <v>81000</v>
      </c>
      <c r="G1266" s="489"/>
    </row>
    <row r="1267" spans="1:7">
      <c r="A1267" s="489"/>
      <c r="B1267" s="487" t="s">
        <v>433</v>
      </c>
      <c r="C1267" s="493" t="s">
        <v>504</v>
      </c>
      <c r="D1267" s="494">
        <v>49000</v>
      </c>
      <c r="E1267" s="494">
        <v>0</v>
      </c>
      <c r="F1267" s="494">
        <f t="shared" si="29"/>
        <v>49000</v>
      </c>
      <c r="G1267" s="489"/>
    </row>
    <row r="1268" spans="1:7">
      <c r="A1268" s="489"/>
      <c r="B1268" s="487" t="s">
        <v>433</v>
      </c>
      <c r="C1268" s="493" t="s">
        <v>505</v>
      </c>
      <c r="D1268" s="494">
        <v>236000</v>
      </c>
      <c r="E1268" s="494">
        <v>0</v>
      </c>
      <c r="F1268" s="494">
        <f t="shared" si="29"/>
        <v>236000</v>
      </c>
      <c r="G1268" s="489"/>
    </row>
    <row r="1269" spans="1:7">
      <c r="A1269" s="489"/>
      <c r="B1269" s="487" t="s">
        <v>433</v>
      </c>
      <c r="C1269" s="493" t="s">
        <v>506</v>
      </c>
      <c r="D1269" s="494">
        <v>575000</v>
      </c>
      <c r="E1269" s="494">
        <v>0</v>
      </c>
      <c r="F1269" s="494">
        <f t="shared" si="29"/>
        <v>575000</v>
      </c>
      <c r="G1269" s="489"/>
    </row>
    <row r="1270" spans="1:7">
      <c r="A1270" s="489"/>
      <c r="B1270" s="487" t="s">
        <v>433</v>
      </c>
      <c r="C1270" s="493" t="s">
        <v>507</v>
      </c>
      <c r="D1270" s="494">
        <v>66000</v>
      </c>
      <c r="E1270" s="494">
        <v>0</v>
      </c>
      <c r="F1270" s="494">
        <f t="shared" si="29"/>
        <v>66000</v>
      </c>
      <c r="G1270" s="489"/>
    </row>
    <row r="1271" spans="1:7">
      <c r="A1271" s="489"/>
      <c r="B1271" s="487" t="s">
        <v>433</v>
      </c>
      <c r="C1271" s="493" t="s">
        <v>508</v>
      </c>
      <c r="D1271" s="494">
        <v>70000</v>
      </c>
      <c r="E1271" s="494">
        <v>0</v>
      </c>
      <c r="F1271" s="494">
        <f t="shared" si="29"/>
        <v>70000</v>
      </c>
      <c r="G1271" s="489"/>
    </row>
    <row r="1272" spans="1:7">
      <c r="A1272" s="489"/>
      <c r="B1272" s="487" t="s">
        <v>433</v>
      </c>
      <c r="C1272" s="493" t="s">
        <v>509</v>
      </c>
      <c r="D1272" s="494">
        <v>102000</v>
      </c>
      <c r="E1272" s="494">
        <v>0</v>
      </c>
      <c r="F1272" s="494">
        <f t="shared" si="29"/>
        <v>102000</v>
      </c>
      <c r="G1272" s="489"/>
    </row>
    <row r="1273" spans="1:7">
      <c r="A1273" s="489"/>
      <c r="B1273" s="487" t="s">
        <v>433</v>
      </c>
      <c r="C1273" s="493" t="s">
        <v>510</v>
      </c>
      <c r="D1273" s="494">
        <v>68000</v>
      </c>
      <c r="E1273" s="494">
        <v>0</v>
      </c>
      <c r="F1273" s="494">
        <f t="shared" si="29"/>
        <v>68000</v>
      </c>
      <c r="G1273" s="489"/>
    </row>
    <row r="1274" spans="1:7">
      <c r="A1274" s="489"/>
      <c r="B1274" s="487" t="s">
        <v>433</v>
      </c>
      <c r="C1274" s="493" t="s">
        <v>511</v>
      </c>
      <c r="D1274" s="494">
        <v>19000</v>
      </c>
      <c r="E1274" s="494">
        <v>0</v>
      </c>
      <c r="F1274" s="494">
        <f t="shared" si="29"/>
        <v>19000</v>
      </c>
      <c r="G1274" s="489"/>
    </row>
    <row r="1275" spans="1:7">
      <c r="A1275" s="489"/>
      <c r="B1275" s="487" t="s">
        <v>433</v>
      </c>
      <c r="C1275" s="493" t="s">
        <v>512</v>
      </c>
      <c r="D1275" s="494">
        <v>106000</v>
      </c>
      <c r="E1275" s="494">
        <v>0</v>
      </c>
      <c r="F1275" s="494">
        <f t="shared" si="29"/>
        <v>106000</v>
      </c>
      <c r="G1275" s="489"/>
    </row>
    <row r="1276" spans="1:7">
      <c r="A1276" s="489"/>
      <c r="B1276" s="487" t="s">
        <v>433</v>
      </c>
      <c r="C1276" s="493" t="s">
        <v>513</v>
      </c>
      <c r="D1276" s="494">
        <v>185000</v>
      </c>
      <c r="E1276" s="494">
        <v>0</v>
      </c>
      <c r="F1276" s="494">
        <f t="shared" si="29"/>
        <v>185000</v>
      </c>
      <c r="G1276" s="489"/>
    </row>
    <row r="1277" spans="1:7">
      <c r="A1277" s="489"/>
      <c r="B1277" s="487" t="s">
        <v>433</v>
      </c>
      <c r="C1277" s="493" t="s">
        <v>514</v>
      </c>
      <c r="D1277" s="494">
        <v>110000</v>
      </c>
      <c r="E1277" s="494">
        <v>0</v>
      </c>
      <c r="F1277" s="494">
        <f t="shared" si="29"/>
        <v>110000</v>
      </c>
      <c r="G1277" s="489"/>
    </row>
    <row r="1278" spans="1:7">
      <c r="A1278" s="489"/>
      <c r="B1278" s="487" t="s">
        <v>433</v>
      </c>
      <c r="C1278" s="493" t="s">
        <v>515</v>
      </c>
      <c r="D1278" s="494">
        <v>87000</v>
      </c>
      <c r="E1278" s="494">
        <v>0</v>
      </c>
      <c r="F1278" s="494">
        <f t="shared" si="29"/>
        <v>87000</v>
      </c>
      <c r="G1278" s="489"/>
    </row>
    <row r="1279" spans="1:7">
      <c r="A1279" s="489"/>
      <c r="B1279" s="487" t="s">
        <v>433</v>
      </c>
      <c r="C1279" s="493" t="s">
        <v>516</v>
      </c>
      <c r="D1279" s="494">
        <v>213000</v>
      </c>
      <c r="E1279" s="494">
        <v>0</v>
      </c>
      <c r="F1279" s="494">
        <f t="shared" si="29"/>
        <v>213000</v>
      </c>
      <c r="G1279" s="489"/>
    </row>
    <row r="1280" spans="1:7">
      <c r="A1280" s="489"/>
      <c r="B1280" s="487" t="s">
        <v>433</v>
      </c>
      <c r="C1280" s="493" t="s">
        <v>517</v>
      </c>
      <c r="D1280" s="494">
        <v>28000</v>
      </c>
      <c r="E1280" s="494">
        <v>0</v>
      </c>
      <c r="F1280" s="494">
        <f t="shared" si="29"/>
        <v>28000</v>
      </c>
      <c r="G1280" s="489"/>
    </row>
    <row r="1281" spans="1:7">
      <c r="A1281" s="489"/>
      <c r="B1281" s="487" t="s">
        <v>433</v>
      </c>
      <c r="C1281" s="493" t="s">
        <v>1880</v>
      </c>
      <c r="D1281" s="494">
        <v>217000</v>
      </c>
      <c r="E1281" s="494">
        <v>0</v>
      </c>
      <c r="F1281" s="494">
        <f t="shared" si="29"/>
        <v>217000</v>
      </c>
      <c r="G1281" s="489"/>
    </row>
    <row r="1282" spans="1:7">
      <c r="A1282" s="489"/>
      <c r="B1282" s="487" t="s">
        <v>433</v>
      </c>
      <c r="C1282" s="493" t="s">
        <v>518</v>
      </c>
      <c r="D1282" s="494">
        <v>83000</v>
      </c>
      <c r="E1282" s="494">
        <v>0</v>
      </c>
      <c r="F1282" s="494">
        <f t="shared" si="29"/>
        <v>83000</v>
      </c>
      <c r="G1282" s="489"/>
    </row>
    <row r="1283" spans="1:7">
      <c r="A1283" s="489"/>
      <c r="B1283" s="487" t="s">
        <v>433</v>
      </c>
      <c r="C1283" s="493" t="s">
        <v>519</v>
      </c>
      <c r="D1283" s="494">
        <v>104000</v>
      </c>
      <c r="E1283" s="494">
        <v>0</v>
      </c>
      <c r="F1283" s="494">
        <f t="shared" si="29"/>
        <v>104000</v>
      </c>
      <c r="G1283" s="489"/>
    </row>
    <row r="1284" spans="1:7">
      <c r="A1284" s="489"/>
      <c r="B1284" s="487" t="s">
        <v>433</v>
      </c>
      <c r="C1284" s="493" t="s">
        <v>520</v>
      </c>
      <c r="D1284" s="494">
        <v>14000</v>
      </c>
      <c r="E1284" s="494">
        <v>0</v>
      </c>
      <c r="F1284" s="494">
        <f t="shared" si="29"/>
        <v>14000</v>
      </c>
      <c r="G1284" s="489"/>
    </row>
    <row r="1285" spans="1:7">
      <c r="A1285" s="489"/>
      <c r="B1285" s="487" t="s">
        <v>433</v>
      </c>
      <c r="C1285" s="493" t="s">
        <v>521</v>
      </c>
      <c r="D1285" s="494">
        <v>10000</v>
      </c>
      <c r="E1285" s="494">
        <v>0</v>
      </c>
      <c r="F1285" s="494">
        <f t="shared" si="29"/>
        <v>10000</v>
      </c>
      <c r="G1285" s="489"/>
    </row>
    <row r="1286" spans="1:7">
      <c r="A1286" s="489"/>
      <c r="B1286" s="487" t="s">
        <v>433</v>
      </c>
      <c r="C1286" s="493" t="s">
        <v>522</v>
      </c>
      <c r="D1286" s="494">
        <v>7000</v>
      </c>
      <c r="E1286" s="494">
        <v>0</v>
      </c>
      <c r="F1286" s="494">
        <f t="shared" si="29"/>
        <v>7000</v>
      </c>
      <c r="G1286" s="489"/>
    </row>
    <row r="1287" spans="1:7">
      <c r="A1287" s="489"/>
      <c r="B1287" s="487" t="s">
        <v>433</v>
      </c>
      <c r="C1287" s="493" t="s">
        <v>523</v>
      </c>
      <c r="D1287" s="494">
        <v>55000</v>
      </c>
      <c r="E1287" s="494">
        <v>0</v>
      </c>
      <c r="F1287" s="494">
        <f t="shared" si="29"/>
        <v>55000</v>
      </c>
      <c r="G1287" s="489"/>
    </row>
    <row r="1288" spans="1:7">
      <c r="A1288" s="489"/>
      <c r="B1288" s="487" t="s">
        <v>433</v>
      </c>
      <c r="C1288" s="493" t="s">
        <v>524</v>
      </c>
      <c r="D1288" s="494">
        <v>35000</v>
      </c>
      <c r="E1288" s="494">
        <v>0</v>
      </c>
      <c r="F1288" s="494">
        <f t="shared" si="29"/>
        <v>35000</v>
      </c>
      <c r="G1288" s="489"/>
    </row>
    <row r="1289" spans="1:7">
      <c r="A1289" s="489"/>
      <c r="B1289" s="487" t="s">
        <v>433</v>
      </c>
      <c r="C1289" s="493" t="s">
        <v>525</v>
      </c>
      <c r="D1289" s="494">
        <v>74000</v>
      </c>
      <c r="E1289" s="494">
        <v>0</v>
      </c>
      <c r="F1289" s="494">
        <f t="shared" si="29"/>
        <v>74000</v>
      </c>
      <c r="G1289" s="489"/>
    </row>
    <row r="1290" spans="1:7">
      <c r="A1290" s="489"/>
      <c r="B1290" s="487" t="s">
        <v>433</v>
      </c>
      <c r="C1290" s="493" t="s">
        <v>526</v>
      </c>
      <c r="D1290" s="494">
        <v>57000</v>
      </c>
      <c r="E1290" s="494">
        <v>0</v>
      </c>
      <c r="F1290" s="494">
        <f t="shared" si="29"/>
        <v>57000</v>
      </c>
      <c r="G1290" s="489"/>
    </row>
    <row r="1291" spans="1:7">
      <c r="A1291" s="489"/>
      <c r="B1291" s="487" t="s">
        <v>433</v>
      </c>
      <c r="C1291" s="493" t="s">
        <v>527</v>
      </c>
      <c r="D1291" s="494">
        <v>50000</v>
      </c>
      <c r="E1291" s="494">
        <v>0</v>
      </c>
      <c r="F1291" s="494">
        <f t="shared" si="29"/>
        <v>50000</v>
      </c>
      <c r="G1291" s="489"/>
    </row>
    <row r="1292" spans="1:7">
      <c r="A1292" s="489"/>
      <c r="B1292" s="487" t="s">
        <v>433</v>
      </c>
      <c r="C1292" s="493" t="s">
        <v>528</v>
      </c>
      <c r="D1292" s="494">
        <v>16000</v>
      </c>
      <c r="E1292" s="494">
        <v>0</v>
      </c>
      <c r="F1292" s="494">
        <f t="shared" si="29"/>
        <v>16000</v>
      </c>
      <c r="G1292" s="489"/>
    </row>
    <row r="1293" spans="1:7">
      <c r="A1293" s="489"/>
      <c r="B1293" s="487" t="s">
        <v>433</v>
      </c>
      <c r="C1293" s="493" t="s">
        <v>529</v>
      </c>
      <c r="D1293" s="494">
        <v>101000</v>
      </c>
      <c r="E1293" s="494">
        <v>0</v>
      </c>
      <c r="F1293" s="494">
        <f t="shared" si="29"/>
        <v>101000</v>
      </c>
      <c r="G1293" s="489"/>
    </row>
    <row r="1294" spans="1:7">
      <c r="A1294" s="489"/>
      <c r="B1294" s="487" t="s">
        <v>433</v>
      </c>
      <c r="C1294" s="493" t="s">
        <v>530</v>
      </c>
      <c r="D1294" s="494">
        <v>64000</v>
      </c>
      <c r="E1294" s="494">
        <v>0</v>
      </c>
      <c r="F1294" s="494">
        <f t="shared" si="29"/>
        <v>64000</v>
      </c>
      <c r="G1294" s="489"/>
    </row>
    <row r="1295" spans="1:7">
      <c r="A1295" s="489"/>
      <c r="B1295" s="487" t="s">
        <v>433</v>
      </c>
      <c r="C1295" s="493" t="s">
        <v>531</v>
      </c>
      <c r="D1295" s="494">
        <v>179000</v>
      </c>
      <c r="E1295" s="494">
        <v>0</v>
      </c>
      <c r="F1295" s="494">
        <f t="shared" si="29"/>
        <v>179000</v>
      </c>
      <c r="G1295" s="489"/>
    </row>
    <row r="1296" spans="1:7">
      <c r="A1296" s="489"/>
      <c r="B1296" s="487" t="s">
        <v>433</v>
      </c>
      <c r="C1296" s="493" t="s">
        <v>532</v>
      </c>
      <c r="D1296" s="494">
        <v>69000</v>
      </c>
      <c r="E1296" s="494">
        <v>0</v>
      </c>
      <c r="F1296" s="494">
        <f t="shared" si="29"/>
        <v>69000</v>
      </c>
      <c r="G1296" s="489"/>
    </row>
    <row r="1297" spans="1:7">
      <c r="A1297" s="489"/>
      <c r="B1297" s="487" t="s">
        <v>433</v>
      </c>
      <c r="C1297" s="493" t="s">
        <v>533</v>
      </c>
      <c r="D1297" s="494">
        <v>105000</v>
      </c>
      <c r="E1297" s="494">
        <v>0</v>
      </c>
      <c r="F1297" s="494">
        <f t="shared" si="29"/>
        <v>105000</v>
      </c>
      <c r="G1297" s="489"/>
    </row>
    <row r="1298" spans="1:7">
      <c r="A1298" s="489"/>
      <c r="B1298" s="487" t="s">
        <v>433</v>
      </c>
      <c r="C1298" s="493" t="s">
        <v>534</v>
      </c>
      <c r="D1298" s="494">
        <v>78000</v>
      </c>
      <c r="E1298" s="494">
        <v>0</v>
      </c>
      <c r="F1298" s="494">
        <f t="shared" si="29"/>
        <v>78000</v>
      </c>
      <c r="G1298" s="489"/>
    </row>
    <row r="1299" spans="1:7">
      <c r="A1299" s="489"/>
      <c r="B1299" s="487" t="s">
        <v>433</v>
      </c>
      <c r="C1299" s="493" t="s">
        <v>535</v>
      </c>
      <c r="D1299" s="494">
        <v>105000</v>
      </c>
      <c r="E1299" s="494">
        <v>0</v>
      </c>
      <c r="F1299" s="494">
        <f t="shared" si="29"/>
        <v>105000</v>
      </c>
      <c r="G1299" s="489"/>
    </row>
    <row r="1300" spans="1:7">
      <c r="A1300" s="489"/>
      <c r="B1300" s="487" t="s">
        <v>433</v>
      </c>
      <c r="C1300" s="493" t="s">
        <v>536</v>
      </c>
      <c r="D1300" s="494">
        <v>39000</v>
      </c>
      <c r="E1300" s="494">
        <v>0</v>
      </c>
      <c r="F1300" s="494">
        <f t="shared" si="29"/>
        <v>39000</v>
      </c>
      <c r="G1300" s="489"/>
    </row>
    <row r="1301" spans="1:7">
      <c r="A1301" s="489"/>
      <c r="B1301" s="487" t="s">
        <v>433</v>
      </c>
      <c r="C1301" s="493" t="s">
        <v>537</v>
      </c>
      <c r="D1301" s="494">
        <v>123000</v>
      </c>
      <c r="E1301" s="494">
        <v>0</v>
      </c>
      <c r="F1301" s="494">
        <f t="shared" si="29"/>
        <v>123000</v>
      </c>
      <c r="G1301" s="489"/>
    </row>
    <row r="1302" spans="1:7">
      <c r="A1302" s="489"/>
      <c r="B1302" s="487" t="s">
        <v>433</v>
      </c>
      <c r="C1302" s="493" t="s">
        <v>538</v>
      </c>
      <c r="D1302" s="494">
        <v>102000</v>
      </c>
      <c r="E1302" s="494">
        <v>0</v>
      </c>
      <c r="F1302" s="494">
        <f t="shared" si="29"/>
        <v>102000</v>
      </c>
      <c r="G1302" s="489"/>
    </row>
    <row r="1303" spans="1:7">
      <c r="A1303" s="489"/>
      <c r="B1303" s="487" t="s">
        <v>433</v>
      </c>
      <c r="C1303" s="493" t="s">
        <v>539</v>
      </c>
      <c r="D1303" s="494">
        <v>15000</v>
      </c>
      <c r="E1303" s="494">
        <v>0</v>
      </c>
      <c r="F1303" s="494">
        <f t="shared" si="29"/>
        <v>15000</v>
      </c>
      <c r="G1303" s="489"/>
    </row>
    <row r="1304" spans="1:7">
      <c r="A1304" s="489"/>
      <c r="B1304" s="487" t="s">
        <v>433</v>
      </c>
      <c r="C1304" s="493" t="s">
        <v>540</v>
      </c>
      <c r="D1304" s="494">
        <v>20000</v>
      </c>
      <c r="E1304" s="494">
        <v>0</v>
      </c>
      <c r="F1304" s="494">
        <f t="shared" si="29"/>
        <v>20000</v>
      </c>
      <c r="G1304" s="489"/>
    </row>
    <row r="1305" spans="1:7">
      <c r="A1305" s="489"/>
      <c r="B1305" s="487" t="s">
        <v>433</v>
      </c>
      <c r="C1305" s="493" t="s">
        <v>541</v>
      </c>
      <c r="D1305" s="494">
        <v>52000</v>
      </c>
      <c r="E1305" s="494">
        <v>0</v>
      </c>
      <c r="F1305" s="494">
        <f t="shared" si="29"/>
        <v>52000</v>
      </c>
      <c r="G1305" s="489"/>
    </row>
    <row r="1306" spans="1:7">
      <c r="A1306" s="489"/>
      <c r="B1306" s="487" t="s">
        <v>433</v>
      </c>
      <c r="C1306" s="493" t="s">
        <v>542</v>
      </c>
      <c r="D1306" s="494">
        <v>33000</v>
      </c>
      <c r="E1306" s="494">
        <v>0</v>
      </c>
      <c r="F1306" s="494">
        <f t="shared" si="29"/>
        <v>33000</v>
      </c>
      <c r="G1306" s="489"/>
    </row>
    <row r="1307" spans="1:7">
      <c r="A1307" s="489"/>
      <c r="B1307" s="487" t="s">
        <v>433</v>
      </c>
      <c r="C1307" s="493" t="s">
        <v>543</v>
      </c>
      <c r="D1307" s="494">
        <v>54000</v>
      </c>
      <c r="E1307" s="494">
        <v>0</v>
      </c>
      <c r="F1307" s="494">
        <f t="shared" si="29"/>
        <v>54000</v>
      </c>
      <c r="G1307" s="489"/>
    </row>
    <row r="1308" spans="1:7">
      <c r="A1308" s="489"/>
      <c r="B1308" s="487" t="s">
        <v>433</v>
      </c>
      <c r="C1308" s="493" t="s">
        <v>544</v>
      </c>
      <c r="D1308" s="494">
        <v>20000</v>
      </c>
      <c r="E1308" s="494">
        <v>0</v>
      </c>
      <c r="F1308" s="494">
        <f t="shared" si="29"/>
        <v>20000</v>
      </c>
      <c r="G1308" s="489"/>
    </row>
    <row r="1309" spans="1:7">
      <c r="A1309" s="489"/>
      <c r="B1309" s="487" t="s">
        <v>433</v>
      </c>
      <c r="C1309" s="493" t="s">
        <v>511</v>
      </c>
      <c r="D1309" s="494">
        <v>20000</v>
      </c>
      <c r="E1309" s="494">
        <v>0</v>
      </c>
      <c r="F1309" s="494">
        <f t="shared" si="29"/>
        <v>20000</v>
      </c>
      <c r="G1309" s="489"/>
    </row>
    <row r="1310" spans="1:7">
      <c r="A1310" s="489"/>
      <c r="B1310" s="487" t="s">
        <v>433</v>
      </c>
      <c r="C1310" s="493" t="s">
        <v>545</v>
      </c>
      <c r="D1310" s="494">
        <v>222000</v>
      </c>
      <c r="E1310" s="494">
        <v>0</v>
      </c>
      <c r="F1310" s="494">
        <f t="shared" ref="F1310:F1373" si="30">D1310-E1310</f>
        <v>222000</v>
      </c>
      <c r="G1310" s="489"/>
    </row>
    <row r="1311" spans="1:7">
      <c r="A1311" s="489"/>
      <c r="B1311" s="487" t="s">
        <v>433</v>
      </c>
      <c r="C1311" s="493" t="s">
        <v>546</v>
      </c>
      <c r="D1311" s="494">
        <v>3000</v>
      </c>
      <c r="E1311" s="494">
        <v>0</v>
      </c>
      <c r="F1311" s="494">
        <f t="shared" si="30"/>
        <v>3000</v>
      </c>
      <c r="G1311" s="489"/>
    </row>
    <row r="1312" spans="1:7">
      <c r="A1312" s="489"/>
      <c r="B1312" s="487" t="s">
        <v>433</v>
      </c>
      <c r="C1312" s="493" t="s">
        <v>547</v>
      </c>
      <c r="D1312" s="494">
        <v>45000</v>
      </c>
      <c r="E1312" s="494">
        <v>0</v>
      </c>
      <c r="F1312" s="494">
        <f t="shared" si="30"/>
        <v>45000</v>
      </c>
      <c r="G1312" s="489"/>
    </row>
    <row r="1313" spans="1:7">
      <c r="A1313" s="489"/>
      <c r="B1313" s="487" t="s">
        <v>433</v>
      </c>
      <c r="C1313" s="493" t="s">
        <v>548</v>
      </c>
      <c r="D1313" s="494">
        <v>3000</v>
      </c>
      <c r="E1313" s="494">
        <v>0</v>
      </c>
      <c r="F1313" s="494">
        <f t="shared" si="30"/>
        <v>3000</v>
      </c>
      <c r="G1313" s="489"/>
    </row>
    <row r="1314" spans="1:7">
      <c r="A1314" s="489"/>
      <c r="B1314" s="487" t="s">
        <v>433</v>
      </c>
      <c r="C1314" s="493" t="s">
        <v>549</v>
      </c>
      <c r="D1314" s="494">
        <v>32000</v>
      </c>
      <c r="E1314" s="494">
        <v>0</v>
      </c>
      <c r="F1314" s="494">
        <f t="shared" si="30"/>
        <v>32000</v>
      </c>
      <c r="G1314" s="489"/>
    </row>
    <row r="1315" spans="1:7">
      <c r="A1315" s="489"/>
      <c r="B1315" s="487" t="s">
        <v>433</v>
      </c>
      <c r="C1315" s="493" t="s">
        <v>550</v>
      </c>
      <c r="D1315" s="494">
        <v>28000</v>
      </c>
      <c r="E1315" s="494">
        <v>0</v>
      </c>
      <c r="F1315" s="494">
        <f t="shared" si="30"/>
        <v>28000</v>
      </c>
      <c r="G1315" s="489"/>
    </row>
    <row r="1316" spans="1:7">
      <c r="A1316" s="489"/>
      <c r="B1316" s="487" t="s">
        <v>433</v>
      </c>
      <c r="C1316" s="493" t="s">
        <v>551</v>
      </c>
      <c r="D1316" s="494">
        <v>17000</v>
      </c>
      <c r="E1316" s="494">
        <v>0</v>
      </c>
      <c r="F1316" s="494">
        <f t="shared" si="30"/>
        <v>17000</v>
      </c>
      <c r="G1316" s="489"/>
    </row>
    <row r="1317" spans="1:7">
      <c r="A1317" s="489"/>
      <c r="B1317" s="487" t="s">
        <v>433</v>
      </c>
      <c r="C1317" s="493" t="s">
        <v>552</v>
      </c>
      <c r="D1317" s="494">
        <v>193000</v>
      </c>
      <c r="E1317" s="494">
        <v>0</v>
      </c>
      <c r="F1317" s="494">
        <f t="shared" si="30"/>
        <v>193000</v>
      </c>
      <c r="G1317" s="489"/>
    </row>
    <row r="1318" spans="1:7">
      <c r="A1318" s="489"/>
      <c r="B1318" s="487" t="s">
        <v>433</v>
      </c>
      <c r="C1318" s="493" t="s">
        <v>553</v>
      </c>
      <c r="D1318" s="494">
        <v>210000</v>
      </c>
      <c r="E1318" s="494">
        <v>0</v>
      </c>
      <c r="F1318" s="494">
        <f t="shared" si="30"/>
        <v>210000</v>
      </c>
      <c r="G1318" s="489"/>
    </row>
    <row r="1319" spans="1:7">
      <c r="A1319" s="489"/>
      <c r="B1319" s="487" t="s">
        <v>433</v>
      </c>
      <c r="C1319" s="493" t="s">
        <v>554</v>
      </c>
      <c r="D1319" s="494">
        <v>221000</v>
      </c>
      <c r="E1319" s="494">
        <v>0</v>
      </c>
      <c r="F1319" s="494">
        <f t="shared" si="30"/>
        <v>221000</v>
      </c>
      <c r="G1319" s="489"/>
    </row>
    <row r="1320" spans="1:7">
      <c r="A1320" s="489"/>
      <c r="B1320" s="487" t="s">
        <v>433</v>
      </c>
      <c r="C1320" s="493" t="s">
        <v>555</v>
      </c>
      <c r="D1320" s="494">
        <v>32000</v>
      </c>
      <c r="E1320" s="494">
        <v>0</v>
      </c>
      <c r="F1320" s="494">
        <f t="shared" si="30"/>
        <v>32000</v>
      </c>
      <c r="G1320" s="489"/>
    </row>
    <row r="1321" spans="1:7">
      <c r="A1321" s="489"/>
      <c r="B1321" s="487" t="s">
        <v>433</v>
      </c>
      <c r="C1321" s="493" t="s">
        <v>556</v>
      </c>
      <c r="D1321" s="494">
        <v>57000</v>
      </c>
      <c r="E1321" s="494">
        <v>0</v>
      </c>
      <c r="F1321" s="494">
        <f t="shared" si="30"/>
        <v>57000</v>
      </c>
      <c r="G1321" s="489"/>
    </row>
    <row r="1322" spans="1:7">
      <c r="A1322" s="489"/>
      <c r="B1322" s="487" t="s">
        <v>433</v>
      </c>
      <c r="C1322" s="493" t="s">
        <v>557</v>
      </c>
      <c r="D1322" s="494">
        <v>63000</v>
      </c>
      <c r="E1322" s="494">
        <v>0</v>
      </c>
      <c r="F1322" s="494">
        <f t="shared" si="30"/>
        <v>63000</v>
      </c>
      <c r="G1322" s="489"/>
    </row>
    <row r="1323" spans="1:7">
      <c r="A1323" s="489"/>
      <c r="B1323" s="487" t="s">
        <v>433</v>
      </c>
      <c r="C1323" s="493" t="s">
        <v>558</v>
      </c>
      <c r="D1323" s="494">
        <v>105000</v>
      </c>
      <c r="E1323" s="494">
        <v>0</v>
      </c>
      <c r="F1323" s="494">
        <f t="shared" si="30"/>
        <v>105000</v>
      </c>
      <c r="G1323" s="489"/>
    </row>
    <row r="1324" spans="1:7">
      <c r="A1324" s="489"/>
      <c r="B1324" s="487" t="s">
        <v>433</v>
      </c>
      <c r="C1324" s="493" t="s">
        <v>559</v>
      </c>
      <c r="D1324" s="494">
        <v>367000</v>
      </c>
      <c r="E1324" s="494">
        <v>0</v>
      </c>
      <c r="F1324" s="494">
        <f t="shared" si="30"/>
        <v>367000</v>
      </c>
      <c r="G1324" s="489"/>
    </row>
    <row r="1325" spans="1:7">
      <c r="A1325" s="489"/>
      <c r="B1325" s="487" t="s">
        <v>433</v>
      </c>
      <c r="C1325" s="493" t="s">
        <v>560</v>
      </c>
      <c r="D1325" s="494">
        <v>27000</v>
      </c>
      <c r="E1325" s="494">
        <v>0</v>
      </c>
      <c r="F1325" s="494">
        <f t="shared" si="30"/>
        <v>27000</v>
      </c>
      <c r="G1325" s="489"/>
    </row>
    <row r="1326" spans="1:7">
      <c r="A1326" s="489"/>
      <c r="B1326" s="487" t="s">
        <v>433</v>
      </c>
      <c r="C1326" s="493" t="s">
        <v>561</v>
      </c>
      <c r="D1326" s="494">
        <v>150000</v>
      </c>
      <c r="E1326" s="494">
        <v>0</v>
      </c>
      <c r="F1326" s="494">
        <f t="shared" si="30"/>
        <v>150000</v>
      </c>
      <c r="G1326" s="489"/>
    </row>
    <row r="1327" spans="1:7">
      <c r="A1327" s="489"/>
      <c r="B1327" s="487" t="s">
        <v>433</v>
      </c>
      <c r="C1327" s="493" t="s">
        <v>562</v>
      </c>
      <c r="D1327" s="494">
        <v>143000</v>
      </c>
      <c r="E1327" s="494">
        <v>0</v>
      </c>
      <c r="F1327" s="494">
        <f t="shared" si="30"/>
        <v>143000</v>
      </c>
      <c r="G1327" s="489"/>
    </row>
    <row r="1328" spans="1:7">
      <c r="A1328" s="489"/>
      <c r="B1328" s="487" t="s">
        <v>433</v>
      </c>
      <c r="C1328" s="493" t="s">
        <v>563</v>
      </c>
      <c r="D1328" s="494">
        <v>56000</v>
      </c>
      <c r="E1328" s="494">
        <v>0</v>
      </c>
      <c r="F1328" s="494">
        <f t="shared" si="30"/>
        <v>56000</v>
      </c>
      <c r="G1328" s="489"/>
    </row>
    <row r="1329" spans="1:7">
      <c r="A1329" s="489"/>
      <c r="B1329" s="487" t="s">
        <v>433</v>
      </c>
      <c r="C1329" s="493" t="s">
        <v>564</v>
      </c>
      <c r="D1329" s="494">
        <v>144000</v>
      </c>
      <c r="E1329" s="494">
        <v>0</v>
      </c>
      <c r="F1329" s="494">
        <f t="shared" si="30"/>
        <v>144000</v>
      </c>
      <c r="G1329" s="489"/>
    </row>
    <row r="1330" spans="1:7">
      <c r="A1330" s="489"/>
      <c r="B1330" s="487" t="s">
        <v>433</v>
      </c>
      <c r="C1330" s="493" t="s">
        <v>565</v>
      </c>
      <c r="D1330" s="494">
        <v>14000</v>
      </c>
      <c r="E1330" s="494">
        <v>0</v>
      </c>
      <c r="F1330" s="494">
        <f t="shared" si="30"/>
        <v>14000</v>
      </c>
      <c r="G1330" s="489"/>
    </row>
    <row r="1331" spans="1:7">
      <c r="A1331" s="489"/>
      <c r="B1331" s="487" t="s">
        <v>433</v>
      </c>
      <c r="C1331" s="493" t="s">
        <v>566</v>
      </c>
      <c r="D1331" s="494">
        <v>183000</v>
      </c>
      <c r="E1331" s="494">
        <v>0</v>
      </c>
      <c r="F1331" s="494">
        <f t="shared" si="30"/>
        <v>183000</v>
      </c>
      <c r="G1331" s="489"/>
    </row>
    <row r="1332" spans="1:7">
      <c r="A1332" s="489"/>
      <c r="B1332" s="487" t="s">
        <v>433</v>
      </c>
      <c r="C1332" s="493" t="s">
        <v>567</v>
      </c>
      <c r="D1332" s="494">
        <v>33000</v>
      </c>
      <c r="E1332" s="494">
        <v>0</v>
      </c>
      <c r="F1332" s="494">
        <f t="shared" si="30"/>
        <v>33000</v>
      </c>
      <c r="G1332" s="489"/>
    </row>
    <row r="1333" spans="1:7">
      <c r="A1333" s="489"/>
      <c r="B1333" s="487" t="s">
        <v>433</v>
      </c>
      <c r="C1333" s="493" t="s">
        <v>568</v>
      </c>
      <c r="D1333" s="494">
        <v>5000</v>
      </c>
      <c r="E1333" s="494">
        <v>0</v>
      </c>
      <c r="F1333" s="494">
        <f t="shared" si="30"/>
        <v>5000</v>
      </c>
      <c r="G1333" s="489"/>
    </row>
    <row r="1334" spans="1:7">
      <c r="A1334" s="489"/>
      <c r="B1334" s="487" t="s">
        <v>433</v>
      </c>
      <c r="C1334" s="493" t="s">
        <v>569</v>
      </c>
      <c r="D1334" s="494">
        <v>58000</v>
      </c>
      <c r="E1334" s="494">
        <v>0</v>
      </c>
      <c r="F1334" s="494">
        <f t="shared" si="30"/>
        <v>58000</v>
      </c>
      <c r="G1334" s="489"/>
    </row>
    <row r="1335" spans="1:7">
      <c r="A1335" s="489"/>
      <c r="B1335" s="487" t="s">
        <v>433</v>
      </c>
      <c r="C1335" s="493" t="s">
        <v>570</v>
      </c>
      <c r="D1335" s="494">
        <v>69000</v>
      </c>
      <c r="E1335" s="494">
        <v>0</v>
      </c>
      <c r="F1335" s="494">
        <f t="shared" si="30"/>
        <v>69000</v>
      </c>
      <c r="G1335" s="489"/>
    </row>
    <row r="1336" spans="1:7">
      <c r="A1336" s="489"/>
      <c r="B1336" s="487" t="s">
        <v>433</v>
      </c>
      <c r="C1336" s="493" t="s">
        <v>1881</v>
      </c>
      <c r="D1336" s="494">
        <v>110000</v>
      </c>
      <c r="E1336" s="494">
        <v>0</v>
      </c>
      <c r="F1336" s="494">
        <f t="shared" si="30"/>
        <v>110000</v>
      </c>
      <c r="G1336" s="489"/>
    </row>
    <row r="1337" spans="1:7">
      <c r="A1337" s="489"/>
      <c r="B1337" s="487" t="s">
        <v>433</v>
      </c>
      <c r="C1337" s="493" t="s">
        <v>1882</v>
      </c>
      <c r="D1337" s="494">
        <v>82000</v>
      </c>
      <c r="E1337" s="494">
        <v>0</v>
      </c>
      <c r="F1337" s="494">
        <f t="shared" si="30"/>
        <v>82000</v>
      </c>
      <c r="G1337" s="489"/>
    </row>
    <row r="1338" spans="1:7">
      <c r="A1338" s="489"/>
      <c r="B1338" s="487" t="s">
        <v>433</v>
      </c>
      <c r="C1338" s="493" t="s">
        <v>1883</v>
      </c>
      <c r="D1338" s="494">
        <v>169000</v>
      </c>
      <c r="E1338" s="494">
        <v>0</v>
      </c>
      <c r="F1338" s="494">
        <f t="shared" si="30"/>
        <v>169000</v>
      </c>
      <c r="G1338" s="489"/>
    </row>
    <row r="1339" spans="1:7">
      <c r="A1339" s="489"/>
      <c r="B1339" s="487" t="s">
        <v>433</v>
      </c>
      <c r="C1339" s="493" t="s">
        <v>1884</v>
      </c>
      <c r="D1339" s="494">
        <v>11000</v>
      </c>
      <c r="E1339" s="494">
        <v>0</v>
      </c>
      <c r="F1339" s="494">
        <f t="shared" si="30"/>
        <v>11000</v>
      </c>
      <c r="G1339" s="489"/>
    </row>
    <row r="1340" spans="1:7">
      <c r="A1340" s="489"/>
      <c r="B1340" s="487" t="s">
        <v>433</v>
      </c>
      <c r="C1340" s="493" t="s">
        <v>1885</v>
      </c>
      <c r="D1340" s="494">
        <v>254000</v>
      </c>
      <c r="E1340" s="494">
        <v>0</v>
      </c>
      <c r="F1340" s="494">
        <f t="shared" si="30"/>
        <v>254000</v>
      </c>
      <c r="G1340" s="489"/>
    </row>
    <row r="1341" spans="1:7">
      <c r="A1341" s="489"/>
      <c r="B1341" s="487" t="s">
        <v>433</v>
      </c>
      <c r="C1341" s="493" t="s">
        <v>1886</v>
      </c>
      <c r="D1341" s="494">
        <v>21000</v>
      </c>
      <c r="E1341" s="494">
        <v>0</v>
      </c>
      <c r="F1341" s="494">
        <f t="shared" si="30"/>
        <v>21000</v>
      </c>
      <c r="G1341" s="489"/>
    </row>
    <row r="1342" spans="1:7">
      <c r="A1342" s="489"/>
      <c r="B1342" s="487" t="s">
        <v>433</v>
      </c>
      <c r="C1342" s="493" t="s">
        <v>571</v>
      </c>
      <c r="D1342" s="494">
        <v>18000</v>
      </c>
      <c r="E1342" s="494">
        <v>0</v>
      </c>
      <c r="F1342" s="494">
        <f t="shared" si="30"/>
        <v>18000</v>
      </c>
      <c r="G1342" s="489"/>
    </row>
    <row r="1343" spans="1:7">
      <c r="A1343" s="489"/>
      <c r="B1343" s="487" t="s">
        <v>433</v>
      </c>
      <c r="C1343" s="493" t="s">
        <v>1887</v>
      </c>
      <c r="D1343" s="494">
        <v>217000</v>
      </c>
      <c r="E1343" s="494">
        <v>0</v>
      </c>
      <c r="F1343" s="494">
        <f t="shared" si="30"/>
        <v>217000</v>
      </c>
      <c r="G1343" s="489"/>
    </row>
    <row r="1344" spans="1:7">
      <c r="A1344" s="489"/>
      <c r="B1344" s="487" t="s">
        <v>433</v>
      </c>
      <c r="C1344" s="493" t="s">
        <v>1888</v>
      </c>
      <c r="D1344" s="494">
        <v>157000</v>
      </c>
      <c r="E1344" s="494">
        <v>0</v>
      </c>
      <c r="F1344" s="494">
        <f t="shared" si="30"/>
        <v>157000</v>
      </c>
      <c r="G1344" s="489"/>
    </row>
    <row r="1345" spans="1:7">
      <c r="A1345" s="489"/>
      <c r="B1345" s="487" t="s">
        <v>433</v>
      </c>
      <c r="C1345" s="493" t="s">
        <v>572</v>
      </c>
      <c r="D1345" s="494">
        <v>242000</v>
      </c>
      <c r="E1345" s="494">
        <v>0</v>
      </c>
      <c r="F1345" s="494">
        <f t="shared" si="30"/>
        <v>242000</v>
      </c>
      <c r="G1345" s="489"/>
    </row>
    <row r="1346" spans="1:7">
      <c r="A1346" s="489"/>
      <c r="B1346" s="487" t="s">
        <v>433</v>
      </c>
      <c r="C1346" s="493" t="s">
        <v>1889</v>
      </c>
      <c r="D1346" s="494">
        <v>314000</v>
      </c>
      <c r="E1346" s="494">
        <v>0</v>
      </c>
      <c r="F1346" s="494">
        <f t="shared" si="30"/>
        <v>314000</v>
      </c>
      <c r="G1346" s="489"/>
    </row>
    <row r="1347" spans="1:7">
      <c r="A1347" s="489"/>
      <c r="B1347" s="487" t="s">
        <v>433</v>
      </c>
      <c r="C1347" s="493" t="s">
        <v>1890</v>
      </c>
      <c r="D1347" s="494">
        <v>328000</v>
      </c>
      <c r="E1347" s="494">
        <v>0</v>
      </c>
      <c r="F1347" s="494">
        <f t="shared" si="30"/>
        <v>328000</v>
      </c>
      <c r="G1347" s="489"/>
    </row>
    <row r="1348" spans="1:7">
      <c r="A1348" s="489"/>
      <c r="B1348" s="487" t="s">
        <v>433</v>
      </c>
      <c r="C1348" s="493" t="s">
        <v>1891</v>
      </c>
      <c r="D1348" s="494">
        <v>215000</v>
      </c>
      <c r="E1348" s="494">
        <v>0</v>
      </c>
      <c r="F1348" s="494">
        <f t="shared" si="30"/>
        <v>215000</v>
      </c>
      <c r="G1348" s="489"/>
    </row>
    <row r="1349" spans="1:7">
      <c r="A1349" s="489"/>
      <c r="B1349" s="487" t="s">
        <v>433</v>
      </c>
      <c r="C1349" s="493" t="s">
        <v>1892</v>
      </c>
      <c r="D1349" s="494">
        <v>159000</v>
      </c>
      <c r="E1349" s="494">
        <v>0</v>
      </c>
      <c r="F1349" s="494">
        <f t="shared" si="30"/>
        <v>159000</v>
      </c>
      <c r="G1349" s="489"/>
    </row>
    <row r="1350" spans="1:7">
      <c r="A1350" s="489"/>
      <c r="B1350" s="487" t="s">
        <v>433</v>
      </c>
      <c r="C1350" s="493" t="s">
        <v>573</v>
      </c>
      <c r="D1350" s="494">
        <v>121000</v>
      </c>
      <c r="E1350" s="494">
        <v>0</v>
      </c>
      <c r="F1350" s="494">
        <f t="shared" si="30"/>
        <v>121000</v>
      </c>
      <c r="G1350" s="489"/>
    </row>
    <row r="1351" spans="1:7">
      <c r="A1351" s="489"/>
      <c r="B1351" s="487" t="s">
        <v>433</v>
      </c>
      <c r="C1351" s="493" t="s">
        <v>1893</v>
      </c>
      <c r="D1351" s="494">
        <v>108000</v>
      </c>
      <c r="E1351" s="494">
        <v>0</v>
      </c>
      <c r="F1351" s="494">
        <f t="shared" si="30"/>
        <v>108000</v>
      </c>
      <c r="G1351" s="489"/>
    </row>
    <row r="1352" spans="1:7">
      <c r="A1352" s="489"/>
      <c r="B1352" s="487" t="s">
        <v>433</v>
      </c>
      <c r="C1352" s="493" t="s">
        <v>1894</v>
      </c>
      <c r="D1352" s="494">
        <v>89000</v>
      </c>
      <c r="E1352" s="494">
        <v>0</v>
      </c>
      <c r="F1352" s="494">
        <f t="shared" si="30"/>
        <v>89000</v>
      </c>
      <c r="G1352" s="489"/>
    </row>
    <row r="1353" spans="1:7">
      <c r="A1353" s="489"/>
      <c r="B1353" s="487" t="s">
        <v>433</v>
      </c>
      <c r="C1353" s="493" t="s">
        <v>1895</v>
      </c>
      <c r="D1353" s="494">
        <v>99000</v>
      </c>
      <c r="E1353" s="494">
        <v>0</v>
      </c>
      <c r="F1353" s="494">
        <f t="shared" si="30"/>
        <v>99000</v>
      </c>
      <c r="G1353" s="489"/>
    </row>
    <row r="1354" spans="1:7">
      <c r="A1354" s="489"/>
      <c r="B1354" s="487" t="s">
        <v>433</v>
      </c>
      <c r="C1354" s="493" t="s">
        <v>1896</v>
      </c>
      <c r="D1354" s="494">
        <v>550000</v>
      </c>
      <c r="E1354" s="494">
        <v>0</v>
      </c>
      <c r="F1354" s="494">
        <f t="shared" si="30"/>
        <v>550000</v>
      </c>
      <c r="G1354" s="489"/>
    </row>
    <row r="1355" spans="1:7">
      <c r="A1355" s="489"/>
      <c r="B1355" s="487" t="s">
        <v>433</v>
      </c>
      <c r="C1355" s="493" t="s">
        <v>1897</v>
      </c>
      <c r="D1355" s="494">
        <v>100000</v>
      </c>
      <c r="E1355" s="494">
        <v>0</v>
      </c>
      <c r="F1355" s="494">
        <f t="shared" si="30"/>
        <v>100000</v>
      </c>
      <c r="G1355" s="489"/>
    </row>
    <row r="1356" spans="1:7">
      <c r="A1356" s="489"/>
      <c r="B1356" s="487" t="s">
        <v>433</v>
      </c>
      <c r="C1356" s="493" t="s">
        <v>574</v>
      </c>
      <c r="D1356" s="494">
        <v>151000</v>
      </c>
      <c r="E1356" s="494">
        <v>0</v>
      </c>
      <c r="F1356" s="494">
        <f t="shared" si="30"/>
        <v>151000</v>
      </c>
      <c r="G1356" s="489"/>
    </row>
    <row r="1357" spans="1:7">
      <c r="A1357" s="489"/>
      <c r="B1357" s="487" t="s">
        <v>433</v>
      </c>
      <c r="C1357" s="493" t="s">
        <v>1898</v>
      </c>
      <c r="D1357" s="494">
        <v>393000</v>
      </c>
      <c r="E1357" s="494">
        <v>0</v>
      </c>
      <c r="F1357" s="494">
        <f t="shared" si="30"/>
        <v>393000</v>
      </c>
      <c r="G1357" s="489"/>
    </row>
    <row r="1358" spans="1:7">
      <c r="A1358" s="489"/>
      <c r="B1358" s="487" t="s">
        <v>433</v>
      </c>
      <c r="C1358" s="493" t="s">
        <v>1899</v>
      </c>
      <c r="D1358" s="494">
        <v>166000</v>
      </c>
      <c r="E1358" s="494">
        <v>0</v>
      </c>
      <c r="F1358" s="494">
        <f t="shared" si="30"/>
        <v>166000</v>
      </c>
      <c r="G1358" s="489"/>
    </row>
    <row r="1359" spans="1:7">
      <c r="A1359" s="489"/>
      <c r="B1359" s="487" t="s">
        <v>433</v>
      </c>
      <c r="C1359" s="493" t="s">
        <v>1900</v>
      </c>
      <c r="D1359" s="494">
        <v>370000</v>
      </c>
      <c r="E1359" s="494">
        <v>0</v>
      </c>
      <c r="F1359" s="494">
        <f t="shared" si="30"/>
        <v>370000</v>
      </c>
      <c r="G1359" s="489"/>
    </row>
    <row r="1360" spans="1:7">
      <c r="A1360" s="489"/>
      <c r="B1360" s="487" t="s">
        <v>433</v>
      </c>
      <c r="C1360" s="493" t="s">
        <v>1901</v>
      </c>
      <c r="D1360" s="494">
        <v>306000</v>
      </c>
      <c r="E1360" s="494">
        <v>0</v>
      </c>
      <c r="F1360" s="494">
        <f t="shared" si="30"/>
        <v>306000</v>
      </c>
      <c r="G1360" s="489"/>
    </row>
    <row r="1361" spans="1:7">
      <c r="A1361" s="489"/>
      <c r="B1361" s="487" t="s">
        <v>433</v>
      </c>
      <c r="C1361" s="493" t="s">
        <v>1902</v>
      </c>
      <c r="D1361" s="494">
        <v>53000</v>
      </c>
      <c r="E1361" s="494">
        <v>0</v>
      </c>
      <c r="F1361" s="494">
        <f t="shared" si="30"/>
        <v>53000</v>
      </c>
      <c r="G1361" s="489"/>
    </row>
    <row r="1362" spans="1:7">
      <c r="A1362" s="489"/>
      <c r="B1362" s="487" t="s">
        <v>433</v>
      </c>
      <c r="C1362" s="493" t="s">
        <v>1903</v>
      </c>
      <c r="D1362" s="494">
        <v>226000</v>
      </c>
      <c r="E1362" s="494">
        <v>0</v>
      </c>
      <c r="F1362" s="494">
        <f t="shared" si="30"/>
        <v>226000</v>
      </c>
      <c r="G1362" s="489"/>
    </row>
    <row r="1363" spans="1:7">
      <c r="A1363" s="489"/>
      <c r="B1363" s="487" t="s">
        <v>433</v>
      </c>
      <c r="C1363" s="493" t="s">
        <v>1904</v>
      </c>
      <c r="D1363" s="494">
        <v>76000</v>
      </c>
      <c r="E1363" s="494">
        <v>0</v>
      </c>
      <c r="F1363" s="494">
        <f t="shared" si="30"/>
        <v>76000</v>
      </c>
      <c r="G1363" s="489"/>
    </row>
    <row r="1364" spans="1:7">
      <c r="A1364" s="489"/>
      <c r="B1364" s="487" t="s">
        <v>433</v>
      </c>
      <c r="C1364" s="493" t="s">
        <v>1905</v>
      </c>
      <c r="D1364" s="494">
        <v>198000</v>
      </c>
      <c r="E1364" s="494">
        <v>0</v>
      </c>
      <c r="F1364" s="494">
        <f t="shared" si="30"/>
        <v>198000</v>
      </c>
      <c r="G1364" s="489"/>
    </row>
    <row r="1365" spans="1:7">
      <c r="A1365" s="489"/>
      <c r="B1365" s="487" t="s">
        <v>433</v>
      </c>
      <c r="C1365" s="493" t="s">
        <v>1906</v>
      </c>
      <c r="D1365" s="494">
        <v>51000</v>
      </c>
      <c r="E1365" s="494">
        <v>0</v>
      </c>
      <c r="F1365" s="494">
        <f t="shared" si="30"/>
        <v>51000</v>
      </c>
      <c r="G1365" s="489"/>
    </row>
    <row r="1366" spans="1:7">
      <c r="A1366" s="489"/>
      <c r="B1366" s="487" t="s">
        <v>433</v>
      </c>
      <c r="C1366" s="493" t="s">
        <v>1907</v>
      </c>
      <c r="D1366" s="494">
        <v>415000</v>
      </c>
      <c r="E1366" s="494">
        <v>0</v>
      </c>
      <c r="F1366" s="494">
        <f t="shared" si="30"/>
        <v>415000</v>
      </c>
      <c r="G1366" s="489"/>
    </row>
    <row r="1367" spans="1:7">
      <c r="A1367" s="489"/>
      <c r="B1367" s="487" t="s">
        <v>433</v>
      </c>
      <c r="C1367" s="493" t="s">
        <v>575</v>
      </c>
      <c r="D1367" s="494">
        <v>69000</v>
      </c>
      <c r="E1367" s="494">
        <v>0</v>
      </c>
      <c r="F1367" s="494">
        <f t="shared" si="30"/>
        <v>69000</v>
      </c>
      <c r="G1367" s="489"/>
    </row>
    <row r="1368" spans="1:7">
      <c r="A1368" s="489"/>
      <c r="B1368" s="487" t="s">
        <v>433</v>
      </c>
      <c r="C1368" s="493" t="s">
        <v>576</v>
      </c>
      <c r="D1368" s="494">
        <v>84000</v>
      </c>
      <c r="E1368" s="494">
        <v>0</v>
      </c>
      <c r="F1368" s="494">
        <f t="shared" si="30"/>
        <v>84000</v>
      </c>
      <c r="G1368" s="489"/>
    </row>
    <row r="1369" spans="1:7">
      <c r="A1369" s="489"/>
      <c r="B1369" s="487" t="s">
        <v>433</v>
      </c>
      <c r="C1369" s="493" t="s">
        <v>1908</v>
      </c>
      <c r="D1369" s="494">
        <v>232000</v>
      </c>
      <c r="E1369" s="494">
        <v>0</v>
      </c>
      <c r="F1369" s="494">
        <f t="shared" si="30"/>
        <v>232000</v>
      </c>
      <c r="G1369" s="489"/>
    </row>
    <row r="1370" spans="1:7">
      <c r="A1370" s="489"/>
      <c r="B1370" s="487" t="s">
        <v>433</v>
      </c>
      <c r="C1370" s="493" t="s">
        <v>1909</v>
      </c>
      <c r="D1370" s="494">
        <v>167000</v>
      </c>
      <c r="E1370" s="494">
        <v>0</v>
      </c>
      <c r="F1370" s="494">
        <f t="shared" si="30"/>
        <v>167000</v>
      </c>
      <c r="G1370" s="489"/>
    </row>
    <row r="1371" spans="1:7">
      <c r="A1371" s="489"/>
      <c r="B1371" s="487" t="s">
        <v>433</v>
      </c>
      <c r="C1371" s="493" t="s">
        <v>1910</v>
      </c>
      <c r="D1371" s="494">
        <v>572000</v>
      </c>
      <c r="E1371" s="494">
        <v>0</v>
      </c>
      <c r="F1371" s="494">
        <f t="shared" si="30"/>
        <v>572000</v>
      </c>
      <c r="G1371" s="489"/>
    </row>
    <row r="1372" spans="1:7">
      <c r="A1372" s="489"/>
      <c r="B1372" s="487" t="s">
        <v>433</v>
      </c>
      <c r="C1372" s="493" t="s">
        <v>1911</v>
      </c>
      <c r="D1372" s="494">
        <v>313000</v>
      </c>
      <c r="E1372" s="494">
        <v>0</v>
      </c>
      <c r="F1372" s="494">
        <f t="shared" si="30"/>
        <v>313000</v>
      </c>
      <c r="G1372" s="489"/>
    </row>
    <row r="1373" spans="1:7">
      <c r="A1373" s="489"/>
      <c r="B1373" s="487" t="s">
        <v>433</v>
      </c>
      <c r="C1373" s="493" t="s">
        <v>1912</v>
      </c>
      <c r="D1373" s="494">
        <v>210000</v>
      </c>
      <c r="E1373" s="494">
        <v>0</v>
      </c>
      <c r="F1373" s="494">
        <f t="shared" si="30"/>
        <v>210000</v>
      </c>
      <c r="G1373" s="489"/>
    </row>
    <row r="1374" spans="1:7">
      <c r="A1374" s="489"/>
      <c r="B1374" s="487" t="s">
        <v>433</v>
      </c>
      <c r="C1374" s="493" t="s">
        <v>1913</v>
      </c>
      <c r="D1374" s="494">
        <v>87000</v>
      </c>
      <c r="E1374" s="494">
        <v>0</v>
      </c>
      <c r="F1374" s="494">
        <f t="shared" ref="F1374:F1437" si="31">D1374-E1374</f>
        <v>87000</v>
      </c>
      <c r="G1374" s="489"/>
    </row>
    <row r="1375" spans="1:7">
      <c r="A1375" s="489"/>
      <c r="B1375" s="487" t="s">
        <v>433</v>
      </c>
      <c r="C1375" s="493" t="s">
        <v>1914</v>
      </c>
      <c r="D1375" s="494">
        <v>78000</v>
      </c>
      <c r="E1375" s="494">
        <v>0</v>
      </c>
      <c r="F1375" s="494">
        <f t="shared" si="31"/>
        <v>78000</v>
      </c>
      <c r="G1375" s="489"/>
    </row>
    <row r="1376" spans="1:7">
      <c r="A1376" s="489"/>
      <c r="B1376" s="487" t="s">
        <v>433</v>
      </c>
      <c r="C1376" s="493" t="s">
        <v>577</v>
      </c>
      <c r="D1376" s="494">
        <v>189000</v>
      </c>
      <c r="E1376" s="494">
        <v>0</v>
      </c>
      <c r="F1376" s="494">
        <f t="shared" si="31"/>
        <v>189000</v>
      </c>
      <c r="G1376" s="489"/>
    </row>
    <row r="1377" spans="1:7">
      <c r="A1377" s="489"/>
      <c r="B1377" s="487" t="s">
        <v>433</v>
      </c>
      <c r="C1377" s="493" t="s">
        <v>1915</v>
      </c>
      <c r="D1377" s="494">
        <v>125000</v>
      </c>
      <c r="E1377" s="494">
        <v>0</v>
      </c>
      <c r="F1377" s="494">
        <f t="shared" si="31"/>
        <v>125000</v>
      </c>
      <c r="G1377" s="489"/>
    </row>
    <row r="1378" spans="1:7">
      <c r="A1378" s="489"/>
      <c r="B1378" s="487" t="s">
        <v>433</v>
      </c>
      <c r="C1378" s="493" t="s">
        <v>578</v>
      </c>
      <c r="D1378" s="494">
        <v>35000</v>
      </c>
      <c r="E1378" s="494">
        <v>0</v>
      </c>
      <c r="F1378" s="494">
        <f t="shared" si="31"/>
        <v>35000</v>
      </c>
      <c r="G1378" s="489"/>
    </row>
    <row r="1379" spans="1:7">
      <c r="A1379" s="489"/>
      <c r="B1379" s="487" t="s">
        <v>433</v>
      </c>
      <c r="C1379" s="493" t="s">
        <v>1916</v>
      </c>
      <c r="D1379" s="494">
        <v>157000</v>
      </c>
      <c r="E1379" s="494">
        <v>0</v>
      </c>
      <c r="F1379" s="494">
        <f t="shared" si="31"/>
        <v>157000</v>
      </c>
      <c r="G1379" s="489"/>
    </row>
    <row r="1380" spans="1:7">
      <c r="A1380" s="489"/>
      <c r="B1380" s="487" t="s">
        <v>433</v>
      </c>
      <c r="C1380" s="493" t="s">
        <v>579</v>
      </c>
      <c r="D1380" s="494">
        <v>330000</v>
      </c>
      <c r="E1380" s="494">
        <v>0</v>
      </c>
      <c r="F1380" s="494">
        <f t="shared" si="31"/>
        <v>330000</v>
      </c>
      <c r="G1380" s="489"/>
    </row>
    <row r="1381" spans="1:7">
      <c r="A1381" s="489"/>
      <c r="B1381" s="487" t="s">
        <v>433</v>
      </c>
      <c r="C1381" s="493" t="s">
        <v>580</v>
      </c>
      <c r="D1381" s="494">
        <v>487000</v>
      </c>
      <c r="E1381" s="494">
        <v>0</v>
      </c>
      <c r="F1381" s="494">
        <f t="shared" si="31"/>
        <v>487000</v>
      </c>
      <c r="G1381" s="489"/>
    </row>
    <row r="1382" spans="1:7">
      <c r="A1382" s="489"/>
      <c r="B1382" s="487" t="s">
        <v>433</v>
      </c>
      <c r="C1382" s="493" t="s">
        <v>1917</v>
      </c>
      <c r="D1382" s="494">
        <v>406000</v>
      </c>
      <c r="E1382" s="494">
        <v>0</v>
      </c>
      <c r="F1382" s="494">
        <f t="shared" si="31"/>
        <v>406000</v>
      </c>
      <c r="G1382" s="489"/>
    </row>
    <row r="1383" spans="1:7">
      <c r="A1383" s="489"/>
      <c r="B1383" s="487" t="s">
        <v>433</v>
      </c>
      <c r="C1383" s="493" t="s">
        <v>581</v>
      </c>
      <c r="D1383" s="494">
        <v>882000</v>
      </c>
      <c r="E1383" s="494">
        <v>0</v>
      </c>
      <c r="F1383" s="494">
        <f t="shared" si="31"/>
        <v>882000</v>
      </c>
      <c r="G1383" s="489"/>
    </row>
    <row r="1384" spans="1:7">
      <c r="A1384" s="489"/>
      <c r="B1384" s="487" t="s">
        <v>433</v>
      </c>
      <c r="C1384" s="493" t="s">
        <v>582</v>
      </c>
      <c r="D1384" s="494">
        <v>21000</v>
      </c>
      <c r="E1384" s="494">
        <v>0</v>
      </c>
      <c r="F1384" s="494">
        <f t="shared" si="31"/>
        <v>21000</v>
      </c>
      <c r="G1384" s="489"/>
    </row>
    <row r="1385" spans="1:7">
      <c r="A1385" s="489"/>
      <c r="B1385" s="487" t="s">
        <v>433</v>
      </c>
      <c r="C1385" s="493" t="s">
        <v>583</v>
      </c>
      <c r="D1385" s="494">
        <v>23000</v>
      </c>
      <c r="E1385" s="494">
        <v>0</v>
      </c>
      <c r="F1385" s="494">
        <f t="shared" si="31"/>
        <v>23000</v>
      </c>
      <c r="G1385" s="489"/>
    </row>
    <row r="1386" spans="1:7">
      <c r="A1386" s="489"/>
      <c r="B1386" s="487" t="s">
        <v>433</v>
      </c>
      <c r="C1386" s="493" t="s">
        <v>584</v>
      </c>
      <c r="D1386" s="494">
        <v>38000</v>
      </c>
      <c r="E1386" s="494">
        <v>0</v>
      </c>
      <c r="F1386" s="494">
        <f t="shared" si="31"/>
        <v>38000</v>
      </c>
      <c r="G1386" s="489"/>
    </row>
    <row r="1387" spans="1:7">
      <c r="A1387" s="489"/>
      <c r="B1387" s="487" t="s">
        <v>433</v>
      </c>
      <c r="C1387" s="493" t="s">
        <v>585</v>
      </c>
      <c r="D1387" s="494">
        <v>243000</v>
      </c>
      <c r="E1387" s="494">
        <v>0</v>
      </c>
      <c r="F1387" s="494">
        <f t="shared" si="31"/>
        <v>243000</v>
      </c>
      <c r="G1387" s="489"/>
    </row>
    <row r="1388" spans="1:7">
      <c r="A1388" s="489"/>
      <c r="B1388" s="487" t="s">
        <v>433</v>
      </c>
      <c r="C1388" s="493" t="s">
        <v>1918</v>
      </c>
      <c r="D1388" s="494">
        <v>190000</v>
      </c>
      <c r="E1388" s="494">
        <v>0</v>
      </c>
      <c r="F1388" s="494">
        <f t="shared" si="31"/>
        <v>190000</v>
      </c>
      <c r="G1388" s="489"/>
    </row>
    <row r="1389" spans="1:7">
      <c r="A1389" s="489"/>
      <c r="B1389" s="487" t="s">
        <v>433</v>
      </c>
      <c r="C1389" s="493" t="s">
        <v>490</v>
      </c>
      <c r="D1389" s="494">
        <v>37000</v>
      </c>
      <c r="E1389" s="494">
        <v>0</v>
      </c>
      <c r="F1389" s="494">
        <f t="shared" si="31"/>
        <v>37000</v>
      </c>
      <c r="G1389" s="489"/>
    </row>
    <row r="1390" spans="1:7">
      <c r="A1390" s="489"/>
      <c r="B1390" s="487" t="s">
        <v>433</v>
      </c>
      <c r="C1390" s="493" t="s">
        <v>1919</v>
      </c>
      <c r="D1390" s="494">
        <v>343000</v>
      </c>
      <c r="E1390" s="494">
        <v>0</v>
      </c>
      <c r="F1390" s="494">
        <f t="shared" si="31"/>
        <v>343000</v>
      </c>
      <c r="G1390" s="489"/>
    </row>
    <row r="1391" spans="1:7">
      <c r="A1391" s="489"/>
      <c r="B1391" s="487" t="s">
        <v>433</v>
      </c>
      <c r="C1391" s="493" t="s">
        <v>586</v>
      </c>
      <c r="D1391" s="494">
        <v>27000</v>
      </c>
      <c r="E1391" s="494">
        <v>0</v>
      </c>
      <c r="F1391" s="494">
        <f t="shared" si="31"/>
        <v>27000</v>
      </c>
      <c r="G1391" s="489"/>
    </row>
    <row r="1392" spans="1:7">
      <c r="A1392" s="489"/>
      <c r="B1392" s="487" t="s">
        <v>433</v>
      </c>
      <c r="C1392" s="493" t="s">
        <v>1920</v>
      </c>
      <c r="D1392" s="494">
        <v>20000</v>
      </c>
      <c r="E1392" s="494">
        <v>0</v>
      </c>
      <c r="F1392" s="494">
        <f t="shared" si="31"/>
        <v>20000</v>
      </c>
      <c r="G1392" s="489"/>
    </row>
    <row r="1393" spans="1:7">
      <c r="A1393" s="489"/>
      <c r="B1393" s="487" t="s">
        <v>433</v>
      </c>
      <c r="C1393" s="493" t="s">
        <v>1921</v>
      </c>
      <c r="D1393" s="494">
        <v>411000</v>
      </c>
      <c r="E1393" s="494">
        <v>0</v>
      </c>
      <c r="F1393" s="494">
        <f t="shared" si="31"/>
        <v>411000</v>
      </c>
      <c r="G1393" s="489"/>
    </row>
    <row r="1394" spans="1:7">
      <c r="A1394" s="489"/>
      <c r="B1394" s="487" t="s">
        <v>433</v>
      </c>
      <c r="C1394" s="493" t="s">
        <v>1922</v>
      </c>
      <c r="D1394" s="494">
        <v>5000</v>
      </c>
      <c r="E1394" s="494">
        <v>0</v>
      </c>
      <c r="F1394" s="494">
        <f t="shared" si="31"/>
        <v>5000</v>
      </c>
      <c r="G1394" s="489"/>
    </row>
    <row r="1395" spans="1:7">
      <c r="A1395" s="489"/>
      <c r="B1395" s="487" t="s">
        <v>433</v>
      </c>
      <c r="C1395" s="493" t="s">
        <v>1923</v>
      </c>
      <c r="D1395" s="494">
        <v>174000</v>
      </c>
      <c r="E1395" s="494">
        <v>0</v>
      </c>
      <c r="F1395" s="494">
        <f t="shared" si="31"/>
        <v>174000</v>
      </c>
      <c r="G1395" s="489"/>
    </row>
    <row r="1396" spans="1:7">
      <c r="A1396" s="489"/>
      <c r="B1396" s="487" t="s">
        <v>433</v>
      </c>
      <c r="C1396" s="493" t="s">
        <v>587</v>
      </c>
      <c r="D1396" s="494">
        <v>38000</v>
      </c>
      <c r="E1396" s="494">
        <v>0</v>
      </c>
      <c r="F1396" s="494">
        <f t="shared" si="31"/>
        <v>38000</v>
      </c>
      <c r="G1396" s="489"/>
    </row>
    <row r="1397" spans="1:7">
      <c r="A1397" s="489"/>
      <c r="B1397" s="487" t="s">
        <v>433</v>
      </c>
      <c r="C1397" s="493" t="s">
        <v>1924</v>
      </c>
      <c r="D1397" s="494">
        <v>16000</v>
      </c>
      <c r="E1397" s="494">
        <v>0</v>
      </c>
      <c r="F1397" s="494">
        <f t="shared" si="31"/>
        <v>16000</v>
      </c>
      <c r="G1397" s="489"/>
    </row>
    <row r="1398" spans="1:7">
      <c r="A1398" s="489"/>
      <c r="B1398" s="487" t="s">
        <v>433</v>
      </c>
      <c r="C1398" s="493" t="s">
        <v>588</v>
      </c>
      <c r="D1398" s="494">
        <v>415000</v>
      </c>
      <c r="E1398" s="494">
        <v>0</v>
      </c>
      <c r="F1398" s="494">
        <f t="shared" si="31"/>
        <v>415000</v>
      </c>
      <c r="G1398" s="489"/>
    </row>
    <row r="1399" spans="1:7">
      <c r="A1399" s="489"/>
      <c r="B1399" s="487" t="s">
        <v>433</v>
      </c>
      <c r="C1399" s="493" t="s">
        <v>589</v>
      </c>
      <c r="D1399" s="494">
        <v>605000</v>
      </c>
      <c r="E1399" s="494">
        <v>0</v>
      </c>
      <c r="F1399" s="494">
        <f t="shared" si="31"/>
        <v>605000</v>
      </c>
      <c r="G1399" s="489"/>
    </row>
    <row r="1400" spans="1:7">
      <c r="A1400" s="489"/>
      <c r="B1400" s="487" t="s">
        <v>433</v>
      </c>
      <c r="C1400" s="493" t="s">
        <v>1925</v>
      </c>
      <c r="D1400" s="494">
        <v>269000</v>
      </c>
      <c r="E1400" s="494">
        <v>0</v>
      </c>
      <c r="F1400" s="494">
        <f t="shared" si="31"/>
        <v>269000</v>
      </c>
      <c r="G1400" s="489"/>
    </row>
    <row r="1401" spans="1:7">
      <c r="A1401" s="489"/>
      <c r="B1401" s="487" t="s">
        <v>433</v>
      </c>
      <c r="C1401" s="493" t="s">
        <v>1926</v>
      </c>
      <c r="D1401" s="494">
        <v>234000</v>
      </c>
      <c r="E1401" s="494">
        <v>0</v>
      </c>
      <c r="F1401" s="494">
        <f t="shared" si="31"/>
        <v>234000</v>
      </c>
      <c r="G1401" s="489"/>
    </row>
    <row r="1402" spans="1:7">
      <c r="A1402" s="489"/>
      <c r="B1402" s="487" t="s">
        <v>433</v>
      </c>
      <c r="C1402" s="493" t="s">
        <v>590</v>
      </c>
      <c r="D1402" s="494">
        <v>102000</v>
      </c>
      <c r="E1402" s="494">
        <v>0</v>
      </c>
      <c r="F1402" s="494">
        <f t="shared" si="31"/>
        <v>102000</v>
      </c>
      <c r="G1402" s="489"/>
    </row>
    <row r="1403" spans="1:7">
      <c r="A1403" s="489"/>
      <c r="B1403" s="487" t="s">
        <v>433</v>
      </c>
      <c r="C1403" s="493" t="s">
        <v>591</v>
      </c>
      <c r="D1403" s="494">
        <v>544000</v>
      </c>
      <c r="E1403" s="494">
        <v>0</v>
      </c>
      <c r="F1403" s="494">
        <f t="shared" si="31"/>
        <v>544000</v>
      </c>
      <c r="G1403" s="489"/>
    </row>
    <row r="1404" spans="1:7">
      <c r="A1404" s="489"/>
      <c r="B1404" s="487" t="s">
        <v>433</v>
      </c>
      <c r="C1404" s="493" t="s">
        <v>581</v>
      </c>
      <c r="D1404" s="494">
        <v>883000</v>
      </c>
      <c r="E1404" s="494">
        <v>0</v>
      </c>
      <c r="F1404" s="494">
        <f t="shared" si="31"/>
        <v>883000</v>
      </c>
      <c r="G1404" s="489"/>
    </row>
    <row r="1405" spans="1:7">
      <c r="A1405" s="489"/>
      <c r="B1405" s="487" t="s">
        <v>433</v>
      </c>
      <c r="C1405" s="493" t="s">
        <v>1927</v>
      </c>
      <c r="D1405" s="494">
        <v>161000</v>
      </c>
      <c r="E1405" s="494">
        <v>0</v>
      </c>
      <c r="F1405" s="494">
        <f t="shared" si="31"/>
        <v>161000</v>
      </c>
      <c r="G1405" s="489"/>
    </row>
    <row r="1406" spans="1:7">
      <c r="A1406" s="489"/>
      <c r="B1406" s="487" t="s">
        <v>433</v>
      </c>
      <c r="C1406" s="493" t="s">
        <v>1928</v>
      </c>
      <c r="D1406" s="494">
        <v>456000</v>
      </c>
      <c r="E1406" s="494">
        <v>0</v>
      </c>
      <c r="F1406" s="494">
        <f t="shared" si="31"/>
        <v>456000</v>
      </c>
      <c r="G1406" s="489"/>
    </row>
    <row r="1407" spans="1:7">
      <c r="A1407" s="489"/>
      <c r="B1407" s="487" t="s">
        <v>433</v>
      </c>
      <c r="C1407" s="493" t="s">
        <v>1929</v>
      </c>
      <c r="D1407" s="494">
        <v>235000</v>
      </c>
      <c r="E1407" s="494">
        <v>0</v>
      </c>
      <c r="F1407" s="494">
        <f t="shared" si="31"/>
        <v>235000</v>
      </c>
      <c r="G1407" s="489"/>
    </row>
    <row r="1408" spans="1:7">
      <c r="A1408" s="489"/>
      <c r="B1408" s="487" t="s">
        <v>433</v>
      </c>
      <c r="C1408" s="493" t="s">
        <v>592</v>
      </c>
      <c r="D1408" s="494">
        <v>150000</v>
      </c>
      <c r="E1408" s="494">
        <v>0</v>
      </c>
      <c r="F1408" s="494">
        <f t="shared" si="31"/>
        <v>150000</v>
      </c>
      <c r="G1408" s="489"/>
    </row>
    <row r="1409" spans="1:7">
      <c r="A1409" s="489"/>
      <c r="B1409" s="487" t="s">
        <v>433</v>
      </c>
      <c r="C1409" s="493" t="s">
        <v>1930</v>
      </c>
      <c r="D1409" s="494">
        <v>49000</v>
      </c>
      <c r="E1409" s="494">
        <v>0</v>
      </c>
      <c r="F1409" s="494">
        <f t="shared" si="31"/>
        <v>49000</v>
      </c>
      <c r="G1409" s="489"/>
    </row>
    <row r="1410" spans="1:7">
      <c r="A1410" s="489"/>
      <c r="B1410" s="487" t="s">
        <v>433</v>
      </c>
      <c r="C1410" s="493" t="s">
        <v>1931</v>
      </c>
      <c r="D1410" s="494">
        <v>73000</v>
      </c>
      <c r="E1410" s="494">
        <v>0</v>
      </c>
      <c r="F1410" s="494">
        <f t="shared" si="31"/>
        <v>73000</v>
      </c>
      <c r="G1410" s="489"/>
    </row>
    <row r="1411" spans="1:7">
      <c r="A1411" s="489"/>
      <c r="B1411" s="487" t="s">
        <v>433</v>
      </c>
      <c r="C1411" s="493" t="s">
        <v>1932</v>
      </c>
      <c r="D1411" s="494">
        <v>33000</v>
      </c>
      <c r="E1411" s="494">
        <v>0</v>
      </c>
      <c r="F1411" s="494">
        <f t="shared" si="31"/>
        <v>33000</v>
      </c>
      <c r="G1411" s="489"/>
    </row>
    <row r="1412" spans="1:7">
      <c r="A1412" s="489"/>
      <c r="B1412" s="487" t="s">
        <v>433</v>
      </c>
      <c r="C1412" s="493" t="s">
        <v>1933</v>
      </c>
      <c r="D1412" s="494">
        <v>186000</v>
      </c>
      <c r="E1412" s="494">
        <v>0</v>
      </c>
      <c r="F1412" s="494">
        <f t="shared" si="31"/>
        <v>186000</v>
      </c>
      <c r="G1412" s="489"/>
    </row>
    <row r="1413" spans="1:7">
      <c r="A1413" s="489"/>
      <c r="B1413" s="487" t="s">
        <v>433</v>
      </c>
      <c r="C1413" s="493" t="s">
        <v>593</v>
      </c>
      <c r="D1413" s="494">
        <v>305000</v>
      </c>
      <c r="E1413" s="494">
        <v>0</v>
      </c>
      <c r="F1413" s="494">
        <f t="shared" si="31"/>
        <v>305000</v>
      </c>
      <c r="G1413" s="489"/>
    </row>
    <row r="1414" spans="1:7">
      <c r="A1414" s="489"/>
      <c r="B1414" s="487" t="s">
        <v>433</v>
      </c>
      <c r="C1414" s="493" t="s">
        <v>594</v>
      </c>
      <c r="D1414" s="494">
        <v>30000</v>
      </c>
      <c r="E1414" s="494">
        <v>0</v>
      </c>
      <c r="F1414" s="494">
        <f t="shared" si="31"/>
        <v>30000</v>
      </c>
      <c r="G1414" s="489"/>
    </row>
    <row r="1415" spans="1:7">
      <c r="A1415" s="489"/>
      <c r="B1415" s="487" t="s">
        <v>433</v>
      </c>
      <c r="C1415" s="493" t="s">
        <v>1934</v>
      </c>
      <c r="D1415" s="494">
        <v>16000</v>
      </c>
      <c r="E1415" s="494">
        <v>0</v>
      </c>
      <c r="F1415" s="494">
        <f t="shared" si="31"/>
        <v>16000</v>
      </c>
      <c r="G1415" s="489"/>
    </row>
    <row r="1416" spans="1:7">
      <c r="A1416" s="489"/>
      <c r="B1416" s="487" t="s">
        <v>433</v>
      </c>
      <c r="C1416" s="493" t="s">
        <v>595</v>
      </c>
      <c r="D1416" s="494">
        <v>215000</v>
      </c>
      <c r="E1416" s="494">
        <v>0</v>
      </c>
      <c r="F1416" s="494">
        <f t="shared" si="31"/>
        <v>215000</v>
      </c>
      <c r="G1416" s="489"/>
    </row>
    <row r="1417" spans="1:7">
      <c r="A1417" s="489"/>
      <c r="B1417" s="487" t="s">
        <v>433</v>
      </c>
      <c r="C1417" s="493" t="s">
        <v>1935</v>
      </c>
      <c r="D1417" s="494">
        <v>261000</v>
      </c>
      <c r="E1417" s="494">
        <v>0</v>
      </c>
      <c r="F1417" s="494">
        <f t="shared" si="31"/>
        <v>261000</v>
      </c>
      <c r="G1417" s="489"/>
    </row>
    <row r="1418" spans="1:7">
      <c r="A1418" s="489"/>
      <c r="B1418" s="487" t="s">
        <v>433</v>
      </c>
      <c r="C1418" s="493" t="s">
        <v>596</v>
      </c>
      <c r="D1418" s="494">
        <v>8607000</v>
      </c>
      <c r="E1418" s="494">
        <v>0</v>
      </c>
      <c r="F1418" s="494">
        <f t="shared" si="31"/>
        <v>8607000</v>
      </c>
      <c r="G1418" s="489"/>
    </row>
    <row r="1419" spans="1:7">
      <c r="A1419" s="489"/>
      <c r="B1419" s="487" t="s">
        <v>433</v>
      </c>
      <c r="C1419" s="493" t="s">
        <v>597</v>
      </c>
      <c r="D1419" s="494">
        <v>291000</v>
      </c>
      <c r="E1419" s="494">
        <v>0</v>
      </c>
      <c r="F1419" s="494">
        <f t="shared" si="31"/>
        <v>291000</v>
      </c>
      <c r="G1419" s="489"/>
    </row>
    <row r="1420" spans="1:7">
      <c r="A1420" s="489"/>
      <c r="B1420" s="487" t="s">
        <v>433</v>
      </c>
      <c r="C1420" s="493" t="s">
        <v>1936</v>
      </c>
      <c r="D1420" s="494">
        <v>63000</v>
      </c>
      <c r="E1420" s="494">
        <v>0</v>
      </c>
      <c r="F1420" s="494">
        <f t="shared" si="31"/>
        <v>63000</v>
      </c>
      <c r="G1420" s="489"/>
    </row>
    <row r="1421" spans="1:7">
      <c r="A1421" s="489"/>
      <c r="B1421" s="487" t="s">
        <v>433</v>
      </c>
      <c r="C1421" s="493" t="s">
        <v>1937</v>
      </c>
      <c r="D1421" s="494">
        <v>54000</v>
      </c>
      <c r="E1421" s="494">
        <v>0</v>
      </c>
      <c r="F1421" s="494">
        <f t="shared" si="31"/>
        <v>54000</v>
      </c>
      <c r="G1421" s="489"/>
    </row>
    <row r="1422" spans="1:7">
      <c r="A1422" s="489"/>
      <c r="B1422" s="487" t="s">
        <v>433</v>
      </c>
      <c r="C1422" s="493" t="s">
        <v>1938</v>
      </c>
      <c r="D1422" s="494">
        <v>339000</v>
      </c>
      <c r="E1422" s="494">
        <v>0</v>
      </c>
      <c r="F1422" s="494">
        <f t="shared" si="31"/>
        <v>339000</v>
      </c>
      <c r="G1422" s="489"/>
    </row>
    <row r="1423" spans="1:7">
      <c r="A1423" s="489"/>
      <c r="B1423" s="487" t="s">
        <v>433</v>
      </c>
      <c r="C1423" s="493" t="s">
        <v>598</v>
      </c>
      <c r="D1423" s="494">
        <v>25000</v>
      </c>
      <c r="E1423" s="494">
        <v>0</v>
      </c>
      <c r="F1423" s="494">
        <f t="shared" si="31"/>
        <v>25000</v>
      </c>
      <c r="G1423" s="489"/>
    </row>
    <row r="1424" spans="1:7">
      <c r="A1424" s="489"/>
      <c r="B1424" s="487" t="s">
        <v>433</v>
      </c>
      <c r="C1424" s="493" t="s">
        <v>599</v>
      </c>
      <c r="D1424" s="494">
        <v>125000</v>
      </c>
      <c r="E1424" s="494">
        <v>0</v>
      </c>
      <c r="F1424" s="494">
        <f t="shared" si="31"/>
        <v>125000</v>
      </c>
      <c r="G1424" s="489"/>
    </row>
    <row r="1425" spans="1:7">
      <c r="A1425" s="489"/>
      <c r="B1425" s="487" t="s">
        <v>433</v>
      </c>
      <c r="C1425" s="493" t="s">
        <v>600</v>
      </c>
      <c r="D1425" s="494">
        <v>14000</v>
      </c>
      <c r="E1425" s="494">
        <v>0</v>
      </c>
      <c r="F1425" s="494">
        <f t="shared" si="31"/>
        <v>14000</v>
      </c>
      <c r="G1425" s="489"/>
    </row>
    <row r="1426" spans="1:7">
      <c r="A1426" s="489"/>
      <c r="B1426" s="487" t="s">
        <v>433</v>
      </c>
      <c r="C1426" s="493" t="s">
        <v>601</v>
      </c>
      <c r="D1426" s="494">
        <v>409000</v>
      </c>
      <c r="E1426" s="494">
        <v>0</v>
      </c>
      <c r="F1426" s="494">
        <f t="shared" si="31"/>
        <v>409000</v>
      </c>
      <c r="G1426" s="489"/>
    </row>
    <row r="1427" spans="1:7">
      <c r="A1427" s="489"/>
      <c r="B1427" s="487" t="s">
        <v>433</v>
      </c>
      <c r="C1427" s="493" t="s">
        <v>1939</v>
      </c>
      <c r="D1427" s="494">
        <v>189000</v>
      </c>
      <c r="E1427" s="494">
        <v>0</v>
      </c>
      <c r="F1427" s="494">
        <f t="shared" si="31"/>
        <v>189000</v>
      </c>
      <c r="G1427" s="489"/>
    </row>
    <row r="1428" spans="1:7">
      <c r="A1428" s="489"/>
      <c r="B1428" s="487" t="s">
        <v>433</v>
      </c>
      <c r="C1428" s="493" t="s">
        <v>602</v>
      </c>
      <c r="D1428" s="494">
        <v>163000</v>
      </c>
      <c r="E1428" s="494">
        <v>0</v>
      </c>
      <c r="F1428" s="494">
        <f t="shared" si="31"/>
        <v>163000</v>
      </c>
      <c r="G1428" s="489"/>
    </row>
    <row r="1429" spans="1:7">
      <c r="A1429" s="489"/>
      <c r="B1429" s="487" t="s">
        <v>433</v>
      </c>
      <c r="C1429" s="493" t="s">
        <v>1940</v>
      </c>
      <c r="D1429" s="494">
        <v>428000</v>
      </c>
      <c r="E1429" s="494">
        <v>0</v>
      </c>
      <c r="F1429" s="494">
        <f t="shared" si="31"/>
        <v>428000</v>
      </c>
      <c r="G1429" s="489"/>
    </row>
    <row r="1430" spans="1:7">
      <c r="A1430" s="489"/>
      <c r="B1430" s="487" t="s">
        <v>433</v>
      </c>
      <c r="C1430" s="493" t="s">
        <v>1941</v>
      </c>
      <c r="D1430" s="494">
        <v>129000</v>
      </c>
      <c r="E1430" s="494">
        <v>0</v>
      </c>
      <c r="F1430" s="494">
        <f t="shared" si="31"/>
        <v>129000</v>
      </c>
      <c r="G1430" s="489"/>
    </row>
    <row r="1431" spans="1:7">
      <c r="A1431" s="489"/>
      <c r="B1431" s="487" t="s">
        <v>433</v>
      </c>
      <c r="C1431" s="493" t="s">
        <v>603</v>
      </c>
      <c r="D1431" s="494">
        <v>235000</v>
      </c>
      <c r="E1431" s="494">
        <v>0</v>
      </c>
      <c r="F1431" s="494">
        <f t="shared" si="31"/>
        <v>235000</v>
      </c>
      <c r="G1431" s="489"/>
    </row>
    <row r="1432" spans="1:7">
      <c r="A1432" s="489"/>
      <c r="B1432" s="487" t="s">
        <v>433</v>
      </c>
      <c r="C1432" s="493" t="s">
        <v>1942</v>
      </c>
      <c r="D1432" s="494">
        <v>45000</v>
      </c>
      <c r="E1432" s="494">
        <v>0</v>
      </c>
      <c r="F1432" s="494">
        <f t="shared" si="31"/>
        <v>45000</v>
      </c>
      <c r="G1432" s="489"/>
    </row>
    <row r="1433" spans="1:7">
      <c r="A1433" s="489"/>
      <c r="B1433" s="487" t="s">
        <v>433</v>
      </c>
      <c r="C1433" s="493" t="s">
        <v>1943</v>
      </c>
      <c r="D1433" s="494">
        <v>617000</v>
      </c>
      <c r="E1433" s="494">
        <v>0</v>
      </c>
      <c r="F1433" s="494">
        <f t="shared" si="31"/>
        <v>617000</v>
      </c>
      <c r="G1433" s="489"/>
    </row>
    <row r="1434" spans="1:7">
      <c r="A1434" s="489"/>
      <c r="B1434" s="487" t="s">
        <v>433</v>
      </c>
      <c r="C1434" s="493" t="s">
        <v>604</v>
      </c>
      <c r="D1434" s="494">
        <v>491000</v>
      </c>
      <c r="E1434" s="494">
        <v>0</v>
      </c>
      <c r="F1434" s="494">
        <f t="shared" si="31"/>
        <v>491000</v>
      </c>
      <c r="G1434" s="489"/>
    </row>
    <row r="1435" spans="1:7">
      <c r="A1435" s="489"/>
      <c r="B1435" s="487" t="s">
        <v>433</v>
      </c>
      <c r="C1435" s="493" t="s">
        <v>1944</v>
      </c>
      <c r="D1435" s="494">
        <v>230000</v>
      </c>
      <c r="E1435" s="494">
        <v>0</v>
      </c>
      <c r="F1435" s="494">
        <f t="shared" si="31"/>
        <v>230000</v>
      </c>
      <c r="G1435" s="489"/>
    </row>
    <row r="1436" spans="1:7">
      <c r="A1436" s="489"/>
      <c r="B1436" s="487" t="s">
        <v>433</v>
      </c>
      <c r="C1436" s="493" t="s">
        <v>605</v>
      </c>
      <c r="D1436" s="494">
        <v>34000</v>
      </c>
      <c r="E1436" s="494">
        <v>0</v>
      </c>
      <c r="F1436" s="494">
        <f t="shared" si="31"/>
        <v>34000</v>
      </c>
      <c r="G1436" s="489"/>
    </row>
    <row r="1437" spans="1:7">
      <c r="A1437" s="489"/>
      <c r="B1437" s="487" t="s">
        <v>433</v>
      </c>
      <c r="C1437" s="493" t="s">
        <v>606</v>
      </c>
      <c r="D1437" s="494">
        <v>61000</v>
      </c>
      <c r="E1437" s="494">
        <v>0</v>
      </c>
      <c r="F1437" s="494">
        <f t="shared" si="31"/>
        <v>61000</v>
      </c>
      <c r="G1437" s="489"/>
    </row>
    <row r="1438" spans="1:7">
      <c r="A1438" s="489"/>
      <c r="B1438" s="487" t="s">
        <v>433</v>
      </c>
      <c r="C1438" s="493" t="s">
        <v>1945</v>
      </c>
      <c r="D1438" s="494">
        <v>141000</v>
      </c>
      <c r="E1438" s="494">
        <v>0</v>
      </c>
      <c r="F1438" s="494">
        <f t="shared" ref="F1438:F1501" si="32">D1438-E1438</f>
        <v>141000</v>
      </c>
      <c r="G1438" s="489"/>
    </row>
    <row r="1439" spans="1:7">
      <c r="A1439" s="489"/>
      <c r="B1439" s="487" t="s">
        <v>433</v>
      </c>
      <c r="C1439" s="493" t="s">
        <v>608</v>
      </c>
      <c r="D1439" s="494">
        <v>26000</v>
      </c>
      <c r="E1439" s="494">
        <v>0</v>
      </c>
      <c r="F1439" s="494">
        <f t="shared" si="32"/>
        <v>26000</v>
      </c>
      <c r="G1439" s="489"/>
    </row>
    <row r="1440" spans="1:7">
      <c r="A1440" s="489"/>
      <c r="B1440" s="487" t="s">
        <v>433</v>
      </c>
      <c r="C1440" s="493" t="s">
        <v>609</v>
      </c>
      <c r="D1440" s="494">
        <v>220000</v>
      </c>
      <c r="E1440" s="494">
        <v>0</v>
      </c>
      <c r="F1440" s="494">
        <f t="shared" si="32"/>
        <v>220000</v>
      </c>
      <c r="G1440" s="489"/>
    </row>
    <row r="1441" spans="1:7">
      <c r="A1441" s="489"/>
      <c r="B1441" s="487" t="s">
        <v>433</v>
      </c>
      <c r="C1441" s="493" t="s">
        <v>610</v>
      </c>
      <c r="D1441" s="494">
        <v>115000</v>
      </c>
      <c r="E1441" s="494">
        <v>0</v>
      </c>
      <c r="F1441" s="494">
        <f t="shared" si="32"/>
        <v>115000</v>
      </c>
      <c r="G1441" s="489"/>
    </row>
    <row r="1442" spans="1:7">
      <c r="A1442" s="489"/>
      <c r="B1442" s="487" t="s">
        <v>433</v>
      </c>
      <c r="C1442" s="493" t="s">
        <v>1946</v>
      </c>
      <c r="D1442" s="494">
        <v>32000</v>
      </c>
      <c r="E1442" s="494">
        <v>0</v>
      </c>
      <c r="F1442" s="494">
        <f t="shared" si="32"/>
        <v>32000</v>
      </c>
      <c r="G1442" s="489"/>
    </row>
    <row r="1443" spans="1:7">
      <c r="A1443" s="489"/>
      <c r="B1443" s="487" t="s">
        <v>433</v>
      </c>
      <c r="C1443" s="493" t="s">
        <v>1947</v>
      </c>
      <c r="D1443" s="494">
        <v>94000</v>
      </c>
      <c r="E1443" s="494">
        <v>0</v>
      </c>
      <c r="F1443" s="494">
        <f t="shared" si="32"/>
        <v>94000</v>
      </c>
      <c r="G1443" s="489"/>
    </row>
    <row r="1444" spans="1:7">
      <c r="A1444" s="489"/>
      <c r="B1444" s="487" t="s">
        <v>433</v>
      </c>
      <c r="C1444" s="493" t="s">
        <v>1948</v>
      </c>
      <c r="D1444" s="494">
        <v>225000</v>
      </c>
      <c r="E1444" s="494">
        <v>0</v>
      </c>
      <c r="F1444" s="494">
        <f t="shared" si="32"/>
        <v>225000</v>
      </c>
      <c r="G1444" s="489"/>
    </row>
    <row r="1445" spans="1:7">
      <c r="A1445" s="489"/>
      <c r="B1445" s="487" t="s">
        <v>433</v>
      </c>
      <c r="C1445" s="493" t="s">
        <v>1949</v>
      </c>
      <c r="D1445" s="494">
        <v>63000</v>
      </c>
      <c r="E1445" s="494">
        <v>0</v>
      </c>
      <c r="F1445" s="494">
        <f t="shared" si="32"/>
        <v>63000</v>
      </c>
      <c r="G1445" s="489"/>
    </row>
    <row r="1446" spans="1:7">
      <c r="A1446" s="489"/>
      <c r="B1446" s="487" t="s">
        <v>433</v>
      </c>
      <c r="C1446" s="493" t="s">
        <v>611</v>
      </c>
      <c r="D1446" s="494">
        <v>18000</v>
      </c>
      <c r="E1446" s="494">
        <v>0</v>
      </c>
      <c r="F1446" s="494">
        <f t="shared" si="32"/>
        <v>18000</v>
      </c>
      <c r="G1446" s="489"/>
    </row>
    <row r="1447" spans="1:7">
      <c r="A1447" s="489"/>
      <c r="B1447" s="487" t="s">
        <v>433</v>
      </c>
      <c r="C1447" s="493" t="s">
        <v>1950</v>
      </c>
      <c r="D1447" s="494">
        <v>242000</v>
      </c>
      <c r="E1447" s="494">
        <v>0</v>
      </c>
      <c r="F1447" s="494">
        <f t="shared" si="32"/>
        <v>242000</v>
      </c>
      <c r="G1447" s="489"/>
    </row>
    <row r="1448" spans="1:7">
      <c r="A1448" s="489"/>
      <c r="B1448" s="487" t="s">
        <v>433</v>
      </c>
      <c r="C1448" s="493" t="s">
        <v>1951</v>
      </c>
      <c r="D1448" s="494">
        <v>157000</v>
      </c>
      <c r="E1448" s="494">
        <v>0</v>
      </c>
      <c r="F1448" s="494">
        <f t="shared" si="32"/>
        <v>157000</v>
      </c>
      <c r="G1448" s="489"/>
    </row>
    <row r="1449" spans="1:7">
      <c r="A1449" s="489"/>
      <c r="B1449" s="487" t="s">
        <v>433</v>
      </c>
      <c r="C1449" s="493" t="s">
        <v>1952</v>
      </c>
      <c r="D1449" s="494">
        <v>16000</v>
      </c>
      <c r="E1449" s="494">
        <v>0</v>
      </c>
      <c r="F1449" s="494">
        <f t="shared" si="32"/>
        <v>16000</v>
      </c>
      <c r="G1449" s="489"/>
    </row>
    <row r="1450" spans="1:7">
      <c r="A1450" s="489"/>
      <c r="B1450" s="487" t="s">
        <v>433</v>
      </c>
      <c r="C1450" s="493" t="s">
        <v>612</v>
      </c>
      <c r="D1450" s="494">
        <v>162000</v>
      </c>
      <c r="E1450" s="494">
        <v>0</v>
      </c>
      <c r="F1450" s="494">
        <f t="shared" si="32"/>
        <v>162000</v>
      </c>
      <c r="G1450" s="489"/>
    </row>
    <row r="1451" spans="1:7">
      <c r="A1451" s="489"/>
      <c r="B1451" s="487" t="s">
        <v>433</v>
      </c>
      <c r="C1451" s="493" t="s">
        <v>1953</v>
      </c>
      <c r="D1451" s="494">
        <v>33000</v>
      </c>
      <c r="E1451" s="494">
        <v>0</v>
      </c>
      <c r="F1451" s="494">
        <f t="shared" si="32"/>
        <v>33000</v>
      </c>
      <c r="G1451" s="489"/>
    </row>
    <row r="1452" spans="1:7">
      <c r="A1452" s="489"/>
      <c r="B1452" s="487" t="s">
        <v>433</v>
      </c>
      <c r="C1452" s="493" t="s">
        <v>1920</v>
      </c>
      <c r="D1452" s="494">
        <v>20000</v>
      </c>
      <c r="E1452" s="494">
        <v>0</v>
      </c>
      <c r="F1452" s="494">
        <f t="shared" si="32"/>
        <v>20000</v>
      </c>
      <c r="G1452" s="489"/>
    </row>
    <row r="1453" spans="1:7">
      <c r="A1453" s="489"/>
      <c r="B1453" s="487" t="s">
        <v>433</v>
      </c>
      <c r="C1453" s="493" t="s">
        <v>1954</v>
      </c>
      <c r="D1453" s="494">
        <v>92000</v>
      </c>
      <c r="E1453" s="494">
        <v>0</v>
      </c>
      <c r="F1453" s="494">
        <f t="shared" si="32"/>
        <v>92000</v>
      </c>
      <c r="G1453" s="489"/>
    </row>
    <row r="1454" spans="1:7">
      <c r="A1454" s="489"/>
      <c r="B1454" s="487" t="s">
        <v>433</v>
      </c>
      <c r="C1454" s="493" t="s">
        <v>1955</v>
      </c>
      <c r="D1454" s="494">
        <v>89000</v>
      </c>
      <c r="E1454" s="494">
        <v>0</v>
      </c>
      <c r="F1454" s="494">
        <f t="shared" si="32"/>
        <v>89000</v>
      </c>
      <c r="G1454" s="489"/>
    </row>
    <row r="1455" spans="1:7">
      <c r="A1455" s="489"/>
      <c r="B1455" s="487" t="s">
        <v>433</v>
      </c>
      <c r="C1455" s="493" t="s">
        <v>1956</v>
      </c>
      <c r="D1455" s="494">
        <v>189000</v>
      </c>
      <c r="E1455" s="494">
        <v>0</v>
      </c>
      <c r="F1455" s="494">
        <f t="shared" si="32"/>
        <v>189000</v>
      </c>
      <c r="G1455" s="489"/>
    </row>
    <row r="1456" spans="1:7">
      <c r="A1456" s="489"/>
      <c r="B1456" s="487" t="s">
        <v>433</v>
      </c>
      <c r="C1456" s="493" t="s">
        <v>1957</v>
      </c>
      <c r="D1456" s="494">
        <v>136000</v>
      </c>
      <c r="E1456" s="494">
        <v>0</v>
      </c>
      <c r="F1456" s="494">
        <f t="shared" si="32"/>
        <v>136000</v>
      </c>
      <c r="G1456" s="489"/>
    </row>
    <row r="1457" spans="1:7">
      <c r="A1457" s="489"/>
      <c r="B1457" s="487" t="s">
        <v>433</v>
      </c>
      <c r="C1457" s="493" t="s">
        <v>613</v>
      </c>
      <c r="D1457" s="494">
        <v>41000</v>
      </c>
      <c r="E1457" s="494">
        <v>0</v>
      </c>
      <c r="F1457" s="494">
        <f t="shared" si="32"/>
        <v>41000</v>
      </c>
      <c r="G1457" s="489"/>
    </row>
    <row r="1458" spans="1:7">
      <c r="A1458" s="489"/>
      <c r="B1458" s="487" t="s">
        <v>433</v>
      </c>
      <c r="C1458" s="493" t="s">
        <v>1958</v>
      </c>
      <c r="D1458" s="494">
        <v>145000</v>
      </c>
      <c r="E1458" s="494">
        <v>0</v>
      </c>
      <c r="F1458" s="494">
        <f t="shared" si="32"/>
        <v>145000</v>
      </c>
      <c r="G1458" s="489"/>
    </row>
    <row r="1459" spans="1:7">
      <c r="A1459" s="489"/>
      <c r="B1459" s="487" t="s">
        <v>433</v>
      </c>
      <c r="C1459" s="493" t="s">
        <v>614</v>
      </c>
      <c r="D1459" s="494">
        <v>586000</v>
      </c>
      <c r="E1459" s="494">
        <v>0</v>
      </c>
      <c r="F1459" s="494">
        <f t="shared" si="32"/>
        <v>586000</v>
      </c>
      <c r="G1459" s="489"/>
    </row>
    <row r="1460" spans="1:7">
      <c r="A1460" s="489"/>
      <c r="B1460" s="487" t="s">
        <v>433</v>
      </c>
      <c r="C1460" s="493" t="s">
        <v>615</v>
      </c>
      <c r="D1460" s="494">
        <v>298000</v>
      </c>
      <c r="E1460" s="494">
        <v>0</v>
      </c>
      <c r="F1460" s="494">
        <f t="shared" si="32"/>
        <v>298000</v>
      </c>
      <c r="G1460" s="489"/>
    </row>
    <row r="1461" spans="1:7">
      <c r="A1461" s="489"/>
      <c r="B1461" s="487" t="s">
        <v>433</v>
      </c>
      <c r="C1461" s="493" t="s">
        <v>1959</v>
      </c>
      <c r="D1461" s="494">
        <v>78000</v>
      </c>
      <c r="E1461" s="494">
        <v>0</v>
      </c>
      <c r="F1461" s="494">
        <f t="shared" si="32"/>
        <v>78000</v>
      </c>
      <c r="G1461" s="489"/>
    </row>
    <row r="1462" spans="1:7">
      <c r="A1462" s="489"/>
      <c r="B1462" s="487" t="s">
        <v>433</v>
      </c>
      <c r="C1462" s="493" t="s">
        <v>1960</v>
      </c>
      <c r="D1462" s="494">
        <v>12000</v>
      </c>
      <c r="E1462" s="494">
        <v>0</v>
      </c>
      <c r="F1462" s="494">
        <f t="shared" si="32"/>
        <v>12000</v>
      </c>
      <c r="G1462" s="489"/>
    </row>
    <row r="1463" spans="1:7">
      <c r="A1463" s="489"/>
      <c r="B1463" s="487" t="s">
        <v>433</v>
      </c>
      <c r="C1463" s="493" t="s">
        <v>530</v>
      </c>
      <c r="D1463" s="494">
        <v>62000</v>
      </c>
      <c r="E1463" s="494">
        <v>0</v>
      </c>
      <c r="F1463" s="494">
        <f t="shared" si="32"/>
        <v>62000</v>
      </c>
      <c r="G1463" s="489"/>
    </row>
    <row r="1464" spans="1:7">
      <c r="A1464" s="489"/>
      <c r="B1464" s="487" t="s">
        <v>616</v>
      </c>
      <c r="C1464" s="493" t="s">
        <v>617</v>
      </c>
      <c r="D1464" s="494">
        <v>79000</v>
      </c>
      <c r="E1464" s="494">
        <v>0</v>
      </c>
      <c r="F1464" s="494">
        <f t="shared" si="32"/>
        <v>79000</v>
      </c>
      <c r="G1464" s="489"/>
    </row>
    <row r="1465" spans="1:7">
      <c r="A1465" s="489"/>
      <c r="B1465" s="487" t="s">
        <v>618</v>
      </c>
      <c r="C1465" s="493" t="s">
        <v>619</v>
      </c>
      <c r="D1465" s="494">
        <v>31000</v>
      </c>
      <c r="E1465" s="494">
        <v>0</v>
      </c>
      <c r="F1465" s="494">
        <f t="shared" si="32"/>
        <v>31000</v>
      </c>
      <c r="G1465" s="489"/>
    </row>
    <row r="1466" spans="1:7">
      <c r="A1466" s="489"/>
      <c r="B1466" s="487" t="s">
        <v>620</v>
      </c>
      <c r="C1466" s="493" t="s">
        <v>621</v>
      </c>
      <c r="D1466" s="494">
        <v>15000</v>
      </c>
      <c r="E1466" s="494">
        <v>0</v>
      </c>
      <c r="F1466" s="494">
        <f t="shared" si="32"/>
        <v>15000</v>
      </c>
      <c r="G1466" s="489"/>
    </row>
    <row r="1467" spans="1:7">
      <c r="A1467" s="489"/>
      <c r="B1467" s="487" t="s">
        <v>622</v>
      </c>
      <c r="C1467" s="493" t="s">
        <v>623</v>
      </c>
      <c r="D1467" s="494">
        <v>152000</v>
      </c>
      <c r="E1467" s="494">
        <v>0</v>
      </c>
      <c r="F1467" s="494">
        <f t="shared" si="32"/>
        <v>152000</v>
      </c>
      <c r="G1467" s="489"/>
    </row>
    <row r="1468" spans="1:7">
      <c r="A1468" s="489"/>
      <c r="B1468" s="487" t="s">
        <v>622</v>
      </c>
      <c r="C1468" s="493" t="s">
        <v>624</v>
      </c>
      <c r="D1468" s="494">
        <v>101000</v>
      </c>
      <c r="E1468" s="494">
        <v>0</v>
      </c>
      <c r="F1468" s="494">
        <f t="shared" si="32"/>
        <v>101000</v>
      </c>
      <c r="G1468" s="489"/>
    </row>
    <row r="1469" spans="1:7">
      <c r="A1469" s="489"/>
      <c r="B1469" s="487" t="s">
        <v>622</v>
      </c>
      <c r="C1469" s="493" t="s">
        <v>625</v>
      </c>
      <c r="D1469" s="494">
        <v>119000</v>
      </c>
      <c r="E1469" s="494">
        <v>0</v>
      </c>
      <c r="F1469" s="494">
        <f t="shared" si="32"/>
        <v>119000</v>
      </c>
      <c r="G1469" s="489"/>
    </row>
    <row r="1470" spans="1:7">
      <c r="A1470" s="489"/>
      <c r="B1470" s="487" t="s">
        <v>622</v>
      </c>
      <c r="C1470" s="493" t="s">
        <v>626</v>
      </c>
      <c r="D1470" s="494">
        <v>120000</v>
      </c>
      <c r="E1470" s="494">
        <v>0</v>
      </c>
      <c r="F1470" s="494">
        <f t="shared" si="32"/>
        <v>120000</v>
      </c>
      <c r="G1470" s="489"/>
    </row>
    <row r="1471" spans="1:7">
      <c r="A1471" s="489"/>
      <c r="B1471" s="487" t="s">
        <v>627</v>
      </c>
      <c r="C1471" s="493" t="s">
        <v>628</v>
      </c>
      <c r="D1471" s="494">
        <v>5000</v>
      </c>
      <c r="E1471" s="494">
        <v>0</v>
      </c>
      <c r="F1471" s="494">
        <f t="shared" si="32"/>
        <v>5000</v>
      </c>
      <c r="G1471" s="489"/>
    </row>
    <row r="1472" spans="1:7">
      <c r="A1472" s="489"/>
      <c r="B1472" s="487" t="s">
        <v>629</v>
      </c>
      <c r="C1472" s="493" t="s">
        <v>630</v>
      </c>
      <c r="D1472" s="494">
        <v>5000</v>
      </c>
      <c r="E1472" s="494">
        <v>0</v>
      </c>
      <c r="F1472" s="494">
        <f t="shared" si="32"/>
        <v>5000</v>
      </c>
      <c r="G1472" s="489"/>
    </row>
    <row r="1473" spans="1:7">
      <c r="A1473" s="489"/>
      <c r="B1473" s="487" t="s">
        <v>631</v>
      </c>
      <c r="C1473" s="493" t="s">
        <v>632</v>
      </c>
      <c r="D1473" s="494">
        <v>1092000</v>
      </c>
      <c r="E1473" s="494">
        <v>0</v>
      </c>
      <c r="F1473" s="494">
        <f t="shared" si="32"/>
        <v>1092000</v>
      </c>
      <c r="G1473" s="489"/>
    </row>
    <row r="1474" spans="1:7">
      <c r="A1474" s="489"/>
      <c r="B1474" s="487" t="s">
        <v>631</v>
      </c>
      <c r="C1474" s="493" t="s">
        <v>633</v>
      </c>
      <c r="D1474" s="494">
        <v>88000</v>
      </c>
      <c r="E1474" s="494">
        <v>0</v>
      </c>
      <c r="F1474" s="494">
        <f t="shared" si="32"/>
        <v>88000</v>
      </c>
      <c r="G1474" s="489"/>
    </row>
    <row r="1475" spans="1:7">
      <c r="A1475" s="489"/>
      <c r="B1475" s="487" t="s">
        <v>631</v>
      </c>
      <c r="C1475" s="493" t="s">
        <v>634</v>
      </c>
      <c r="D1475" s="494">
        <v>555000</v>
      </c>
      <c r="E1475" s="494">
        <v>0</v>
      </c>
      <c r="F1475" s="494">
        <f t="shared" si="32"/>
        <v>555000</v>
      </c>
      <c r="G1475" s="489"/>
    </row>
    <row r="1476" spans="1:7">
      <c r="A1476" s="489"/>
      <c r="B1476" s="487" t="s">
        <v>631</v>
      </c>
      <c r="C1476" s="493" t="s">
        <v>635</v>
      </c>
      <c r="D1476" s="494">
        <v>440000</v>
      </c>
      <c r="E1476" s="494">
        <v>0</v>
      </c>
      <c r="F1476" s="494">
        <f t="shared" si="32"/>
        <v>440000</v>
      </c>
      <c r="G1476" s="489"/>
    </row>
    <row r="1477" spans="1:7">
      <c r="A1477" s="489"/>
      <c r="B1477" s="487" t="s">
        <v>631</v>
      </c>
      <c r="C1477" s="493" t="s">
        <v>636</v>
      </c>
      <c r="D1477" s="494">
        <v>160000</v>
      </c>
      <c r="E1477" s="494">
        <v>0</v>
      </c>
      <c r="F1477" s="494">
        <f t="shared" si="32"/>
        <v>160000</v>
      </c>
      <c r="G1477" s="489"/>
    </row>
    <row r="1478" spans="1:7">
      <c r="A1478" s="489"/>
      <c r="B1478" s="487" t="s">
        <v>631</v>
      </c>
      <c r="C1478" s="493" t="s">
        <v>637</v>
      </c>
      <c r="D1478" s="494">
        <v>105000</v>
      </c>
      <c r="E1478" s="494">
        <v>0</v>
      </c>
      <c r="F1478" s="494">
        <f t="shared" si="32"/>
        <v>105000</v>
      </c>
      <c r="G1478" s="489"/>
    </row>
    <row r="1479" spans="1:7">
      <c r="A1479" s="489"/>
      <c r="B1479" s="487" t="s">
        <v>631</v>
      </c>
      <c r="C1479" s="493" t="s">
        <v>638</v>
      </c>
      <c r="D1479" s="494">
        <v>186000</v>
      </c>
      <c r="E1479" s="494">
        <v>0</v>
      </c>
      <c r="F1479" s="494">
        <f t="shared" si="32"/>
        <v>186000</v>
      </c>
      <c r="G1479" s="489"/>
    </row>
    <row r="1480" spans="1:7">
      <c r="A1480" s="489"/>
      <c r="B1480" s="487" t="s">
        <v>631</v>
      </c>
      <c r="C1480" s="493" t="s">
        <v>639</v>
      </c>
      <c r="D1480" s="494">
        <v>145000</v>
      </c>
      <c r="E1480" s="494">
        <v>0</v>
      </c>
      <c r="F1480" s="494">
        <f t="shared" si="32"/>
        <v>145000</v>
      </c>
      <c r="G1480" s="489"/>
    </row>
    <row r="1481" spans="1:7">
      <c r="A1481" s="489"/>
      <c r="B1481" s="487" t="s">
        <v>631</v>
      </c>
      <c r="C1481" s="493" t="s">
        <v>640</v>
      </c>
      <c r="D1481" s="494">
        <v>26000</v>
      </c>
      <c r="E1481" s="494">
        <v>0</v>
      </c>
      <c r="F1481" s="494">
        <f t="shared" si="32"/>
        <v>26000</v>
      </c>
      <c r="G1481" s="489"/>
    </row>
    <row r="1482" spans="1:7">
      <c r="A1482" s="489"/>
      <c r="B1482" s="487" t="s">
        <v>631</v>
      </c>
      <c r="C1482" s="493" t="s">
        <v>641</v>
      </c>
      <c r="D1482" s="494">
        <v>85000</v>
      </c>
      <c r="E1482" s="494">
        <v>0</v>
      </c>
      <c r="F1482" s="494">
        <f t="shared" si="32"/>
        <v>85000</v>
      </c>
      <c r="G1482" s="489"/>
    </row>
    <row r="1483" spans="1:7">
      <c r="A1483" s="489"/>
      <c r="B1483" s="487" t="s">
        <v>631</v>
      </c>
      <c r="C1483" s="493" t="s">
        <v>642</v>
      </c>
      <c r="D1483" s="494">
        <v>161000</v>
      </c>
      <c r="E1483" s="494">
        <v>0</v>
      </c>
      <c r="F1483" s="494">
        <f t="shared" si="32"/>
        <v>161000</v>
      </c>
      <c r="G1483" s="489"/>
    </row>
    <row r="1484" spans="1:7">
      <c r="A1484" s="489"/>
      <c r="B1484" s="487" t="s">
        <v>643</v>
      </c>
      <c r="C1484" s="493" t="s">
        <v>644</v>
      </c>
      <c r="D1484" s="494">
        <v>29000</v>
      </c>
      <c r="E1484" s="494">
        <v>0</v>
      </c>
      <c r="F1484" s="494">
        <f t="shared" si="32"/>
        <v>29000</v>
      </c>
      <c r="G1484" s="489"/>
    </row>
    <row r="1485" spans="1:7">
      <c r="A1485" s="489"/>
      <c r="B1485" s="487" t="s">
        <v>645</v>
      </c>
      <c r="C1485" s="493" t="s">
        <v>646</v>
      </c>
      <c r="D1485" s="494">
        <v>1368000</v>
      </c>
      <c r="E1485" s="494">
        <v>0</v>
      </c>
      <c r="F1485" s="494">
        <f t="shared" si="32"/>
        <v>1368000</v>
      </c>
      <c r="G1485" s="489"/>
    </row>
    <row r="1486" spans="1:7">
      <c r="A1486" s="489"/>
      <c r="B1486" s="487" t="s">
        <v>645</v>
      </c>
      <c r="C1486" s="493" t="s">
        <v>647</v>
      </c>
      <c r="D1486" s="494">
        <v>860000</v>
      </c>
      <c r="E1486" s="494">
        <v>0</v>
      </c>
      <c r="F1486" s="494">
        <f t="shared" si="32"/>
        <v>860000</v>
      </c>
      <c r="G1486" s="489"/>
    </row>
    <row r="1487" spans="1:7">
      <c r="A1487" s="489"/>
      <c r="B1487" s="487" t="s">
        <v>645</v>
      </c>
      <c r="C1487" s="493" t="s">
        <v>648</v>
      </c>
      <c r="D1487" s="494">
        <v>190000</v>
      </c>
      <c r="E1487" s="494">
        <v>0</v>
      </c>
      <c r="F1487" s="494">
        <f t="shared" si="32"/>
        <v>190000</v>
      </c>
      <c r="G1487" s="489"/>
    </row>
    <row r="1488" spans="1:7">
      <c r="A1488" s="489"/>
      <c r="B1488" s="487" t="s">
        <v>649</v>
      </c>
      <c r="C1488" s="493" t="s">
        <v>650</v>
      </c>
      <c r="D1488" s="494">
        <v>50000</v>
      </c>
      <c r="E1488" s="494">
        <v>0</v>
      </c>
      <c r="F1488" s="494">
        <f t="shared" si="32"/>
        <v>50000</v>
      </c>
      <c r="G1488" s="489"/>
    </row>
    <row r="1489" spans="1:7">
      <c r="A1489" s="489"/>
      <c r="B1489" s="487" t="s">
        <v>649</v>
      </c>
      <c r="C1489" s="493" t="s">
        <v>651</v>
      </c>
      <c r="D1489" s="494">
        <v>90000</v>
      </c>
      <c r="E1489" s="494">
        <v>0</v>
      </c>
      <c r="F1489" s="494">
        <f t="shared" si="32"/>
        <v>90000</v>
      </c>
      <c r="G1489" s="489"/>
    </row>
    <row r="1490" spans="1:7">
      <c r="A1490" s="489"/>
      <c r="B1490" s="487" t="s">
        <v>649</v>
      </c>
      <c r="C1490" s="493" t="s">
        <v>1961</v>
      </c>
      <c r="D1490" s="494">
        <v>110000</v>
      </c>
      <c r="E1490" s="494">
        <v>0</v>
      </c>
      <c r="F1490" s="494">
        <f t="shared" si="32"/>
        <v>110000</v>
      </c>
      <c r="G1490" s="489"/>
    </row>
    <row r="1491" spans="1:7">
      <c r="A1491" s="489"/>
      <c r="B1491" s="487" t="s">
        <v>649</v>
      </c>
      <c r="C1491" s="493" t="s">
        <v>1962</v>
      </c>
      <c r="D1491" s="494">
        <v>349000</v>
      </c>
      <c r="E1491" s="494">
        <v>0</v>
      </c>
      <c r="F1491" s="494">
        <f t="shared" si="32"/>
        <v>349000</v>
      </c>
      <c r="G1491" s="489"/>
    </row>
    <row r="1492" spans="1:7">
      <c r="A1492" s="489"/>
      <c r="B1492" s="487" t="s">
        <v>649</v>
      </c>
      <c r="C1492" s="493" t="s">
        <v>1963</v>
      </c>
      <c r="D1492" s="494">
        <v>219000</v>
      </c>
      <c r="E1492" s="494">
        <v>0</v>
      </c>
      <c r="F1492" s="494">
        <f t="shared" si="32"/>
        <v>219000</v>
      </c>
      <c r="G1492" s="489"/>
    </row>
    <row r="1493" spans="1:7">
      <c r="A1493" s="489"/>
      <c r="B1493" s="487" t="s">
        <v>649</v>
      </c>
      <c r="C1493" s="493" t="s">
        <v>1964</v>
      </c>
      <c r="D1493" s="494">
        <v>195000</v>
      </c>
      <c r="E1493" s="494">
        <v>0</v>
      </c>
      <c r="F1493" s="494">
        <f t="shared" si="32"/>
        <v>195000</v>
      </c>
      <c r="G1493" s="489"/>
    </row>
    <row r="1494" spans="1:7">
      <c r="A1494" s="489"/>
      <c r="B1494" s="487" t="s">
        <v>649</v>
      </c>
      <c r="C1494" s="493" t="s">
        <v>1965</v>
      </c>
      <c r="D1494" s="494">
        <v>4000</v>
      </c>
      <c r="E1494" s="494">
        <v>0</v>
      </c>
      <c r="F1494" s="494">
        <f t="shared" si="32"/>
        <v>4000</v>
      </c>
      <c r="G1494" s="489"/>
    </row>
    <row r="1495" spans="1:7">
      <c r="B1495" s="487" t="s">
        <v>649</v>
      </c>
      <c r="C1495" s="493" t="s">
        <v>1966</v>
      </c>
      <c r="D1495" s="494">
        <v>8000</v>
      </c>
      <c r="E1495" s="494">
        <v>0</v>
      </c>
      <c r="F1495" s="494">
        <f t="shared" si="32"/>
        <v>8000</v>
      </c>
      <c r="G1495" s="489"/>
    </row>
    <row r="1496" spans="1:7">
      <c r="B1496" s="487" t="s">
        <v>649</v>
      </c>
      <c r="C1496" s="493" t="s">
        <v>1967</v>
      </c>
      <c r="D1496" s="494">
        <v>74000</v>
      </c>
      <c r="E1496" s="494">
        <v>0</v>
      </c>
      <c r="F1496" s="494">
        <f t="shared" si="32"/>
        <v>74000</v>
      </c>
      <c r="G1496" s="489"/>
    </row>
    <row r="1497" spans="1:7">
      <c r="B1497" s="487" t="s">
        <v>649</v>
      </c>
      <c r="C1497" s="493" t="s">
        <v>652</v>
      </c>
      <c r="D1497" s="494">
        <v>42000</v>
      </c>
      <c r="E1497" s="494">
        <v>0</v>
      </c>
      <c r="F1497" s="494">
        <f t="shared" si="32"/>
        <v>42000</v>
      </c>
      <c r="G1497" s="489"/>
    </row>
    <row r="1498" spans="1:7">
      <c r="B1498" s="487" t="s">
        <v>649</v>
      </c>
      <c r="C1498" s="493" t="s">
        <v>653</v>
      </c>
      <c r="D1498" s="494">
        <v>12000</v>
      </c>
      <c r="E1498" s="494">
        <v>0</v>
      </c>
      <c r="F1498" s="494">
        <f t="shared" si="32"/>
        <v>12000</v>
      </c>
      <c r="G1498" s="489"/>
    </row>
    <row r="1499" spans="1:7">
      <c r="B1499" s="487" t="s">
        <v>654</v>
      </c>
      <c r="C1499" s="493" t="s">
        <v>655</v>
      </c>
      <c r="D1499" s="494">
        <v>329000</v>
      </c>
      <c r="E1499" s="494">
        <v>0</v>
      </c>
      <c r="F1499" s="494">
        <f t="shared" si="32"/>
        <v>329000</v>
      </c>
      <c r="G1499" s="489"/>
    </row>
    <row r="1500" spans="1:7">
      <c r="B1500" s="487" t="s">
        <v>656</v>
      </c>
      <c r="C1500" s="493" t="s">
        <v>1968</v>
      </c>
      <c r="D1500" s="494">
        <v>12911000</v>
      </c>
      <c r="E1500" s="494">
        <v>0</v>
      </c>
      <c r="F1500" s="494">
        <f t="shared" si="32"/>
        <v>12911000</v>
      </c>
      <c r="G1500" s="489"/>
    </row>
    <row r="1501" spans="1:7">
      <c r="B1501" s="487" t="s">
        <v>656</v>
      </c>
      <c r="C1501" s="493" t="s">
        <v>657</v>
      </c>
      <c r="D1501" s="494">
        <v>286000</v>
      </c>
      <c r="E1501" s="494">
        <v>0</v>
      </c>
      <c r="F1501" s="494">
        <f t="shared" si="32"/>
        <v>286000</v>
      </c>
      <c r="G1501" s="489"/>
    </row>
    <row r="1502" spans="1:7">
      <c r="B1502" s="487" t="s">
        <v>1301</v>
      </c>
      <c r="C1502" s="493" t="s">
        <v>1969</v>
      </c>
      <c r="D1502" s="494">
        <v>300000</v>
      </c>
      <c r="E1502" s="494">
        <v>0</v>
      </c>
      <c r="F1502" s="494">
        <f t="shared" ref="F1502:F1507" si="33">D1502-E1502</f>
        <v>300000</v>
      </c>
      <c r="G1502" s="489"/>
    </row>
    <row r="1503" spans="1:7">
      <c r="B1503" s="487" t="s">
        <v>1336</v>
      </c>
      <c r="D1503" s="494">
        <v>7573700</v>
      </c>
      <c r="E1503" s="494">
        <v>0</v>
      </c>
      <c r="F1503" s="494">
        <f t="shared" si="33"/>
        <v>7573700</v>
      </c>
      <c r="G1503" s="489"/>
    </row>
    <row r="1504" spans="1:7">
      <c r="B1504" s="487" t="s">
        <v>1337</v>
      </c>
      <c r="D1504" s="494">
        <v>1708800</v>
      </c>
      <c r="E1504" s="494">
        <v>0</v>
      </c>
      <c r="F1504" s="494">
        <f t="shared" si="33"/>
        <v>1708800</v>
      </c>
      <c r="G1504" s="489"/>
    </row>
    <row r="1505" spans="1:7">
      <c r="B1505" s="487" t="s">
        <v>1337</v>
      </c>
      <c r="D1505" s="494">
        <v>1675100</v>
      </c>
      <c r="E1505" s="494">
        <v>0</v>
      </c>
      <c r="F1505" s="494">
        <f t="shared" si="33"/>
        <v>1675100</v>
      </c>
      <c r="G1505" s="489"/>
    </row>
    <row r="1506" spans="1:7">
      <c r="B1506" s="487" t="s">
        <v>1337</v>
      </c>
      <c r="D1506" s="494">
        <v>1228300</v>
      </c>
      <c r="E1506" s="494">
        <v>0</v>
      </c>
      <c r="F1506" s="494">
        <f t="shared" si="33"/>
        <v>1228300</v>
      </c>
      <c r="G1506" s="489"/>
    </row>
    <row r="1507" spans="1:7">
      <c r="B1507" s="487" t="s">
        <v>1337</v>
      </c>
      <c r="D1507" s="494">
        <v>744700</v>
      </c>
      <c r="E1507" s="494">
        <v>0</v>
      </c>
      <c r="F1507" s="494">
        <f t="shared" si="33"/>
        <v>744700</v>
      </c>
      <c r="G1507" s="489"/>
    </row>
    <row r="1508" spans="1:7">
      <c r="D1508" s="495">
        <f>SUM(D1181:D1507)</f>
        <v>93662560</v>
      </c>
      <c r="E1508" s="495">
        <v>0</v>
      </c>
      <c r="F1508" s="495">
        <f>SUM(F1181:F1507)</f>
        <v>93662560</v>
      </c>
      <c r="G1508" s="489"/>
    </row>
    <row r="1509" spans="1:7">
      <c r="A1509" s="486" t="s">
        <v>115</v>
      </c>
      <c r="C1509" s="488"/>
      <c r="G1509" s="489"/>
    </row>
    <row r="1510" spans="1:7">
      <c r="B1510" s="487" t="s">
        <v>658</v>
      </c>
      <c r="C1510" s="493" t="s">
        <v>1326</v>
      </c>
      <c r="D1510" s="494">
        <v>412800</v>
      </c>
      <c r="E1510" s="494">
        <v>0</v>
      </c>
      <c r="F1510" s="494">
        <v>412800</v>
      </c>
      <c r="G1510" s="489"/>
    </row>
    <row r="1511" spans="1:7">
      <c r="B1511" s="487" t="s">
        <v>659</v>
      </c>
      <c r="C1511" s="493" t="s">
        <v>660</v>
      </c>
      <c r="D1511" s="494">
        <v>865010</v>
      </c>
      <c r="E1511" s="494">
        <v>0</v>
      </c>
      <c r="F1511" s="494">
        <v>865010</v>
      </c>
      <c r="G1511" s="489"/>
    </row>
    <row r="1512" spans="1:7">
      <c r="B1512" s="487" t="s">
        <v>661</v>
      </c>
      <c r="C1512" s="493" t="s">
        <v>662</v>
      </c>
      <c r="D1512" s="494">
        <v>266000</v>
      </c>
      <c r="E1512" s="494">
        <v>0</v>
      </c>
      <c r="F1512" s="494">
        <v>266000</v>
      </c>
      <c r="G1512" s="489"/>
    </row>
    <row r="1513" spans="1:7">
      <c r="D1513" s="495">
        <v>1543810</v>
      </c>
      <c r="E1513" s="495">
        <v>0</v>
      </c>
      <c r="F1513" s="495">
        <f>SUM(F1510:F1512)</f>
        <v>1543810</v>
      </c>
      <c r="G1513" s="489"/>
    </row>
    <row r="1514" spans="1:7">
      <c r="A1514" s="486" t="s">
        <v>663</v>
      </c>
      <c r="C1514" s="488"/>
      <c r="G1514" s="489"/>
    </row>
    <row r="1515" spans="1:7">
      <c r="B1515" s="487" t="s">
        <v>664</v>
      </c>
      <c r="C1515" s="493" t="s">
        <v>662</v>
      </c>
      <c r="D1515" s="494">
        <v>46147580</v>
      </c>
      <c r="E1515" s="494">
        <v>11333013</v>
      </c>
      <c r="F1515" s="494">
        <f>D1515-E1515</f>
        <v>34814567</v>
      </c>
      <c r="G1515" s="489"/>
    </row>
    <row r="1516" spans="1:7">
      <c r="B1516" s="487" t="s">
        <v>665</v>
      </c>
      <c r="C1516" s="493" t="s">
        <v>662</v>
      </c>
      <c r="D1516" s="494">
        <v>200000</v>
      </c>
      <c r="E1516" s="494">
        <v>105420</v>
      </c>
      <c r="F1516" s="494">
        <f>D1516-E1516</f>
        <v>94580</v>
      </c>
      <c r="G1516" s="489"/>
    </row>
    <row r="1517" spans="1:7">
      <c r="B1517" s="487" t="s">
        <v>666</v>
      </c>
      <c r="C1517" s="493" t="s">
        <v>646</v>
      </c>
      <c r="D1517" s="494">
        <v>21517592</v>
      </c>
      <c r="E1517" s="494">
        <v>4268576</v>
      </c>
      <c r="F1517" s="494">
        <f>D1517-E1517</f>
        <v>17249016</v>
      </c>
      <c r="G1517" s="489"/>
    </row>
    <row r="1518" spans="1:7">
      <c r="B1518" s="487" t="s">
        <v>667</v>
      </c>
      <c r="C1518" s="493" t="s">
        <v>646</v>
      </c>
      <c r="D1518" s="494">
        <v>878000</v>
      </c>
      <c r="E1518" s="494">
        <v>473483</v>
      </c>
      <c r="F1518" s="494">
        <f>D1518-E1518</f>
        <v>404517</v>
      </c>
      <c r="G1518" s="489"/>
    </row>
    <row r="1519" spans="1:7">
      <c r="D1519" s="495">
        <f>SUM(D1515:D1518)</f>
        <v>68743172</v>
      </c>
      <c r="E1519" s="495">
        <f>SUM(E1515:E1518)</f>
        <v>16180492</v>
      </c>
      <c r="F1519" s="495">
        <f>SUM(F1515:F1518)</f>
        <v>52562680</v>
      </c>
      <c r="G1519" s="489"/>
    </row>
    <row r="1520" spans="1:7">
      <c r="A1520" s="487" t="s">
        <v>1013</v>
      </c>
      <c r="D1520" s="495"/>
      <c r="E1520" s="495"/>
      <c r="F1520" s="495"/>
      <c r="G1520" s="489"/>
    </row>
    <row r="1521" spans="1:7">
      <c r="A1521" s="486" t="s">
        <v>668</v>
      </c>
      <c r="C1521" s="488"/>
      <c r="G1521" s="489"/>
    </row>
    <row r="1522" spans="1:7">
      <c r="B1522" s="487" t="s">
        <v>669</v>
      </c>
      <c r="C1522" s="493" t="s">
        <v>1970</v>
      </c>
      <c r="D1522" s="494">
        <v>246862</v>
      </c>
      <c r="E1522" s="494">
        <v>100896</v>
      </c>
      <c r="F1522" s="494">
        <f>D1522-E1522</f>
        <v>145966</v>
      </c>
      <c r="G1522" s="489"/>
    </row>
    <row r="1523" spans="1:7">
      <c r="B1523" s="487" t="s">
        <v>670</v>
      </c>
      <c r="C1523" s="493" t="s">
        <v>671</v>
      </c>
      <c r="D1523" s="494">
        <v>1376000</v>
      </c>
      <c r="E1523" s="494">
        <v>618444</v>
      </c>
      <c r="F1523" s="494">
        <f t="shared" ref="F1523:F1586" si="34">D1523-E1523</f>
        <v>757556</v>
      </c>
      <c r="G1523" s="489"/>
    </row>
    <row r="1524" spans="1:7">
      <c r="B1524" s="487" t="s">
        <v>672</v>
      </c>
      <c r="C1524" s="493" t="s">
        <v>673</v>
      </c>
      <c r="D1524" s="494">
        <v>6935000</v>
      </c>
      <c r="E1524" s="494">
        <v>3116915</v>
      </c>
      <c r="F1524" s="494">
        <f t="shared" si="34"/>
        <v>3818085</v>
      </c>
      <c r="G1524" s="489"/>
    </row>
    <row r="1525" spans="1:7">
      <c r="B1525" s="487" t="s">
        <v>674</v>
      </c>
      <c r="C1525" s="493" t="s">
        <v>675</v>
      </c>
      <c r="D1525" s="494">
        <v>5688984</v>
      </c>
      <c r="E1525" s="494">
        <v>1741216</v>
      </c>
      <c r="F1525" s="494">
        <f t="shared" si="34"/>
        <v>3947768</v>
      </c>
      <c r="G1525" s="489"/>
    </row>
    <row r="1526" spans="1:7">
      <c r="B1526" s="487" t="s">
        <v>676</v>
      </c>
      <c r="C1526" s="493" t="s">
        <v>677</v>
      </c>
      <c r="D1526" s="494">
        <v>5402000</v>
      </c>
      <c r="E1526" s="494">
        <v>2947390</v>
      </c>
      <c r="F1526" s="494">
        <f t="shared" si="34"/>
        <v>2454610</v>
      </c>
      <c r="G1526" s="489"/>
    </row>
    <row r="1527" spans="1:7">
      <c r="B1527" s="487" t="s">
        <v>678</v>
      </c>
      <c r="C1527" s="493" t="s">
        <v>679</v>
      </c>
      <c r="D1527" s="494">
        <v>11100240</v>
      </c>
      <c r="E1527" s="494">
        <v>4660510</v>
      </c>
      <c r="F1527" s="494">
        <f t="shared" si="34"/>
        <v>6439730</v>
      </c>
      <c r="G1527" s="489"/>
    </row>
    <row r="1528" spans="1:7">
      <c r="B1528" s="487" t="s">
        <v>680</v>
      </c>
      <c r="C1528" s="493" t="s">
        <v>681</v>
      </c>
      <c r="D1528" s="494">
        <v>8226000</v>
      </c>
      <c r="E1528" s="494">
        <v>3697150</v>
      </c>
      <c r="F1528" s="494">
        <f t="shared" si="34"/>
        <v>4528850</v>
      </c>
      <c r="G1528" s="489"/>
    </row>
    <row r="1529" spans="1:7">
      <c r="B1529" s="487" t="s">
        <v>682</v>
      </c>
      <c r="C1529" s="493" t="s">
        <v>1971</v>
      </c>
      <c r="D1529" s="494">
        <v>12291370</v>
      </c>
      <c r="E1529" s="494">
        <v>5117355</v>
      </c>
      <c r="F1529" s="494">
        <f t="shared" si="34"/>
        <v>7174015</v>
      </c>
      <c r="G1529" s="489"/>
    </row>
    <row r="1530" spans="1:7">
      <c r="B1530" s="487" t="s">
        <v>683</v>
      </c>
      <c r="C1530" s="493" t="s">
        <v>1972</v>
      </c>
      <c r="D1530" s="494">
        <v>9383772</v>
      </c>
      <c r="E1530" s="494">
        <v>4056739</v>
      </c>
      <c r="F1530" s="494">
        <f t="shared" si="34"/>
        <v>5327033</v>
      </c>
      <c r="G1530" s="489"/>
    </row>
    <row r="1531" spans="1:7">
      <c r="B1531" s="487" t="s">
        <v>684</v>
      </c>
      <c r="C1531" s="493" t="s">
        <v>685</v>
      </c>
      <c r="D1531" s="494">
        <v>986000</v>
      </c>
      <c r="E1531" s="494">
        <v>419116</v>
      </c>
      <c r="F1531" s="494">
        <f t="shared" si="34"/>
        <v>566884</v>
      </c>
      <c r="G1531" s="489"/>
    </row>
    <row r="1532" spans="1:7">
      <c r="B1532" s="487" t="s">
        <v>686</v>
      </c>
      <c r="C1532" s="493" t="s">
        <v>687</v>
      </c>
      <c r="D1532" s="494">
        <v>4600350</v>
      </c>
      <c r="E1532" s="494">
        <v>1976959</v>
      </c>
      <c r="F1532" s="494">
        <f t="shared" si="34"/>
        <v>2623391</v>
      </c>
      <c r="G1532" s="489"/>
    </row>
    <row r="1533" spans="1:7">
      <c r="B1533" s="487" t="s">
        <v>688</v>
      </c>
      <c r="C1533" s="493" t="s">
        <v>689</v>
      </c>
      <c r="D1533" s="494">
        <v>10495258</v>
      </c>
      <c r="E1533" s="494">
        <v>3177934</v>
      </c>
      <c r="F1533" s="494">
        <f t="shared" si="34"/>
        <v>7317324</v>
      </c>
      <c r="G1533" s="489"/>
    </row>
    <row r="1534" spans="1:7">
      <c r="A1534" s="489"/>
      <c r="B1534" s="487" t="s">
        <v>690</v>
      </c>
      <c r="C1534" s="493" t="s">
        <v>1973</v>
      </c>
      <c r="D1534" s="494">
        <v>11929000</v>
      </c>
      <c r="E1534" s="494">
        <v>5361448</v>
      </c>
      <c r="F1534" s="494">
        <f t="shared" si="34"/>
        <v>6567552</v>
      </c>
      <c r="G1534" s="489"/>
    </row>
    <row r="1535" spans="1:7">
      <c r="A1535" s="489"/>
      <c r="B1535" s="487" t="s">
        <v>691</v>
      </c>
      <c r="C1535" s="493" t="s">
        <v>692</v>
      </c>
      <c r="D1535" s="494">
        <v>9657000</v>
      </c>
      <c r="E1535" s="494">
        <v>4340304</v>
      </c>
      <c r="F1535" s="494">
        <f t="shared" si="34"/>
        <v>5316696</v>
      </c>
      <c r="G1535" s="489"/>
    </row>
    <row r="1536" spans="1:7">
      <c r="A1536" s="489"/>
      <c r="B1536" s="487" t="s">
        <v>693</v>
      </c>
      <c r="C1536" s="493" t="s">
        <v>694</v>
      </c>
      <c r="D1536" s="494">
        <v>99656508</v>
      </c>
      <c r="E1536" s="494">
        <v>44770230</v>
      </c>
      <c r="F1536" s="494">
        <f t="shared" si="34"/>
        <v>54886278</v>
      </c>
      <c r="G1536" s="489"/>
    </row>
    <row r="1537" spans="1:9">
      <c r="A1537" s="489"/>
      <c r="B1537" s="487" t="s">
        <v>695</v>
      </c>
      <c r="C1537" s="493" t="s">
        <v>1535</v>
      </c>
      <c r="D1537" s="494">
        <v>11195000</v>
      </c>
      <c r="E1537" s="494">
        <v>5031553</v>
      </c>
      <c r="F1537" s="494">
        <f t="shared" si="34"/>
        <v>6163447</v>
      </c>
      <c r="G1537" s="489"/>
    </row>
    <row r="1538" spans="1:9">
      <c r="A1538" s="489"/>
      <c r="B1538" s="487" t="s">
        <v>696</v>
      </c>
      <c r="C1538" s="493" t="s">
        <v>1974</v>
      </c>
      <c r="D1538" s="494">
        <v>6702000</v>
      </c>
      <c r="E1538" s="494">
        <v>3012187</v>
      </c>
      <c r="F1538" s="494">
        <f t="shared" si="34"/>
        <v>3689813</v>
      </c>
      <c r="G1538" s="489"/>
    </row>
    <row r="1539" spans="1:9">
      <c r="A1539" s="489"/>
      <c r="B1539" s="487" t="s">
        <v>697</v>
      </c>
      <c r="C1539" s="493" t="s">
        <v>698</v>
      </c>
      <c r="D1539" s="494">
        <v>62560000</v>
      </c>
      <c r="E1539" s="494">
        <v>30654518</v>
      </c>
      <c r="F1539" s="494">
        <f t="shared" si="34"/>
        <v>31905482</v>
      </c>
      <c r="G1539" s="489"/>
    </row>
    <row r="1540" spans="1:9">
      <c r="A1540" s="489"/>
      <c r="B1540" s="487" t="s">
        <v>699</v>
      </c>
      <c r="C1540" s="493" t="s">
        <v>700</v>
      </c>
      <c r="D1540" s="494">
        <v>4240820</v>
      </c>
      <c r="E1540" s="494">
        <v>2220353</v>
      </c>
      <c r="F1540" s="494">
        <f t="shared" si="34"/>
        <v>2020467</v>
      </c>
      <c r="G1540" s="489"/>
    </row>
    <row r="1541" spans="1:9">
      <c r="A1541" s="489"/>
      <c r="B1541" s="487" t="s">
        <v>701</v>
      </c>
      <c r="C1541" s="493" t="s">
        <v>700</v>
      </c>
      <c r="D1541" s="494">
        <v>17300061</v>
      </c>
      <c r="E1541" s="494">
        <v>7742155</v>
      </c>
      <c r="F1541" s="494">
        <f t="shared" si="34"/>
        <v>9557906</v>
      </c>
      <c r="G1541" s="489"/>
    </row>
    <row r="1542" spans="1:9">
      <c r="A1542" s="489"/>
      <c r="B1542" s="487" t="s">
        <v>702</v>
      </c>
      <c r="C1542" s="493" t="s">
        <v>703</v>
      </c>
      <c r="D1542" s="494">
        <v>41527403</v>
      </c>
      <c r="E1542" s="494">
        <v>9027947</v>
      </c>
      <c r="F1542" s="494">
        <f t="shared" si="34"/>
        <v>32499456</v>
      </c>
      <c r="G1542" s="489"/>
    </row>
    <row r="1543" spans="1:9">
      <c r="A1543" s="489"/>
      <c r="B1543" s="487" t="s">
        <v>704</v>
      </c>
      <c r="C1543" s="493" t="s">
        <v>705</v>
      </c>
      <c r="D1543" s="494">
        <v>14178692</v>
      </c>
      <c r="E1543" s="494">
        <v>5883398</v>
      </c>
      <c r="F1543" s="494">
        <f t="shared" si="34"/>
        <v>8295294</v>
      </c>
      <c r="G1543" s="489"/>
    </row>
    <row r="1544" spans="1:9">
      <c r="A1544" s="489"/>
      <c r="B1544" s="487" t="s">
        <v>706</v>
      </c>
      <c r="C1544" s="493" t="s">
        <v>707</v>
      </c>
      <c r="D1544" s="494">
        <v>1602000</v>
      </c>
      <c r="E1544" s="494">
        <v>481640</v>
      </c>
      <c r="F1544" s="494">
        <f t="shared" si="34"/>
        <v>1120360</v>
      </c>
      <c r="G1544" s="489"/>
    </row>
    <row r="1545" spans="1:9">
      <c r="A1545" s="489"/>
      <c r="B1545" s="487" t="s">
        <v>708</v>
      </c>
      <c r="C1545" s="493" t="s">
        <v>1975</v>
      </c>
      <c r="D1545" s="494">
        <v>3364000</v>
      </c>
      <c r="E1545" s="494">
        <v>1853931</v>
      </c>
      <c r="F1545" s="494">
        <f t="shared" si="34"/>
        <v>1510069</v>
      </c>
      <c r="G1545" s="489"/>
      <c r="I1545" s="494"/>
    </row>
    <row r="1546" spans="1:9">
      <c r="A1546" s="489"/>
      <c r="B1546" s="487" t="s">
        <v>709</v>
      </c>
      <c r="C1546" s="493" t="s">
        <v>710</v>
      </c>
      <c r="D1546" s="494">
        <v>6107820</v>
      </c>
      <c r="E1546" s="494">
        <v>3580518</v>
      </c>
      <c r="F1546" s="494">
        <f t="shared" si="34"/>
        <v>2527302</v>
      </c>
      <c r="G1546" s="489"/>
    </row>
    <row r="1547" spans="1:9">
      <c r="A1547" s="489"/>
      <c r="B1547" s="487" t="s">
        <v>711</v>
      </c>
      <c r="C1547" s="493" t="s">
        <v>712</v>
      </c>
      <c r="D1547" s="494">
        <v>20700000</v>
      </c>
      <c r="E1547" s="494">
        <v>9303545</v>
      </c>
      <c r="F1547" s="494">
        <f t="shared" si="34"/>
        <v>11396455</v>
      </c>
      <c r="G1547" s="489"/>
    </row>
    <row r="1548" spans="1:9">
      <c r="A1548" s="489"/>
      <c r="B1548" s="487" t="s">
        <v>713</v>
      </c>
      <c r="C1548" s="493" t="s">
        <v>714</v>
      </c>
      <c r="D1548" s="494">
        <v>234000</v>
      </c>
      <c r="E1548" s="494">
        <v>105165</v>
      </c>
      <c r="F1548" s="494">
        <f t="shared" si="34"/>
        <v>128835</v>
      </c>
      <c r="G1548" s="489"/>
    </row>
    <row r="1549" spans="1:9">
      <c r="A1549" s="489"/>
      <c r="B1549" s="487" t="s">
        <v>715</v>
      </c>
      <c r="C1549" s="493" t="s">
        <v>716</v>
      </c>
      <c r="D1549" s="494">
        <v>1253027</v>
      </c>
      <c r="E1549" s="494">
        <v>563167</v>
      </c>
      <c r="F1549" s="494">
        <f t="shared" si="34"/>
        <v>689860</v>
      </c>
      <c r="G1549" s="489"/>
    </row>
    <row r="1550" spans="1:9">
      <c r="A1550" s="489"/>
      <c r="B1550" s="487" t="s">
        <v>717</v>
      </c>
      <c r="C1550" s="493" t="s">
        <v>703</v>
      </c>
      <c r="D1550" s="494">
        <v>18313842</v>
      </c>
      <c r="E1550" s="494">
        <v>3981385</v>
      </c>
      <c r="F1550" s="494">
        <f t="shared" si="34"/>
        <v>14332457</v>
      </c>
      <c r="G1550" s="489"/>
    </row>
    <row r="1551" spans="1:9">
      <c r="A1551" s="489"/>
      <c r="B1551" s="487" t="s">
        <v>718</v>
      </c>
      <c r="C1551" s="493" t="s">
        <v>703</v>
      </c>
      <c r="D1551" s="494">
        <v>34077500</v>
      </c>
      <c r="E1551" s="494">
        <v>19046658</v>
      </c>
      <c r="F1551" s="494">
        <f t="shared" si="34"/>
        <v>15030842</v>
      </c>
      <c r="G1551" s="489"/>
    </row>
    <row r="1552" spans="1:9">
      <c r="A1552" s="489"/>
      <c r="B1552" s="487" t="s">
        <v>718</v>
      </c>
      <c r="C1552" s="493" t="s">
        <v>703</v>
      </c>
      <c r="D1552" s="494">
        <v>56178254</v>
      </c>
      <c r="E1552" s="494">
        <v>31901718</v>
      </c>
      <c r="F1552" s="494">
        <f t="shared" si="34"/>
        <v>24276536</v>
      </c>
      <c r="G1552" s="489"/>
    </row>
    <row r="1553" spans="1:7">
      <c r="A1553" s="489"/>
      <c r="B1553" s="487" t="s">
        <v>719</v>
      </c>
      <c r="D1553" s="494">
        <v>139463537</v>
      </c>
      <c r="E1553" s="494">
        <v>52567060</v>
      </c>
      <c r="F1553" s="494">
        <f t="shared" si="34"/>
        <v>86896477</v>
      </c>
      <c r="G1553" s="489"/>
    </row>
    <row r="1554" spans="1:7">
      <c r="A1554" s="489"/>
      <c r="B1554" s="487" t="s">
        <v>720</v>
      </c>
      <c r="C1554" s="493" t="s">
        <v>721</v>
      </c>
      <c r="D1554" s="494">
        <v>6052000</v>
      </c>
      <c r="E1554" s="494">
        <v>2696008</v>
      </c>
      <c r="F1554" s="494">
        <f t="shared" si="34"/>
        <v>3355992</v>
      </c>
      <c r="G1554" s="489"/>
    </row>
    <row r="1555" spans="1:7">
      <c r="A1555" s="489"/>
      <c r="B1555" s="487" t="s">
        <v>722</v>
      </c>
      <c r="C1555" s="493" t="s">
        <v>723</v>
      </c>
      <c r="D1555" s="494">
        <v>6874000</v>
      </c>
      <c r="E1555" s="494">
        <v>3477945</v>
      </c>
      <c r="F1555" s="494">
        <f t="shared" si="34"/>
        <v>3396055</v>
      </c>
      <c r="G1555" s="489"/>
    </row>
    <row r="1556" spans="1:7">
      <c r="A1556" s="489"/>
      <c r="B1556" s="487" t="s">
        <v>724</v>
      </c>
      <c r="C1556" s="493" t="s">
        <v>725</v>
      </c>
      <c r="D1556" s="494">
        <v>2829279</v>
      </c>
      <c r="E1556" s="494">
        <v>1271621</v>
      </c>
      <c r="F1556" s="494">
        <f t="shared" si="34"/>
        <v>1557658</v>
      </c>
      <c r="G1556" s="489"/>
    </row>
    <row r="1557" spans="1:7">
      <c r="A1557" s="489"/>
      <c r="B1557" s="487" t="s">
        <v>726</v>
      </c>
      <c r="C1557" s="493" t="s">
        <v>727</v>
      </c>
      <c r="D1557" s="494">
        <v>28750730</v>
      </c>
      <c r="E1557" s="494">
        <v>8786162</v>
      </c>
      <c r="F1557" s="494">
        <f t="shared" si="34"/>
        <v>19964568</v>
      </c>
      <c r="G1557" s="489"/>
    </row>
    <row r="1558" spans="1:7">
      <c r="A1558" s="489"/>
      <c r="B1558" s="487" t="s">
        <v>728</v>
      </c>
      <c r="C1558" s="493" t="s">
        <v>1976</v>
      </c>
      <c r="D1558" s="494">
        <v>3205991</v>
      </c>
      <c r="E1558" s="494">
        <v>1116396</v>
      </c>
      <c r="F1558" s="494">
        <f t="shared" si="34"/>
        <v>2089595</v>
      </c>
      <c r="G1558" s="489"/>
    </row>
    <row r="1559" spans="1:7">
      <c r="A1559" s="489"/>
      <c r="B1559" s="487" t="s">
        <v>729</v>
      </c>
      <c r="C1559" s="493" t="s">
        <v>730</v>
      </c>
      <c r="D1559" s="494">
        <v>2510000</v>
      </c>
      <c r="E1559" s="494">
        <v>1128109</v>
      </c>
      <c r="F1559" s="494">
        <f t="shared" si="34"/>
        <v>1381891</v>
      </c>
      <c r="G1559" s="489"/>
    </row>
    <row r="1560" spans="1:7">
      <c r="A1560" s="489"/>
      <c r="B1560" s="487" t="s">
        <v>731</v>
      </c>
      <c r="C1560" s="493" t="s">
        <v>732</v>
      </c>
      <c r="D1560" s="494">
        <v>5812000</v>
      </c>
      <c r="E1560" s="494">
        <v>3020421</v>
      </c>
      <c r="F1560" s="494">
        <f t="shared" si="34"/>
        <v>2791579</v>
      </c>
      <c r="G1560" s="489"/>
    </row>
    <row r="1561" spans="1:7">
      <c r="A1561" s="489"/>
      <c r="B1561" s="487" t="s">
        <v>733</v>
      </c>
      <c r="C1561" s="493" t="s">
        <v>734</v>
      </c>
      <c r="D1561" s="494">
        <v>678470</v>
      </c>
      <c r="E1561" s="494">
        <v>220758</v>
      </c>
      <c r="F1561" s="494">
        <f t="shared" si="34"/>
        <v>457712</v>
      </c>
      <c r="G1561" s="489"/>
    </row>
    <row r="1562" spans="1:7">
      <c r="A1562" s="489"/>
      <c r="B1562" s="487" t="s">
        <v>735</v>
      </c>
      <c r="C1562" s="493" t="s">
        <v>736</v>
      </c>
      <c r="D1562" s="494">
        <v>2122733</v>
      </c>
      <c r="E1562" s="494">
        <v>591231</v>
      </c>
      <c r="F1562" s="494">
        <f t="shared" si="34"/>
        <v>1531502</v>
      </c>
      <c r="G1562" s="489"/>
    </row>
    <row r="1563" spans="1:7">
      <c r="A1563" s="489"/>
      <c r="B1563" s="487" t="s">
        <v>737</v>
      </c>
      <c r="C1563" s="493" t="s">
        <v>738</v>
      </c>
      <c r="D1563" s="494">
        <v>13491000</v>
      </c>
      <c r="E1563" s="494">
        <v>6063478</v>
      </c>
      <c r="F1563" s="494">
        <f t="shared" si="34"/>
        <v>7427522</v>
      </c>
      <c r="G1563" s="489"/>
    </row>
    <row r="1564" spans="1:7">
      <c r="A1564" s="489"/>
      <c r="B1564" s="487" t="s">
        <v>739</v>
      </c>
      <c r="C1564" s="493" t="s">
        <v>740</v>
      </c>
      <c r="D1564" s="494">
        <v>137000</v>
      </c>
      <c r="E1564" s="494">
        <v>61576</v>
      </c>
      <c r="F1564" s="494">
        <f t="shared" si="34"/>
        <v>75424</v>
      </c>
      <c r="G1564" s="489"/>
    </row>
    <row r="1565" spans="1:7">
      <c r="A1565" s="489"/>
      <c r="B1565" s="487" t="s">
        <v>741</v>
      </c>
      <c r="C1565" s="493" t="s">
        <v>742</v>
      </c>
      <c r="D1565" s="494">
        <v>1028930</v>
      </c>
      <c r="E1565" s="494">
        <v>471593</v>
      </c>
      <c r="F1565" s="494">
        <f t="shared" si="34"/>
        <v>557337</v>
      </c>
      <c r="G1565" s="489"/>
    </row>
    <row r="1566" spans="1:7">
      <c r="A1566" s="489"/>
      <c r="B1566" s="487" t="s">
        <v>743</v>
      </c>
      <c r="C1566" s="493" t="s">
        <v>744</v>
      </c>
      <c r="D1566" s="494">
        <v>2426000</v>
      </c>
      <c r="E1566" s="494">
        <v>1090363</v>
      </c>
      <c r="F1566" s="494">
        <f t="shared" si="34"/>
        <v>1335637</v>
      </c>
      <c r="G1566" s="489"/>
    </row>
    <row r="1567" spans="1:7">
      <c r="A1567" s="489"/>
      <c r="B1567" s="487" t="s">
        <v>745</v>
      </c>
      <c r="C1567" s="493" t="s">
        <v>746</v>
      </c>
      <c r="D1567" s="494">
        <v>701000</v>
      </c>
      <c r="E1567" s="494">
        <v>315059</v>
      </c>
      <c r="F1567" s="494">
        <f t="shared" si="34"/>
        <v>385941</v>
      </c>
      <c r="G1567" s="489"/>
    </row>
    <row r="1568" spans="1:7">
      <c r="A1568" s="489"/>
      <c r="B1568" s="487" t="s">
        <v>747</v>
      </c>
      <c r="C1568" s="493" t="s">
        <v>748</v>
      </c>
      <c r="D1568" s="494">
        <v>338000</v>
      </c>
      <c r="E1568" s="494">
        <v>151911</v>
      </c>
      <c r="F1568" s="494">
        <f t="shared" si="34"/>
        <v>186089</v>
      </c>
      <c r="G1568" s="489"/>
    </row>
    <row r="1569" spans="1:7">
      <c r="A1569" s="489"/>
      <c r="B1569" s="487" t="s">
        <v>749</v>
      </c>
      <c r="C1569" s="493" t="s">
        <v>750</v>
      </c>
      <c r="D1569" s="494">
        <v>5358585</v>
      </c>
      <c r="E1569" s="494">
        <v>2408406</v>
      </c>
      <c r="F1569" s="494">
        <f t="shared" si="34"/>
        <v>2950179</v>
      </c>
      <c r="G1569" s="489"/>
    </row>
    <row r="1570" spans="1:7">
      <c r="A1570" s="489"/>
      <c r="B1570" s="487" t="s">
        <v>751</v>
      </c>
      <c r="C1570" s="493" t="s">
        <v>752</v>
      </c>
      <c r="D1570" s="494">
        <v>412000</v>
      </c>
      <c r="E1570" s="494">
        <v>185171</v>
      </c>
      <c r="F1570" s="494">
        <f t="shared" si="34"/>
        <v>226829</v>
      </c>
      <c r="G1570" s="489"/>
    </row>
    <row r="1571" spans="1:7">
      <c r="A1571" s="489"/>
      <c r="B1571" s="487" t="s">
        <v>753</v>
      </c>
      <c r="C1571" s="493" t="s">
        <v>754</v>
      </c>
      <c r="D1571" s="494">
        <v>5880000</v>
      </c>
      <c r="E1571" s="494">
        <v>3188756</v>
      </c>
      <c r="F1571" s="494">
        <f t="shared" si="34"/>
        <v>2691244</v>
      </c>
      <c r="G1571" s="489"/>
    </row>
    <row r="1572" spans="1:7">
      <c r="A1572" s="489"/>
      <c r="B1572" s="487" t="s">
        <v>755</v>
      </c>
      <c r="C1572" s="493" t="s">
        <v>756</v>
      </c>
      <c r="D1572" s="494">
        <v>2414000</v>
      </c>
      <c r="E1572" s="494">
        <v>1084963</v>
      </c>
      <c r="F1572" s="494">
        <f t="shared" si="34"/>
        <v>1329037</v>
      </c>
      <c r="G1572" s="489"/>
    </row>
    <row r="1573" spans="1:7">
      <c r="A1573" s="489"/>
      <c r="B1573" s="487" t="s">
        <v>757</v>
      </c>
      <c r="C1573" s="493" t="s">
        <v>607</v>
      </c>
      <c r="D1573" s="494">
        <v>9110000</v>
      </c>
      <c r="E1573" s="494">
        <v>4094464</v>
      </c>
      <c r="F1573" s="494">
        <f t="shared" si="34"/>
        <v>5015536</v>
      </c>
      <c r="G1573" s="489"/>
    </row>
    <row r="1574" spans="1:7">
      <c r="A1574" s="489"/>
      <c r="B1574" s="487" t="s">
        <v>758</v>
      </c>
      <c r="C1574" s="493" t="s">
        <v>759</v>
      </c>
      <c r="D1574" s="494">
        <v>2920747</v>
      </c>
      <c r="E1574" s="494">
        <v>793258</v>
      </c>
      <c r="F1574" s="494">
        <f t="shared" si="34"/>
        <v>2127489</v>
      </c>
      <c r="G1574" s="489"/>
    </row>
    <row r="1575" spans="1:7">
      <c r="A1575" s="489"/>
      <c r="B1575" s="487" t="s">
        <v>760</v>
      </c>
      <c r="C1575" s="493" t="s">
        <v>1977</v>
      </c>
      <c r="D1575" s="494">
        <v>17224140</v>
      </c>
      <c r="E1575" s="494">
        <v>4230757</v>
      </c>
      <c r="F1575" s="494">
        <f t="shared" si="34"/>
        <v>12993383</v>
      </c>
      <c r="G1575" s="489"/>
    </row>
    <row r="1576" spans="1:7">
      <c r="A1576" s="489"/>
      <c r="B1576" s="487" t="s">
        <v>761</v>
      </c>
      <c r="C1576" s="493" t="s">
        <v>762</v>
      </c>
      <c r="D1576" s="494">
        <v>6032317</v>
      </c>
      <c r="E1576" s="494">
        <v>2617132</v>
      </c>
      <c r="F1576" s="494">
        <f t="shared" si="34"/>
        <v>3415185</v>
      </c>
      <c r="G1576" s="489"/>
    </row>
    <row r="1577" spans="1:7">
      <c r="A1577" s="489"/>
      <c r="B1577" s="487" t="s">
        <v>763</v>
      </c>
      <c r="C1577" s="493" t="s">
        <v>764</v>
      </c>
      <c r="D1577" s="494">
        <v>327544</v>
      </c>
      <c r="E1577" s="494">
        <v>147214</v>
      </c>
      <c r="F1577" s="494">
        <f t="shared" si="34"/>
        <v>180330</v>
      </c>
      <c r="G1577" s="489"/>
    </row>
    <row r="1578" spans="1:7">
      <c r="A1578" s="489"/>
      <c r="B1578" s="487" t="s">
        <v>765</v>
      </c>
      <c r="C1578" s="493" t="s">
        <v>766</v>
      </c>
      <c r="D1578" s="494">
        <v>5656000</v>
      </c>
      <c r="E1578" s="494">
        <v>2542080</v>
      </c>
      <c r="F1578" s="494">
        <f t="shared" si="34"/>
        <v>3113920</v>
      </c>
      <c r="G1578" s="489"/>
    </row>
    <row r="1579" spans="1:7">
      <c r="A1579" s="489"/>
      <c r="B1579" s="487" t="s">
        <v>767</v>
      </c>
      <c r="C1579" s="493" t="s">
        <v>768</v>
      </c>
      <c r="D1579" s="494">
        <v>32092956</v>
      </c>
      <c r="E1579" s="494">
        <v>12716524</v>
      </c>
      <c r="F1579" s="494">
        <f t="shared" si="34"/>
        <v>19376432</v>
      </c>
      <c r="G1579" s="489"/>
    </row>
    <row r="1580" spans="1:7">
      <c r="A1580" s="489"/>
      <c r="B1580" s="487" t="s">
        <v>769</v>
      </c>
      <c r="C1580" s="493" t="s">
        <v>770</v>
      </c>
      <c r="D1580" s="494">
        <v>73000</v>
      </c>
      <c r="E1580" s="494">
        <v>32810</v>
      </c>
      <c r="F1580" s="494">
        <f t="shared" si="34"/>
        <v>40190</v>
      </c>
      <c r="G1580" s="489"/>
    </row>
    <row r="1581" spans="1:7">
      <c r="A1581" s="489"/>
      <c r="B1581" s="487" t="s">
        <v>771</v>
      </c>
      <c r="C1581" s="493" t="s">
        <v>700</v>
      </c>
      <c r="D1581" s="494">
        <v>23627150</v>
      </c>
      <c r="E1581" s="494">
        <v>13454402</v>
      </c>
      <c r="F1581" s="494">
        <f t="shared" si="34"/>
        <v>10172748</v>
      </c>
      <c r="G1581" s="489"/>
    </row>
    <row r="1582" spans="1:7">
      <c r="A1582" s="489"/>
      <c r="B1582" s="487" t="s">
        <v>772</v>
      </c>
      <c r="C1582" s="493" t="s">
        <v>773</v>
      </c>
      <c r="D1582" s="494">
        <v>23700000</v>
      </c>
      <c r="E1582" s="494">
        <v>12784884</v>
      </c>
      <c r="F1582" s="494">
        <f t="shared" si="34"/>
        <v>10915116</v>
      </c>
      <c r="G1582" s="489"/>
    </row>
    <row r="1583" spans="1:7">
      <c r="A1583" s="489"/>
      <c r="B1583" s="487" t="s">
        <v>774</v>
      </c>
      <c r="C1583" s="493" t="s">
        <v>775</v>
      </c>
      <c r="D1583" s="494">
        <v>92468</v>
      </c>
      <c r="E1583" s="494">
        <v>52094</v>
      </c>
      <c r="F1583" s="494">
        <f t="shared" si="34"/>
        <v>40374</v>
      </c>
      <c r="G1583" s="489"/>
    </row>
    <row r="1584" spans="1:7">
      <c r="A1584" s="489"/>
      <c r="B1584" s="487" t="s">
        <v>776</v>
      </c>
      <c r="C1584" s="493" t="s">
        <v>777</v>
      </c>
      <c r="D1584" s="494">
        <v>75353147</v>
      </c>
      <c r="E1584" s="494">
        <v>36526456</v>
      </c>
      <c r="F1584" s="494">
        <f t="shared" si="34"/>
        <v>38826691</v>
      </c>
    </row>
    <row r="1585" spans="1:7">
      <c r="A1585" s="489"/>
      <c r="B1585" s="487" t="s">
        <v>778</v>
      </c>
      <c r="C1585" s="493" t="s">
        <v>1419</v>
      </c>
      <c r="D1585" s="494">
        <v>7086000</v>
      </c>
      <c r="E1585" s="494">
        <v>3184778</v>
      </c>
      <c r="F1585" s="494">
        <f t="shared" si="34"/>
        <v>3901222</v>
      </c>
    </row>
    <row r="1586" spans="1:7">
      <c r="A1586" s="489"/>
      <c r="B1586" s="487" t="s">
        <v>779</v>
      </c>
      <c r="C1586" s="493" t="s">
        <v>780</v>
      </c>
      <c r="D1586" s="494">
        <v>2494000</v>
      </c>
      <c r="E1586" s="494">
        <v>720011</v>
      </c>
      <c r="F1586" s="494">
        <f t="shared" si="34"/>
        <v>1773989</v>
      </c>
    </row>
    <row r="1587" spans="1:7">
      <c r="A1587" s="489"/>
      <c r="B1587" s="487" t="s">
        <v>781</v>
      </c>
      <c r="C1587" s="493" t="s">
        <v>782</v>
      </c>
      <c r="D1587" s="494">
        <v>1622000</v>
      </c>
      <c r="E1587" s="494">
        <v>729003</v>
      </c>
      <c r="F1587" s="494">
        <f t="shared" ref="F1587:F1650" si="35">D1587-E1587</f>
        <v>892997</v>
      </c>
    </row>
    <row r="1588" spans="1:7">
      <c r="A1588" s="489"/>
      <c r="B1588" s="487" t="s">
        <v>783</v>
      </c>
      <c r="C1588" s="493" t="s">
        <v>784</v>
      </c>
      <c r="D1588" s="494">
        <v>9087190</v>
      </c>
      <c r="E1588" s="494">
        <v>2600048</v>
      </c>
      <c r="F1588" s="494">
        <f t="shared" si="35"/>
        <v>6487142</v>
      </c>
    </row>
    <row r="1589" spans="1:7">
      <c r="A1589" s="489"/>
      <c r="B1589" s="487" t="s">
        <v>785</v>
      </c>
      <c r="C1589" s="493" t="s">
        <v>786</v>
      </c>
      <c r="D1589" s="494">
        <v>69140023</v>
      </c>
      <c r="E1589" s="494">
        <v>24606296</v>
      </c>
      <c r="F1589" s="494">
        <f t="shared" si="35"/>
        <v>44533727</v>
      </c>
    </row>
    <row r="1590" spans="1:7">
      <c r="A1590" s="489"/>
      <c r="B1590" s="487" t="s">
        <v>2360</v>
      </c>
      <c r="D1590" s="494">
        <v>207342709</v>
      </c>
      <c r="E1590" s="494">
        <v>48154472</v>
      </c>
      <c r="F1590" s="494">
        <f t="shared" si="35"/>
        <v>159188237</v>
      </c>
    </row>
    <row r="1591" spans="1:7">
      <c r="A1591" s="489"/>
      <c r="B1591" s="487" t="s">
        <v>787</v>
      </c>
      <c r="C1591" s="493" t="s">
        <v>1978</v>
      </c>
      <c r="D1591" s="494">
        <v>13952205</v>
      </c>
      <c r="E1591" s="494">
        <v>6039939</v>
      </c>
      <c r="F1591" s="494">
        <f t="shared" si="35"/>
        <v>7912266</v>
      </c>
    </row>
    <row r="1592" spans="1:7">
      <c r="A1592" s="489"/>
      <c r="B1592" s="487" t="s">
        <v>788</v>
      </c>
      <c r="C1592" s="493" t="s">
        <v>789</v>
      </c>
      <c r="D1592" s="494">
        <v>4723000</v>
      </c>
      <c r="E1592" s="494">
        <v>2586057</v>
      </c>
      <c r="F1592" s="494">
        <f t="shared" si="35"/>
        <v>2136943</v>
      </c>
    </row>
    <row r="1593" spans="1:7">
      <c r="A1593" s="489"/>
      <c r="B1593" s="487" t="s">
        <v>790</v>
      </c>
      <c r="C1593" s="493" t="s">
        <v>791</v>
      </c>
      <c r="D1593" s="494">
        <v>16872000</v>
      </c>
      <c r="E1593" s="494">
        <v>7583064</v>
      </c>
      <c r="F1593" s="494">
        <f t="shared" si="35"/>
        <v>9288936</v>
      </c>
    </row>
    <row r="1594" spans="1:7">
      <c r="A1594" s="489"/>
      <c r="B1594" s="487" t="s">
        <v>792</v>
      </c>
      <c r="C1594" s="493" t="s">
        <v>793</v>
      </c>
      <c r="D1594" s="494">
        <v>3075000</v>
      </c>
      <c r="E1594" s="494">
        <v>1382048</v>
      </c>
      <c r="F1594" s="494">
        <f t="shared" si="35"/>
        <v>1692952</v>
      </c>
    </row>
    <row r="1595" spans="1:7">
      <c r="A1595" s="489"/>
      <c r="B1595" s="487" t="s">
        <v>794</v>
      </c>
      <c r="C1595" s="493" t="s">
        <v>795</v>
      </c>
      <c r="D1595" s="494">
        <v>1451286</v>
      </c>
      <c r="E1595" s="494">
        <v>506613</v>
      </c>
      <c r="F1595" s="494">
        <f t="shared" si="35"/>
        <v>944673</v>
      </c>
    </row>
    <row r="1596" spans="1:7">
      <c r="A1596" s="489"/>
      <c r="B1596" s="487" t="s">
        <v>796</v>
      </c>
      <c r="C1596" s="493" t="s">
        <v>797</v>
      </c>
      <c r="D1596" s="494">
        <v>7562735</v>
      </c>
      <c r="E1596" s="494">
        <v>3188140</v>
      </c>
      <c r="F1596" s="494">
        <f t="shared" si="35"/>
        <v>4374595</v>
      </c>
    </row>
    <row r="1597" spans="1:7">
      <c r="A1597" s="489"/>
      <c r="B1597" s="487" t="s">
        <v>798</v>
      </c>
      <c r="C1597" s="493" t="s">
        <v>799</v>
      </c>
      <c r="D1597" s="494">
        <v>1660300</v>
      </c>
      <c r="E1597" s="494">
        <v>746214</v>
      </c>
      <c r="F1597" s="494">
        <f t="shared" si="35"/>
        <v>914086</v>
      </c>
    </row>
    <row r="1598" spans="1:7">
      <c r="A1598" s="489"/>
      <c r="B1598" s="487" t="s">
        <v>800</v>
      </c>
      <c r="C1598" s="493" t="s">
        <v>801</v>
      </c>
      <c r="D1598" s="494">
        <v>276000</v>
      </c>
      <c r="E1598" s="494">
        <v>136547</v>
      </c>
      <c r="F1598" s="494">
        <f t="shared" si="35"/>
        <v>139453</v>
      </c>
    </row>
    <row r="1599" spans="1:7">
      <c r="A1599" s="489"/>
      <c r="B1599" s="487" t="s">
        <v>802</v>
      </c>
      <c r="C1599" s="493" t="s">
        <v>803</v>
      </c>
      <c r="D1599" s="494">
        <v>6198575</v>
      </c>
      <c r="E1599" s="494">
        <v>2465953</v>
      </c>
      <c r="F1599" s="494">
        <f t="shared" si="35"/>
        <v>3732622</v>
      </c>
    </row>
    <row r="1600" spans="1:7">
      <c r="A1600" s="489"/>
      <c r="B1600" s="487" t="s">
        <v>804</v>
      </c>
      <c r="C1600" s="493" t="s">
        <v>1979</v>
      </c>
      <c r="D1600" s="494">
        <v>173271</v>
      </c>
      <c r="E1600" s="494">
        <v>112238</v>
      </c>
      <c r="F1600" s="494">
        <f t="shared" si="35"/>
        <v>61033</v>
      </c>
      <c r="G1600" s="489"/>
    </row>
    <row r="1601" spans="1:7">
      <c r="A1601" s="489"/>
      <c r="B1601" s="487" t="s">
        <v>805</v>
      </c>
      <c r="C1601" s="493" t="s">
        <v>660</v>
      </c>
      <c r="D1601" s="494">
        <v>58984422</v>
      </c>
      <c r="E1601" s="494">
        <v>27767014</v>
      </c>
      <c r="F1601" s="494">
        <f t="shared" si="35"/>
        <v>31217408</v>
      </c>
      <c r="G1601" s="489"/>
    </row>
    <row r="1602" spans="1:7">
      <c r="A1602" s="489"/>
      <c r="B1602" s="487" t="s">
        <v>806</v>
      </c>
      <c r="C1602" s="493" t="s">
        <v>1326</v>
      </c>
      <c r="D1602" s="494">
        <v>1420600</v>
      </c>
      <c r="E1602" s="494">
        <v>725449</v>
      </c>
      <c r="F1602" s="494">
        <f t="shared" si="35"/>
        <v>695151</v>
      </c>
      <c r="G1602" s="489"/>
    </row>
    <row r="1603" spans="1:7">
      <c r="A1603" s="489"/>
      <c r="B1603" s="487" t="s">
        <v>807</v>
      </c>
      <c r="C1603" s="493" t="s">
        <v>808</v>
      </c>
      <c r="D1603" s="494">
        <v>9423127</v>
      </c>
      <c r="E1603" s="494">
        <v>4233144</v>
      </c>
      <c r="F1603" s="494">
        <f t="shared" si="35"/>
        <v>5189983</v>
      </c>
      <c r="G1603" s="489"/>
    </row>
    <row r="1604" spans="1:7">
      <c r="A1604" s="489"/>
      <c r="B1604" s="487" t="s">
        <v>809</v>
      </c>
      <c r="C1604" s="493" t="s">
        <v>810</v>
      </c>
      <c r="D1604" s="494">
        <v>4454909</v>
      </c>
      <c r="E1604" s="494">
        <v>1383937</v>
      </c>
      <c r="F1604" s="494">
        <f t="shared" si="35"/>
        <v>3070972</v>
      </c>
      <c r="G1604" s="489"/>
    </row>
    <row r="1605" spans="1:7">
      <c r="A1605" s="489"/>
      <c r="B1605" s="487" t="s">
        <v>811</v>
      </c>
      <c r="C1605" s="493" t="s">
        <v>812</v>
      </c>
      <c r="D1605" s="494">
        <v>395000</v>
      </c>
      <c r="E1605" s="494">
        <v>177533</v>
      </c>
      <c r="F1605" s="494">
        <f t="shared" si="35"/>
        <v>217467</v>
      </c>
      <c r="G1605" s="489"/>
    </row>
    <row r="1606" spans="1:7">
      <c r="A1606" s="489"/>
      <c r="B1606" s="487" t="s">
        <v>813</v>
      </c>
      <c r="C1606" s="493" t="s">
        <v>814</v>
      </c>
      <c r="D1606" s="494">
        <v>3109320</v>
      </c>
      <c r="E1606" s="494">
        <v>1717992</v>
      </c>
      <c r="F1606" s="494">
        <f t="shared" si="35"/>
        <v>1391328</v>
      </c>
      <c r="G1606" s="489"/>
    </row>
    <row r="1607" spans="1:7">
      <c r="A1607" s="489"/>
      <c r="B1607" s="487" t="s">
        <v>815</v>
      </c>
      <c r="C1607" s="493" t="s">
        <v>816</v>
      </c>
      <c r="D1607" s="494">
        <v>21812239</v>
      </c>
      <c r="E1607" s="494">
        <v>8274934</v>
      </c>
      <c r="F1607" s="494">
        <f t="shared" si="35"/>
        <v>13537305</v>
      </c>
      <c r="G1607" s="489"/>
    </row>
    <row r="1608" spans="1:7">
      <c r="A1608" s="489"/>
      <c r="B1608" s="487" t="s">
        <v>817</v>
      </c>
      <c r="C1608" s="493" t="s">
        <v>1980</v>
      </c>
      <c r="D1608" s="494">
        <v>8021000</v>
      </c>
      <c r="E1608" s="494">
        <v>4211249</v>
      </c>
      <c r="F1608" s="494">
        <f t="shared" si="35"/>
        <v>3809751</v>
      </c>
      <c r="G1608" s="489"/>
    </row>
    <row r="1609" spans="1:7">
      <c r="A1609" s="489"/>
      <c r="B1609" s="487" t="s">
        <v>818</v>
      </c>
      <c r="C1609" s="493" t="s">
        <v>819</v>
      </c>
      <c r="D1609" s="494">
        <v>6711716</v>
      </c>
      <c r="E1609" s="494">
        <v>1850474</v>
      </c>
      <c r="F1609" s="494">
        <f t="shared" si="35"/>
        <v>4861242</v>
      </c>
      <c r="G1609" s="489"/>
    </row>
    <row r="1610" spans="1:7">
      <c r="A1610" s="489"/>
      <c r="B1610" s="487" t="s">
        <v>820</v>
      </c>
      <c r="C1610" s="493" t="s">
        <v>821</v>
      </c>
      <c r="D1610" s="494">
        <v>23876127</v>
      </c>
      <c r="E1610" s="494">
        <v>8437758</v>
      </c>
      <c r="F1610" s="494">
        <f t="shared" si="35"/>
        <v>15438369</v>
      </c>
      <c r="G1610" s="489"/>
    </row>
    <row r="1611" spans="1:7">
      <c r="A1611" s="489"/>
      <c r="B1611" s="487" t="s">
        <v>822</v>
      </c>
      <c r="C1611" s="493" t="s">
        <v>823</v>
      </c>
      <c r="D1611" s="494">
        <v>1865000</v>
      </c>
      <c r="E1611" s="494">
        <v>838211</v>
      </c>
      <c r="F1611" s="494">
        <f t="shared" si="35"/>
        <v>1026789</v>
      </c>
      <c r="G1611" s="489"/>
    </row>
    <row r="1612" spans="1:7">
      <c r="A1612" s="489"/>
      <c r="B1612" s="487" t="s">
        <v>824</v>
      </c>
      <c r="C1612" s="493" t="s">
        <v>1981</v>
      </c>
      <c r="D1612" s="494">
        <v>29471475</v>
      </c>
      <c r="E1612" s="494">
        <v>12859173</v>
      </c>
      <c r="F1612" s="494">
        <f t="shared" si="35"/>
        <v>16612302</v>
      </c>
      <c r="G1612" s="489"/>
    </row>
    <row r="1613" spans="1:7">
      <c r="A1613" s="489"/>
      <c r="B1613" s="487" t="s">
        <v>825</v>
      </c>
      <c r="C1613" s="493" t="s">
        <v>826</v>
      </c>
      <c r="D1613" s="494">
        <v>4852171</v>
      </c>
      <c r="E1613" s="494">
        <v>1432206</v>
      </c>
      <c r="F1613" s="494">
        <f t="shared" si="35"/>
        <v>3419965</v>
      </c>
      <c r="G1613" s="489"/>
    </row>
    <row r="1614" spans="1:7">
      <c r="A1614" s="489"/>
      <c r="B1614" s="487" t="s">
        <v>827</v>
      </c>
      <c r="C1614" s="493" t="s">
        <v>828</v>
      </c>
      <c r="D1614" s="494">
        <v>8215000</v>
      </c>
      <c r="E1614" s="494">
        <v>3692201</v>
      </c>
      <c r="F1614" s="494">
        <f t="shared" si="35"/>
        <v>4522799</v>
      </c>
      <c r="G1614" s="489"/>
    </row>
    <row r="1615" spans="1:7">
      <c r="A1615" s="489"/>
      <c r="B1615" s="487" t="s">
        <v>829</v>
      </c>
      <c r="C1615" s="493" t="s">
        <v>830</v>
      </c>
      <c r="D1615" s="494">
        <v>11374775</v>
      </c>
      <c r="E1615" s="494">
        <v>4527599</v>
      </c>
      <c r="F1615" s="494">
        <f t="shared" si="35"/>
        <v>6847176</v>
      </c>
      <c r="G1615" s="489"/>
    </row>
    <row r="1616" spans="1:7">
      <c r="A1616" s="489"/>
      <c r="B1616" s="487" t="s">
        <v>831</v>
      </c>
      <c r="C1616" s="493" t="s">
        <v>832</v>
      </c>
      <c r="D1616" s="494">
        <v>71000</v>
      </c>
      <c r="E1616" s="494">
        <v>31910</v>
      </c>
      <c r="F1616" s="494">
        <f t="shared" si="35"/>
        <v>39090</v>
      </c>
      <c r="G1616" s="489"/>
    </row>
    <row r="1617" spans="1:7">
      <c r="A1617" s="489"/>
      <c r="B1617" s="487" t="s">
        <v>833</v>
      </c>
      <c r="C1617" s="493" t="s">
        <v>834</v>
      </c>
      <c r="D1617" s="494">
        <v>14483000</v>
      </c>
      <c r="E1617" s="494">
        <v>6346021</v>
      </c>
      <c r="F1617" s="494">
        <f t="shared" si="35"/>
        <v>8136979</v>
      </c>
      <c r="G1617" s="489"/>
    </row>
    <row r="1618" spans="1:7">
      <c r="A1618" s="489"/>
      <c r="B1618" s="487" t="s">
        <v>835</v>
      </c>
      <c r="C1618" s="493" t="s">
        <v>836</v>
      </c>
      <c r="D1618" s="494">
        <v>75036712</v>
      </c>
      <c r="E1618" s="494">
        <v>18308074</v>
      </c>
      <c r="F1618" s="494">
        <f t="shared" si="35"/>
        <v>56728638</v>
      </c>
      <c r="G1618" s="489"/>
    </row>
    <row r="1619" spans="1:7">
      <c r="A1619" s="489"/>
      <c r="B1619" s="487" t="s">
        <v>837</v>
      </c>
      <c r="C1619" s="493" t="s">
        <v>838</v>
      </c>
      <c r="D1619" s="494">
        <v>7172685</v>
      </c>
      <c r="E1619" s="494">
        <v>3082901</v>
      </c>
      <c r="F1619" s="494">
        <f t="shared" si="35"/>
        <v>4089784</v>
      </c>
      <c r="G1619" s="489"/>
    </row>
    <row r="1620" spans="1:7">
      <c r="A1620" s="489"/>
      <c r="B1620" s="487" t="s">
        <v>839</v>
      </c>
      <c r="C1620" s="493" t="s">
        <v>840</v>
      </c>
      <c r="D1620" s="494">
        <v>22970358</v>
      </c>
      <c r="E1620" s="494">
        <v>10323951</v>
      </c>
      <c r="F1620" s="494">
        <f t="shared" si="35"/>
        <v>12646407</v>
      </c>
      <c r="G1620" s="489"/>
    </row>
    <row r="1621" spans="1:7">
      <c r="A1621" s="489"/>
      <c r="B1621" s="487" t="s">
        <v>841</v>
      </c>
      <c r="C1621" s="493" t="s">
        <v>842</v>
      </c>
      <c r="D1621" s="494">
        <v>13312481</v>
      </c>
      <c r="E1621" s="494">
        <v>6412005</v>
      </c>
      <c r="F1621" s="494">
        <f t="shared" si="35"/>
        <v>6900476</v>
      </c>
      <c r="G1621" s="489"/>
    </row>
    <row r="1622" spans="1:7">
      <c r="A1622" s="489"/>
      <c r="B1622" s="487" t="s">
        <v>843</v>
      </c>
      <c r="C1622" s="493" t="s">
        <v>1982</v>
      </c>
      <c r="D1622" s="494">
        <v>14683118</v>
      </c>
      <c r="E1622" s="494">
        <v>6440435</v>
      </c>
      <c r="F1622" s="494">
        <f t="shared" si="35"/>
        <v>8242683</v>
      </c>
      <c r="G1622" s="489"/>
    </row>
    <row r="1623" spans="1:7">
      <c r="A1623" s="489"/>
      <c r="B1623" s="487" t="s">
        <v>844</v>
      </c>
      <c r="C1623" s="493" t="s">
        <v>845</v>
      </c>
      <c r="D1623" s="494">
        <v>3936765</v>
      </c>
      <c r="E1623" s="494">
        <v>1522197</v>
      </c>
      <c r="F1623" s="494">
        <f t="shared" si="35"/>
        <v>2414568</v>
      </c>
      <c r="G1623" s="489"/>
    </row>
    <row r="1624" spans="1:7">
      <c r="A1624" s="489"/>
      <c r="B1624" s="487" t="s">
        <v>846</v>
      </c>
      <c r="C1624" s="493" t="s">
        <v>1983</v>
      </c>
      <c r="D1624" s="494">
        <v>17691827</v>
      </c>
      <c r="E1624" s="494">
        <v>5270182</v>
      </c>
      <c r="F1624" s="494">
        <f t="shared" si="35"/>
        <v>12421645</v>
      </c>
      <c r="G1624" s="489"/>
    </row>
    <row r="1625" spans="1:7">
      <c r="A1625" s="489"/>
      <c r="B1625" s="487" t="s">
        <v>847</v>
      </c>
      <c r="C1625" s="493" t="s">
        <v>1535</v>
      </c>
      <c r="D1625" s="494">
        <v>16016445</v>
      </c>
      <c r="E1625" s="494">
        <v>3480626</v>
      </c>
      <c r="F1625" s="494">
        <f t="shared" si="35"/>
        <v>12535819</v>
      </c>
      <c r="G1625" s="489"/>
    </row>
    <row r="1626" spans="1:7">
      <c r="A1626" s="489"/>
      <c r="B1626" s="487" t="s">
        <v>848</v>
      </c>
      <c r="C1626" s="493" t="s">
        <v>849</v>
      </c>
      <c r="D1626" s="494">
        <v>3072328</v>
      </c>
      <c r="E1626" s="494">
        <v>1281064</v>
      </c>
      <c r="F1626" s="494">
        <f t="shared" si="35"/>
        <v>1791264</v>
      </c>
      <c r="G1626" s="489"/>
    </row>
    <row r="1627" spans="1:7">
      <c r="A1627" s="489"/>
      <c r="B1627" s="487" t="s">
        <v>850</v>
      </c>
      <c r="C1627" s="493" t="s">
        <v>851</v>
      </c>
      <c r="D1627" s="494">
        <v>371000</v>
      </c>
      <c r="E1627" s="494">
        <v>166741</v>
      </c>
      <c r="F1627" s="494">
        <f t="shared" si="35"/>
        <v>204259</v>
      </c>
      <c r="G1627" s="489"/>
    </row>
    <row r="1628" spans="1:7">
      <c r="A1628" s="489"/>
      <c r="B1628" s="487" t="s">
        <v>852</v>
      </c>
      <c r="C1628" s="493" t="s">
        <v>853</v>
      </c>
      <c r="D1628" s="494">
        <v>3955000</v>
      </c>
      <c r="E1628" s="494">
        <v>1777556</v>
      </c>
      <c r="F1628" s="494">
        <f t="shared" si="35"/>
        <v>2177444</v>
      </c>
      <c r="G1628" s="489"/>
    </row>
    <row r="1629" spans="1:7">
      <c r="A1629" s="489"/>
      <c r="B1629" s="487" t="s">
        <v>854</v>
      </c>
      <c r="C1629" s="493" t="s">
        <v>855</v>
      </c>
      <c r="D1629" s="494">
        <v>4808990</v>
      </c>
      <c r="E1629" s="494">
        <v>1963799</v>
      </c>
      <c r="F1629" s="494">
        <f t="shared" si="35"/>
        <v>2845191</v>
      </c>
      <c r="G1629" s="489"/>
    </row>
    <row r="1630" spans="1:7">
      <c r="A1630" s="489"/>
      <c r="B1630" s="487" t="s">
        <v>856</v>
      </c>
      <c r="C1630" s="493" t="s">
        <v>857</v>
      </c>
      <c r="D1630" s="494">
        <v>3491298</v>
      </c>
      <c r="E1630" s="494">
        <v>1892077</v>
      </c>
      <c r="F1630" s="494">
        <f t="shared" si="35"/>
        <v>1599221</v>
      </c>
      <c r="G1630" s="489"/>
    </row>
    <row r="1631" spans="1:7">
      <c r="A1631" s="489"/>
      <c r="B1631" s="487" t="s">
        <v>858</v>
      </c>
      <c r="C1631" s="493" t="s">
        <v>859</v>
      </c>
      <c r="D1631" s="494">
        <v>1320360</v>
      </c>
      <c r="E1631" s="494">
        <v>604204</v>
      </c>
      <c r="F1631" s="494">
        <f t="shared" si="35"/>
        <v>716156</v>
      </c>
      <c r="G1631" s="489"/>
    </row>
    <row r="1632" spans="1:7">
      <c r="A1632" s="489"/>
      <c r="B1632" s="487" t="s">
        <v>860</v>
      </c>
      <c r="C1632" s="493" t="s">
        <v>861</v>
      </c>
      <c r="D1632" s="494">
        <v>1083546</v>
      </c>
      <c r="E1632" s="494">
        <v>420110</v>
      </c>
      <c r="F1632" s="494">
        <f t="shared" si="35"/>
        <v>663436</v>
      </c>
      <c r="G1632" s="489"/>
    </row>
    <row r="1633" spans="1:7">
      <c r="A1633" s="489"/>
      <c r="B1633" s="487" t="s">
        <v>862</v>
      </c>
      <c r="C1633" s="493" t="s">
        <v>863</v>
      </c>
      <c r="D1633" s="494">
        <v>3401000</v>
      </c>
      <c r="E1633" s="494">
        <v>1528567</v>
      </c>
      <c r="F1633" s="494">
        <f t="shared" si="35"/>
        <v>1872433</v>
      </c>
      <c r="G1633" s="489"/>
    </row>
    <row r="1634" spans="1:7">
      <c r="A1634" s="489"/>
      <c r="B1634" s="487" t="s">
        <v>864</v>
      </c>
      <c r="C1634" s="493" t="s">
        <v>865</v>
      </c>
      <c r="D1634" s="494">
        <v>7852000</v>
      </c>
      <c r="E1634" s="494">
        <v>4235752</v>
      </c>
      <c r="F1634" s="494">
        <f t="shared" si="35"/>
        <v>3616248</v>
      </c>
      <c r="G1634" s="489"/>
    </row>
    <row r="1635" spans="1:7">
      <c r="A1635" s="489"/>
      <c r="B1635" s="487" t="s">
        <v>866</v>
      </c>
      <c r="C1635" s="493" t="s">
        <v>1984</v>
      </c>
      <c r="D1635" s="494">
        <v>16072731</v>
      </c>
      <c r="E1635" s="494">
        <v>7315005</v>
      </c>
      <c r="F1635" s="494">
        <f t="shared" si="35"/>
        <v>8757726</v>
      </c>
      <c r="G1635" s="489"/>
    </row>
    <row r="1636" spans="1:7">
      <c r="A1636" s="489"/>
      <c r="B1636" s="487" t="s">
        <v>867</v>
      </c>
      <c r="C1636" s="493" t="s">
        <v>868</v>
      </c>
      <c r="D1636" s="494">
        <v>4822000</v>
      </c>
      <c r="E1636" s="494">
        <v>2644593</v>
      </c>
      <c r="F1636" s="494">
        <f t="shared" si="35"/>
        <v>2177407</v>
      </c>
      <c r="G1636" s="489"/>
    </row>
    <row r="1637" spans="1:7">
      <c r="A1637" s="489"/>
      <c r="B1637" s="487" t="s">
        <v>869</v>
      </c>
      <c r="C1637" s="493" t="s">
        <v>870</v>
      </c>
      <c r="D1637" s="494">
        <v>2097000</v>
      </c>
      <c r="E1637" s="494">
        <v>942489</v>
      </c>
      <c r="F1637" s="494">
        <f t="shared" si="35"/>
        <v>1154511</v>
      </c>
      <c r="G1637" s="489"/>
    </row>
    <row r="1638" spans="1:7">
      <c r="A1638" s="489"/>
      <c r="B1638" s="487" t="s">
        <v>871</v>
      </c>
      <c r="C1638" s="493" t="s">
        <v>872</v>
      </c>
      <c r="D1638" s="494">
        <v>153885</v>
      </c>
      <c r="E1638" s="494">
        <v>69159</v>
      </c>
      <c r="F1638" s="494">
        <f t="shared" si="35"/>
        <v>84726</v>
      </c>
      <c r="G1638" s="489"/>
    </row>
    <row r="1639" spans="1:7">
      <c r="A1639" s="489"/>
      <c r="B1639" s="487" t="s">
        <v>873</v>
      </c>
      <c r="C1639" s="493" t="s">
        <v>874</v>
      </c>
      <c r="D1639" s="494">
        <v>24340099</v>
      </c>
      <c r="E1639" s="494">
        <v>10573738</v>
      </c>
      <c r="F1639" s="494">
        <f t="shared" si="35"/>
        <v>13766361</v>
      </c>
      <c r="G1639" s="489"/>
    </row>
    <row r="1640" spans="1:7">
      <c r="A1640" s="489"/>
      <c r="B1640" s="487" t="s">
        <v>875</v>
      </c>
      <c r="C1640" s="493" t="s">
        <v>876</v>
      </c>
      <c r="D1640" s="494">
        <v>1735581</v>
      </c>
      <c r="E1640" s="494">
        <v>612757</v>
      </c>
      <c r="F1640" s="494">
        <f t="shared" si="35"/>
        <v>1122824</v>
      </c>
      <c r="G1640" s="489"/>
    </row>
    <row r="1641" spans="1:7">
      <c r="A1641" s="489"/>
      <c r="B1641" s="487" t="s">
        <v>877</v>
      </c>
      <c r="C1641" s="493" t="s">
        <v>1985</v>
      </c>
      <c r="D1641" s="494">
        <v>19391508</v>
      </c>
      <c r="E1641" s="494">
        <v>9155203</v>
      </c>
      <c r="F1641" s="494">
        <f t="shared" si="35"/>
        <v>10236305</v>
      </c>
      <c r="G1641" s="489"/>
    </row>
    <row r="1642" spans="1:7">
      <c r="A1642" s="489"/>
      <c r="B1642" s="487" t="s">
        <v>878</v>
      </c>
      <c r="C1642" s="493" t="s">
        <v>879</v>
      </c>
      <c r="D1642" s="494">
        <v>28998</v>
      </c>
      <c r="E1642" s="494">
        <v>13036</v>
      </c>
      <c r="F1642" s="494">
        <f t="shared" si="35"/>
        <v>15962</v>
      </c>
      <c r="G1642" s="489"/>
    </row>
    <row r="1643" spans="1:7">
      <c r="A1643" s="489"/>
      <c r="B1643" s="487" t="s">
        <v>880</v>
      </c>
      <c r="C1643" s="493" t="s">
        <v>881</v>
      </c>
      <c r="D1643" s="494">
        <v>10771029</v>
      </c>
      <c r="E1643" s="494">
        <v>4840995</v>
      </c>
      <c r="F1643" s="494">
        <f t="shared" si="35"/>
        <v>5930034</v>
      </c>
      <c r="G1643" s="489"/>
    </row>
    <row r="1644" spans="1:7">
      <c r="A1644" s="489"/>
      <c r="B1644" s="487" t="s">
        <v>882</v>
      </c>
      <c r="C1644" s="493" t="s">
        <v>883</v>
      </c>
      <c r="D1644" s="494">
        <v>2368170</v>
      </c>
      <c r="E1644" s="494">
        <v>721719</v>
      </c>
      <c r="F1644" s="494">
        <f t="shared" si="35"/>
        <v>1646451</v>
      </c>
      <c r="G1644" s="489"/>
    </row>
    <row r="1645" spans="1:7">
      <c r="A1645" s="489"/>
      <c r="B1645" s="487" t="s">
        <v>884</v>
      </c>
      <c r="C1645" s="493" t="s">
        <v>885</v>
      </c>
      <c r="D1645" s="494">
        <v>8251790</v>
      </c>
      <c r="E1645" s="494">
        <v>3577650</v>
      </c>
      <c r="F1645" s="494">
        <f t="shared" si="35"/>
        <v>4674140</v>
      </c>
      <c r="G1645" s="489"/>
    </row>
    <row r="1646" spans="1:7">
      <c r="A1646" s="489"/>
      <c r="B1646" s="487" t="s">
        <v>886</v>
      </c>
      <c r="C1646" s="493" t="s">
        <v>887</v>
      </c>
      <c r="D1646" s="494">
        <v>4610945</v>
      </c>
      <c r="E1646" s="494">
        <v>2067438</v>
      </c>
      <c r="F1646" s="494">
        <f t="shared" si="35"/>
        <v>2543507</v>
      </c>
      <c r="G1646" s="489"/>
    </row>
    <row r="1647" spans="1:7">
      <c r="A1647" s="489"/>
      <c r="B1647" s="487" t="s">
        <v>888</v>
      </c>
      <c r="C1647" s="493" t="s">
        <v>889</v>
      </c>
      <c r="D1647" s="494">
        <v>6502449</v>
      </c>
      <c r="E1647" s="494">
        <v>2882272</v>
      </c>
      <c r="F1647" s="494">
        <f t="shared" si="35"/>
        <v>3620177</v>
      </c>
      <c r="G1647" s="489"/>
    </row>
    <row r="1648" spans="1:7">
      <c r="A1648" s="489"/>
      <c r="B1648" s="487" t="s">
        <v>890</v>
      </c>
      <c r="C1648" s="493" t="s">
        <v>1348</v>
      </c>
      <c r="D1648" s="494">
        <v>684000</v>
      </c>
      <c r="E1648" s="494">
        <v>230724</v>
      </c>
      <c r="F1648" s="494">
        <f t="shared" si="35"/>
        <v>453276</v>
      </c>
      <c r="G1648" s="489"/>
    </row>
    <row r="1649" spans="1:7">
      <c r="A1649" s="489"/>
      <c r="B1649" s="487" t="s">
        <v>891</v>
      </c>
      <c r="C1649" s="493" t="s">
        <v>892</v>
      </c>
      <c r="D1649" s="494">
        <v>5941000</v>
      </c>
      <c r="E1649" s="494">
        <v>2670162</v>
      </c>
      <c r="F1649" s="494">
        <f t="shared" si="35"/>
        <v>3270838</v>
      </c>
      <c r="G1649" s="489"/>
    </row>
    <row r="1650" spans="1:7">
      <c r="A1650" s="489"/>
      <c r="B1650" s="487" t="s">
        <v>893</v>
      </c>
      <c r="C1650" s="493" t="s">
        <v>894</v>
      </c>
      <c r="D1650" s="494">
        <v>5815000</v>
      </c>
      <c r="E1650" s="494">
        <v>2613536</v>
      </c>
      <c r="F1650" s="494">
        <f t="shared" si="35"/>
        <v>3201464</v>
      </c>
      <c r="G1650" s="489"/>
    </row>
    <row r="1651" spans="1:7">
      <c r="A1651" s="489"/>
      <c r="B1651" s="487" t="s">
        <v>895</v>
      </c>
      <c r="C1651" s="493" t="s">
        <v>896</v>
      </c>
      <c r="D1651" s="494">
        <v>6494000</v>
      </c>
      <c r="E1651" s="494">
        <v>2918709</v>
      </c>
      <c r="F1651" s="494">
        <f t="shared" ref="F1651:F1682" si="36">D1651-E1651</f>
        <v>3575291</v>
      </c>
      <c r="G1651" s="489"/>
    </row>
    <row r="1652" spans="1:7">
      <c r="A1652" s="489"/>
      <c r="B1652" s="487" t="s">
        <v>897</v>
      </c>
      <c r="C1652" s="493" t="s">
        <v>898</v>
      </c>
      <c r="D1652" s="494">
        <v>10707000</v>
      </c>
      <c r="E1652" s="494">
        <v>5668663</v>
      </c>
      <c r="F1652" s="494">
        <f t="shared" si="36"/>
        <v>5038337</v>
      </c>
      <c r="G1652" s="489"/>
    </row>
    <row r="1653" spans="1:7">
      <c r="A1653" s="489"/>
      <c r="B1653" s="487" t="s">
        <v>899</v>
      </c>
      <c r="D1653" s="494">
        <v>34631251</v>
      </c>
      <c r="E1653" s="494">
        <v>6231492</v>
      </c>
      <c r="F1653" s="494">
        <f t="shared" si="36"/>
        <v>28399759</v>
      </c>
      <c r="G1653" s="489"/>
    </row>
    <row r="1654" spans="1:7">
      <c r="A1654" s="489"/>
      <c r="B1654" s="487" t="s">
        <v>900</v>
      </c>
      <c r="C1654" s="493" t="s">
        <v>646</v>
      </c>
      <c r="D1654" s="494">
        <v>449200</v>
      </c>
      <c r="E1654" s="494">
        <v>110372</v>
      </c>
      <c r="F1654" s="494">
        <f t="shared" si="36"/>
        <v>338828</v>
      </c>
      <c r="G1654" s="489"/>
    </row>
    <row r="1655" spans="1:7">
      <c r="A1655" s="489"/>
      <c r="B1655" s="487" t="s">
        <v>901</v>
      </c>
      <c r="C1655" s="493" t="s">
        <v>902</v>
      </c>
      <c r="D1655" s="494">
        <v>81864364</v>
      </c>
      <c r="E1655" s="494">
        <v>26218821</v>
      </c>
      <c r="F1655" s="494">
        <f t="shared" si="36"/>
        <v>55645543</v>
      </c>
      <c r="G1655" s="489"/>
    </row>
    <row r="1656" spans="1:7">
      <c r="A1656" s="489"/>
      <c r="B1656" s="487" t="s">
        <v>903</v>
      </c>
      <c r="C1656" s="493" t="s">
        <v>904</v>
      </c>
      <c r="D1656" s="494">
        <v>4460883</v>
      </c>
      <c r="E1656" s="494">
        <v>1357828</v>
      </c>
      <c r="F1656" s="494">
        <f t="shared" si="36"/>
        <v>3103055</v>
      </c>
      <c r="G1656" s="489"/>
    </row>
    <row r="1657" spans="1:7">
      <c r="A1657" s="489"/>
      <c r="B1657" s="487" t="s">
        <v>905</v>
      </c>
      <c r="C1657" s="493" t="s">
        <v>906</v>
      </c>
      <c r="D1657" s="494">
        <v>15218523</v>
      </c>
      <c r="E1657" s="494">
        <v>5156772</v>
      </c>
      <c r="F1657" s="494">
        <f t="shared" si="36"/>
        <v>10061751</v>
      </c>
      <c r="G1657" s="489"/>
    </row>
    <row r="1658" spans="1:7">
      <c r="A1658" s="489"/>
      <c r="B1658" s="487" t="s">
        <v>907</v>
      </c>
      <c r="C1658" s="493" t="s">
        <v>908</v>
      </c>
      <c r="D1658" s="494">
        <v>537000</v>
      </c>
      <c r="E1658" s="494">
        <v>241352</v>
      </c>
      <c r="F1658" s="494">
        <f t="shared" si="36"/>
        <v>295648</v>
      </c>
      <c r="G1658" s="489"/>
    </row>
    <row r="1659" spans="1:7">
      <c r="A1659" s="489"/>
      <c r="B1659" s="487" t="s">
        <v>909</v>
      </c>
      <c r="C1659" s="493" t="s">
        <v>1986</v>
      </c>
      <c r="D1659" s="494">
        <v>1943405</v>
      </c>
      <c r="E1659" s="494">
        <v>592251</v>
      </c>
      <c r="F1659" s="494">
        <f t="shared" si="36"/>
        <v>1351154</v>
      </c>
      <c r="G1659" s="489"/>
    </row>
    <row r="1660" spans="1:7">
      <c r="A1660" s="489"/>
      <c r="B1660" s="487" t="s">
        <v>910</v>
      </c>
      <c r="C1660" s="493" t="s">
        <v>911</v>
      </c>
      <c r="D1660" s="494">
        <v>4128000</v>
      </c>
      <c r="E1660" s="494">
        <v>2040346</v>
      </c>
      <c r="F1660" s="494">
        <f t="shared" si="36"/>
        <v>2087654</v>
      </c>
      <c r="G1660" s="489"/>
    </row>
    <row r="1661" spans="1:7">
      <c r="A1661" s="489"/>
      <c r="B1661" s="487" t="s">
        <v>912</v>
      </c>
      <c r="C1661" s="493" t="s">
        <v>913</v>
      </c>
      <c r="D1661" s="494">
        <v>3052000</v>
      </c>
      <c r="E1661" s="494">
        <v>1371706</v>
      </c>
      <c r="F1661" s="494">
        <f t="shared" si="36"/>
        <v>1680294</v>
      </c>
      <c r="G1661" s="489"/>
    </row>
    <row r="1662" spans="1:7">
      <c r="A1662" s="489"/>
      <c r="B1662" s="487" t="s">
        <v>914</v>
      </c>
      <c r="C1662" s="493" t="s">
        <v>915</v>
      </c>
      <c r="D1662" s="494">
        <v>7408000</v>
      </c>
      <c r="E1662" s="494">
        <v>3329508</v>
      </c>
      <c r="F1662" s="494">
        <f t="shared" si="36"/>
        <v>4078492</v>
      </c>
      <c r="G1662" s="489"/>
    </row>
    <row r="1663" spans="1:7">
      <c r="A1663" s="489"/>
      <c r="B1663" s="487" t="s">
        <v>916</v>
      </c>
      <c r="C1663" s="493" t="s">
        <v>917</v>
      </c>
      <c r="D1663" s="494">
        <v>3103274</v>
      </c>
      <c r="E1663" s="494">
        <v>1060934</v>
      </c>
      <c r="F1663" s="494">
        <f t="shared" si="36"/>
        <v>2042340</v>
      </c>
      <c r="G1663" s="489"/>
    </row>
    <row r="1664" spans="1:7">
      <c r="A1664" s="489"/>
      <c r="B1664" s="487" t="s">
        <v>918</v>
      </c>
      <c r="C1664" s="493" t="s">
        <v>1987</v>
      </c>
      <c r="D1664" s="494">
        <v>14038695</v>
      </c>
      <c r="E1664" s="494">
        <v>6309660</v>
      </c>
      <c r="F1664" s="494">
        <f t="shared" si="36"/>
        <v>7729035</v>
      </c>
      <c r="G1664" s="489"/>
    </row>
    <row r="1665" spans="1:7">
      <c r="A1665" s="489"/>
      <c r="B1665" s="487" t="s">
        <v>919</v>
      </c>
      <c r="C1665" s="493" t="s">
        <v>920</v>
      </c>
      <c r="D1665" s="494">
        <v>71497692</v>
      </c>
      <c r="E1665" s="494">
        <v>21779406</v>
      </c>
      <c r="F1665" s="494">
        <f t="shared" si="36"/>
        <v>49718286</v>
      </c>
      <c r="G1665" s="489"/>
    </row>
    <row r="1666" spans="1:7">
      <c r="A1666" s="489"/>
      <c r="B1666" s="487" t="s">
        <v>921</v>
      </c>
      <c r="C1666" s="493" t="s">
        <v>703</v>
      </c>
      <c r="D1666" s="494">
        <v>42867747</v>
      </c>
      <c r="E1666" s="494">
        <v>9739838</v>
      </c>
      <c r="F1666" s="494">
        <f t="shared" si="36"/>
        <v>33127909</v>
      </c>
      <c r="G1666" s="489"/>
    </row>
    <row r="1667" spans="1:7">
      <c r="A1667" s="489"/>
      <c r="B1667" s="487" t="s">
        <v>922</v>
      </c>
      <c r="C1667" s="488"/>
      <c r="D1667" s="494">
        <v>168224950</v>
      </c>
      <c r="E1667" s="494">
        <v>38810428</v>
      </c>
      <c r="F1667" s="494">
        <f t="shared" si="36"/>
        <v>129414522</v>
      </c>
      <c r="G1667" s="489"/>
    </row>
    <row r="1668" spans="1:7">
      <c r="A1668" s="489"/>
      <c r="B1668" s="487" t="s">
        <v>923</v>
      </c>
      <c r="C1668" s="493" t="s">
        <v>1988</v>
      </c>
      <c r="D1668" s="494">
        <v>16355343</v>
      </c>
      <c r="E1668" s="494">
        <v>5056107</v>
      </c>
      <c r="F1668" s="494">
        <f t="shared" si="36"/>
        <v>11299236</v>
      </c>
      <c r="G1668" s="489"/>
    </row>
    <row r="1669" spans="1:7">
      <c r="A1669" s="489"/>
      <c r="B1669" s="487" t="s">
        <v>924</v>
      </c>
      <c r="C1669" s="493" t="s">
        <v>1989</v>
      </c>
      <c r="D1669" s="494">
        <v>5673000</v>
      </c>
      <c r="E1669" s="494">
        <v>2549711</v>
      </c>
      <c r="F1669" s="494">
        <f t="shared" si="36"/>
        <v>3123289</v>
      </c>
      <c r="G1669" s="489"/>
    </row>
    <row r="1670" spans="1:7">
      <c r="A1670" s="489"/>
      <c r="B1670" s="487" t="s">
        <v>925</v>
      </c>
      <c r="C1670" s="493" t="s">
        <v>926</v>
      </c>
      <c r="D1670" s="494">
        <v>6328570</v>
      </c>
      <c r="E1670" s="494">
        <v>1162675</v>
      </c>
      <c r="F1670" s="494">
        <f t="shared" si="36"/>
        <v>5165895</v>
      </c>
      <c r="G1670" s="489"/>
    </row>
    <row r="1671" spans="1:7">
      <c r="A1671" s="489"/>
      <c r="B1671" s="487" t="s">
        <v>927</v>
      </c>
      <c r="C1671" s="493" t="s">
        <v>928</v>
      </c>
      <c r="D1671" s="494">
        <v>25201500</v>
      </c>
      <c r="E1671" s="494">
        <v>6660287</v>
      </c>
      <c r="F1671" s="494">
        <f t="shared" si="36"/>
        <v>18541213</v>
      </c>
      <c r="G1671" s="489"/>
    </row>
    <row r="1672" spans="1:7">
      <c r="A1672" s="489"/>
      <c r="B1672" s="487" t="s">
        <v>929</v>
      </c>
      <c r="C1672" s="493" t="s">
        <v>662</v>
      </c>
      <c r="D1672" s="494">
        <v>1387000</v>
      </c>
      <c r="E1672" s="494">
        <v>873435</v>
      </c>
      <c r="F1672" s="494">
        <f t="shared" si="36"/>
        <v>513565</v>
      </c>
      <c r="G1672" s="489"/>
    </row>
    <row r="1673" spans="1:7">
      <c r="A1673" s="489"/>
      <c r="B1673" s="487" t="s">
        <v>930</v>
      </c>
      <c r="C1673" s="493" t="s">
        <v>931</v>
      </c>
      <c r="D1673" s="494">
        <v>34511422</v>
      </c>
      <c r="E1673" s="494">
        <v>11046734</v>
      </c>
      <c r="F1673" s="494">
        <f t="shared" si="36"/>
        <v>23464688</v>
      </c>
      <c r="G1673" s="489"/>
    </row>
    <row r="1674" spans="1:7">
      <c r="A1674" s="489"/>
      <c r="B1674" s="487" t="s">
        <v>932</v>
      </c>
      <c r="C1674" s="493" t="s">
        <v>773</v>
      </c>
      <c r="D1674" s="494">
        <v>12338089</v>
      </c>
      <c r="E1674" s="494">
        <v>5542843</v>
      </c>
      <c r="F1674" s="494">
        <f t="shared" si="36"/>
        <v>6795246</v>
      </c>
      <c r="G1674" s="489"/>
    </row>
    <row r="1675" spans="1:7">
      <c r="A1675" s="489"/>
      <c r="B1675" s="487" t="s">
        <v>933</v>
      </c>
      <c r="C1675" s="493" t="s">
        <v>934</v>
      </c>
      <c r="D1675" s="494">
        <v>8839947</v>
      </c>
      <c r="E1675" s="494">
        <v>4027518</v>
      </c>
      <c r="F1675" s="494">
        <f t="shared" si="36"/>
        <v>4812429</v>
      </c>
      <c r="G1675" s="489"/>
    </row>
    <row r="1676" spans="1:7">
      <c r="A1676" s="489"/>
      <c r="B1676" s="487" t="s">
        <v>935</v>
      </c>
      <c r="C1676" s="493" t="s">
        <v>936</v>
      </c>
      <c r="D1676" s="494">
        <v>5246453</v>
      </c>
      <c r="E1676" s="494">
        <v>2308114</v>
      </c>
      <c r="F1676" s="494">
        <f t="shared" si="36"/>
        <v>2938339</v>
      </c>
      <c r="G1676" s="489"/>
    </row>
    <row r="1677" spans="1:7">
      <c r="A1677" s="489"/>
      <c r="B1677" s="487" t="s">
        <v>937</v>
      </c>
      <c r="D1677" s="494">
        <v>480000</v>
      </c>
      <c r="E1677" s="494">
        <v>480000</v>
      </c>
      <c r="F1677" s="494">
        <f t="shared" si="36"/>
        <v>0</v>
      </c>
      <c r="G1677" s="489"/>
    </row>
    <row r="1678" spans="1:7">
      <c r="A1678" s="489"/>
      <c r="B1678" s="487" t="s">
        <v>947</v>
      </c>
      <c r="D1678" s="494">
        <v>156836750</v>
      </c>
      <c r="E1678" s="494">
        <v>10982871</v>
      </c>
      <c r="F1678" s="494">
        <f t="shared" si="36"/>
        <v>145853879</v>
      </c>
      <c r="G1678" s="489"/>
    </row>
    <row r="1679" spans="1:7">
      <c r="A1679" s="489"/>
      <c r="B1679" s="487" t="s">
        <v>945</v>
      </c>
      <c r="D1679" s="494">
        <v>182700000</v>
      </c>
      <c r="E1679" s="494">
        <v>15091518</v>
      </c>
      <c r="F1679" s="494">
        <f t="shared" si="36"/>
        <v>167608482</v>
      </c>
      <c r="G1679" s="489"/>
    </row>
    <row r="1680" spans="1:7">
      <c r="A1680" s="489"/>
      <c r="B1680" s="487" t="s">
        <v>1756</v>
      </c>
      <c r="D1680" s="494">
        <v>3389562</v>
      </c>
      <c r="E1680" s="494">
        <v>263150</v>
      </c>
      <c r="F1680" s="494">
        <f t="shared" si="36"/>
        <v>3126412</v>
      </c>
      <c r="G1680" s="489"/>
    </row>
    <row r="1681" spans="1:7">
      <c r="A1681" s="489"/>
      <c r="B1681" s="487" t="s">
        <v>2361</v>
      </c>
      <c r="D1681" s="494">
        <v>1800000</v>
      </c>
      <c r="E1681" s="494">
        <v>36838</v>
      </c>
      <c r="F1681" s="494">
        <f>D1681-E1681</f>
        <v>1763162</v>
      </c>
      <c r="G1681" s="489"/>
    </row>
    <row r="1682" spans="1:7">
      <c r="A1682" s="489"/>
      <c r="B1682" s="487" t="s">
        <v>2362</v>
      </c>
      <c r="D1682" s="494">
        <v>130000</v>
      </c>
      <c r="E1682" s="494">
        <v>406</v>
      </c>
      <c r="F1682" s="494">
        <f t="shared" si="36"/>
        <v>129594</v>
      </c>
      <c r="G1682" s="489"/>
    </row>
    <row r="1683" spans="1:7">
      <c r="D1683" s="495"/>
      <c r="E1683" s="495"/>
      <c r="F1683" s="495"/>
      <c r="G1683" s="489"/>
    </row>
    <row r="1684" spans="1:7">
      <c r="A1684" s="487" t="s">
        <v>1115</v>
      </c>
      <c r="D1684" s="495"/>
      <c r="E1684" s="495"/>
      <c r="F1684" s="495"/>
      <c r="G1684" s="489"/>
    </row>
    <row r="1685" spans="1:7">
      <c r="A1685" s="487" t="s">
        <v>1990</v>
      </c>
      <c r="B1685" s="487" t="s">
        <v>1991</v>
      </c>
      <c r="D1685" s="495">
        <v>5032219</v>
      </c>
      <c r="E1685" s="495">
        <v>1557359</v>
      </c>
      <c r="F1685" s="494">
        <f>D1685-E1685</f>
        <v>3474860</v>
      </c>
      <c r="G1685" s="489"/>
    </row>
    <row r="1686" spans="1:7">
      <c r="B1686" s="487" t="s">
        <v>1992</v>
      </c>
      <c r="D1686" s="495">
        <v>301197</v>
      </c>
      <c r="E1686" s="495">
        <v>59392</v>
      </c>
      <c r="F1686" s="494">
        <f>D1686-E1686</f>
        <v>241805</v>
      </c>
      <c r="G1686" s="489"/>
    </row>
    <row r="1687" spans="1:7">
      <c r="B1687" s="487" t="s">
        <v>1993</v>
      </c>
      <c r="D1687" s="495">
        <v>12400660</v>
      </c>
      <c r="E1687" s="495">
        <v>5438684</v>
      </c>
      <c r="F1687" s="494">
        <f t="shared" ref="F1687:F1691" si="37">D1687-E1687</f>
        <v>6961976</v>
      </c>
      <c r="G1687" s="489"/>
    </row>
    <row r="1688" spans="1:7">
      <c r="B1688" s="487" t="s">
        <v>1994</v>
      </c>
      <c r="D1688" s="495">
        <v>1942931</v>
      </c>
      <c r="E1688" s="495">
        <v>279750</v>
      </c>
      <c r="F1688" s="494">
        <f>D1688-E1688</f>
        <v>1663181</v>
      </c>
      <c r="G1688" s="489"/>
    </row>
    <row r="1689" spans="1:7">
      <c r="B1689" s="487" t="s">
        <v>1995</v>
      </c>
      <c r="D1689" s="495">
        <v>155000</v>
      </c>
      <c r="E1689" s="495">
        <v>56841</v>
      </c>
      <c r="F1689" s="494">
        <f t="shared" si="37"/>
        <v>98159</v>
      </c>
      <c r="G1689" s="489"/>
    </row>
    <row r="1690" spans="1:7">
      <c r="B1690" s="487" t="s">
        <v>1996</v>
      </c>
      <c r="D1690" s="495">
        <v>211955</v>
      </c>
      <c r="E1690" s="495">
        <v>46493</v>
      </c>
      <c r="F1690" s="494">
        <f t="shared" si="37"/>
        <v>165462</v>
      </c>
      <c r="G1690" s="489"/>
    </row>
    <row r="1691" spans="1:7">
      <c r="B1691" s="487" t="s">
        <v>1997</v>
      </c>
      <c r="D1691" s="495">
        <v>1222840</v>
      </c>
      <c r="E1691" s="495">
        <v>515048</v>
      </c>
      <c r="F1691" s="494">
        <f t="shared" si="37"/>
        <v>707792</v>
      </c>
      <c r="G1691" s="489"/>
    </row>
    <row r="1692" spans="1:7">
      <c r="D1692" s="495"/>
      <c r="E1692" s="495"/>
      <c r="F1692" s="495"/>
      <c r="G1692" s="489"/>
    </row>
    <row r="1693" spans="1:7">
      <c r="D1693" s="495">
        <f>SUM(D1522:D1692)</f>
        <v>2752333182</v>
      </c>
      <c r="E1693" s="495">
        <f>SUM(E1522:E1692)</f>
        <v>920244309</v>
      </c>
      <c r="F1693" s="495">
        <f>SUM(F1522:F1692)</f>
        <v>1832088873</v>
      </c>
      <c r="G1693" s="489"/>
    </row>
    <row r="1694" spans="1:7">
      <c r="A1694" s="486" t="s">
        <v>938</v>
      </c>
      <c r="C1694" s="488"/>
      <c r="G1694" s="489"/>
    </row>
    <row r="1695" spans="1:7">
      <c r="B1695" s="487" t="s">
        <v>939</v>
      </c>
      <c r="C1695" s="493" t="s">
        <v>1998</v>
      </c>
      <c r="D1695" s="494">
        <v>1309517</v>
      </c>
      <c r="E1695" s="494">
        <v>1309517</v>
      </c>
      <c r="F1695" s="494">
        <v>0</v>
      </c>
      <c r="G1695" s="489"/>
    </row>
    <row r="1696" spans="1:7">
      <c r="B1696" s="487" t="s">
        <v>940</v>
      </c>
      <c r="C1696" s="493" t="s">
        <v>646</v>
      </c>
      <c r="D1696" s="494">
        <v>186000</v>
      </c>
      <c r="E1696" s="494">
        <v>186000</v>
      </c>
      <c r="F1696" s="494">
        <v>0</v>
      </c>
      <c r="G1696" s="489"/>
    </row>
    <row r="1697" spans="1:7">
      <c r="B1697" s="487" t="s">
        <v>941</v>
      </c>
      <c r="C1697" s="493" t="s">
        <v>942</v>
      </c>
      <c r="D1697" s="494">
        <v>1784076</v>
      </c>
      <c r="E1697" s="494">
        <v>1784076</v>
      </c>
      <c r="F1697" s="494">
        <v>0</v>
      </c>
      <c r="G1697" s="489"/>
    </row>
    <row r="1698" spans="1:7">
      <c r="D1698" s="495">
        <v>3279593</v>
      </c>
      <c r="E1698" s="495">
        <v>3279593</v>
      </c>
      <c r="F1698" s="495">
        <v>0</v>
      </c>
      <c r="G1698" s="489"/>
    </row>
    <row r="1699" spans="1:7">
      <c r="A1699" s="486" t="s">
        <v>943</v>
      </c>
      <c r="C1699" s="488"/>
      <c r="G1699" s="489"/>
    </row>
    <row r="1700" spans="1:7">
      <c r="B1700" s="487" t="s">
        <v>944</v>
      </c>
      <c r="D1700" s="494">
        <v>4008000</v>
      </c>
      <c r="E1700" s="501">
        <v>0</v>
      </c>
      <c r="F1700" s="494">
        <v>4008000</v>
      </c>
      <c r="G1700" s="489"/>
    </row>
    <row r="1701" spans="1:7">
      <c r="B1701" s="487" t="s">
        <v>946</v>
      </c>
      <c r="D1701" s="494">
        <v>4445000</v>
      </c>
      <c r="E1701" s="501">
        <v>0</v>
      </c>
      <c r="F1701" s="494">
        <v>4445000</v>
      </c>
      <c r="G1701" s="489"/>
    </row>
    <row r="1702" spans="1:7">
      <c r="C1702" s="488"/>
      <c r="D1702" s="495">
        <f>SUM(D1700:D1701)</f>
        <v>8453000</v>
      </c>
      <c r="E1702" s="495">
        <f>SUM(E1700:E1701)</f>
        <v>0</v>
      </c>
      <c r="F1702" s="495">
        <f>SUM(F1700:F1701)</f>
        <v>8453000</v>
      </c>
      <c r="G1702" s="489"/>
    </row>
    <row r="1703" spans="1:7">
      <c r="A1703" s="489"/>
      <c r="B1703" s="489"/>
      <c r="C1703" s="496"/>
      <c r="D1703" s="489"/>
      <c r="E1703" s="489"/>
      <c r="F1703" s="489"/>
      <c r="G1703" s="489"/>
    </row>
    <row r="1704" spans="1:7">
      <c r="A1704" s="486" t="s">
        <v>948</v>
      </c>
      <c r="C1704" s="488"/>
      <c r="G1704" s="489"/>
    </row>
    <row r="1705" spans="1:7">
      <c r="B1705" s="487" t="s">
        <v>949</v>
      </c>
      <c r="D1705" s="494">
        <v>250000</v>
      </c>
      <c r="E1705" s="501">
        <v>0</v>
      </c>
      <c r="F1705" s="494">
        <v>250000</v>
      </c>
      <c r="G1705" s="489"/>
    </row>
    <row r="1706" spans="1:7">
      <c r="B1706" s="487" t="s">
        <v>950</v>
      </c>
      <c r="D1706" s="494">
        <v>3000000</v>
      </c>
      <c r="E1706" s="501">
        <v>0</v>
      </c>
      <c r="F1706" s="494">
        <v>3000000</v>
      </c>
      <c r="G1706" s="489"/>
    </row>
    <row r="1707" spans="1:7">
      <c r="B1707" s="487" t="s">
        <v>951</v>
      </c>
      <c r="D1707" s="494">
        <v>42588000</v>
      </c>
      <c r="E1707" s="501">
        <v>0</v>
      </c>
      <c r="F1707" s="494">
        <v>42588000</v>
      </c>
      <c r="G1707" s="489"/>
    </row>
    <row r="1708" spans="1:7">
      <c r="B1708" s="487" t="s">
        <v>952</v>
      </c>
      <c r="C1708" s="488"/>
      <c r="D1708" s="494">
        <v>930000</v>
      </c>
      <c r="E1708" s="494">
        <v>0</v>
      </c>
      <c r="F1708" s="494">
        <v>930000</v>
      </c>
      <c r="G1708" s="489"/>
    </row>
    <row r="1709" spans="1:7">
      <c r="B1709" s="487" t="s">
        <v>1757</v>
      </c>
      <c r="C1709" s="488"/>
      <c r="D1709" s="494">
        <v>400000</v>
      </c>
      <c r="E1709" s="494">
        <v>0</v>
      </c>
      <c r="F1709" s="494">
        <v>400000</v>
      </c>
      <c r="G1709" s="489"/>
    </row>
    <row r="1710" spans="1:7">
      <c r="B1710" s="487" t="s">
        <v>1999</v>
      </c>
      <c r="C1710" s="488"/>
      <c r="D1710" s="494">
        <v>1000</v>
      </c>
      <c r="E1710" s="494">
        <v>0</v>
      </c>
      <c r="F1710" s="494">
        <v>1000</v>
      </c>
      <c r="G1710" s="489"/>
    </row>
    <row r="1711" spans="1:7">
      <c r="B1711" s="487" t="s">
        <v>2363</v>
      </c>
      <c r="C1711" s="488"/>
      <c r="D1711" s="494">
        <v>510000</v>
      </c>
      <c r="E1711" s="494"/>
      <c r="F1711" s="494">
        <v>510000</v>
      </c>
      <c r="G1711" s="489"/>
    </row>
    <row r="1712" spans="1:7">
      <c r="C1712" s="488"/>
      <c r="D1712" s="495">
        <f>SUM(D1705:D1711)</f>
        <v>47679000</v>
      </c>
      <c r="E1712" s="495">
        <f>SUM(E1705:E1710)</f>
        <v>0</v>
      </c>
      <c r="F1712" s="494">
        <f>SUM(F1705:F1711)</f>
        <v>47679000</v>
      </c>
      <c r="G1712" s="489"/>
    </row>
    <row r="1713" spans="1:7">
      <c r="C1713" s="488"/>
      <c r="F1713" s="495"/>
      <c r="G1713" s="489"/>
    </row>
    <row r="1714" spans="1:7">
      <c r="B1714" s="486" t="s">
        <v>953</v>
      </c>
      <c r="C1714" s="488"/>
      <c r="F1714" s="495">
        <f>F1712+F1702+F1693+F1519+F1513+F1508</f>
        <v>2035989923</v>
      </c>
      <c r="G1714" s="489"/>
    </row>
    <row r="1715" spans="1:7">
      <c r="B1715" s="486"/>
      <c r="C1715" s="488"/>
      <c r="F1715" s="486"/>
      <c r="G1715" s="489"/>
    </row>
    <row r="1716" spans="1:7">
      <c r="B1716" s="486"/>
      <c r="C1716" s="488"/>
      <c r="F1716" s="495"/>
      <c r="G1716" s="489"/>
    </row>
    <row r="1717" spans="1:7">
      <c r="B1717" s="486" t="s">
        <v>954</v>
      </c>
      <c r="C1717" s="488"/>
      <c r="F1717" s="495">
        <f>F1714+F1170+F661</f>
        <v>5916747682</v>
      </c>
      <c r="G1717" s="489"/>
    </row>
    <row r="1718" spans="1:7">
      <c r="B1718" s="486"/>
      <c r="C1718" s="488"/>
      <c r="G1718" s="489"/>
    </row>
    <row r="1719" spans="1:7">
      <c r="A1719" s="489"/>
      <c r="B1719" s="489"/>
      <c r="C1719" s="496"/>
      <c r="D1719" s="489"/>
      <c r="E1719" s="489"/>
      <c r="F1719" s="489"/>
      <c r="G1719" s="489"/>
    </row>
    <row r="1720" spans="1:7">
      <c r="A1720" s="487" t="s">
        <v>955</v>
      </c>
      <c r="C1720" s="488"/>
      <c r="G1720" s="489"/>
    </row>
    <row r="1721" spans="1:7">
      <c r="A1721" s="487" t="s">
        <v>1281</v>
      </c>
      <c r="C1721" s="488"/>
      <c r="G1721" s="489"/>
    </row>
    <row r="1722" spans="1:7">
      <c r="B1722" s="487" t="s">
        <v>956</v>
      </c>
      <c r="C1722" s="488"/>
      <c r="G1722" s="489"/>
    </row>
    <row r="1723" spans="1:7">
      <c r="B1723" s="487" t="s">
        <v>957</v>
      </c>
      <c r="C1723" s="488"/>
      <c r="G1723" s="489"/>
    </row>
    <row r="1724" spans="1:7">
      <c r="A1724" s="489"/>
      <c r="B1724" s="487" t="s">
        <v>958</v>
      </c>
      <c r="C1724" s="496"/>
      <c r="D1724" s="489"/>
      <c r="E1724" s="489"/>
      <c r="F1724" s="489"/>
      <c r="G1724" s="489"/>
    </row>
    <row r="1725" spans="1:7">
      <c r="A1725" s="489"/>
      <c r="B1725" s="487" t="s">
        <v>959</v>
      </c>
      <c r="C1725" s="496"/>
      <c r="D1725" s="489"/>
      <c r="E1725" s="489"/>
      <c r="F1725" s="489"/>
      <c r="G1725" s="489"/>
    </row>
    <row r="1726" spans="1:7">
      <c r="A1726" s="489"/>
      <c r="B1726" s="487" t="s">
        <v>960</v>
      </c>
      <c r="C1726" s="496"/>
      <c r="D1726" s="489"/>
      <c r="E1726" s="489"/>
      <c r="F1726" s="489"/>
      <c r="G1726" s="489"/>
    </row>
    <row r="1727" spans="1:7">
      <c r="A1727" s="489"/>
      <c r="B1727" s="487" t="s">
        <v>961</v>
      </c>
      <c r="C1727" s="496"/>
      <c r="D1727" s="489"/>
      <c r="E1727" s="489"/>
      <c r="F1727" s="489"/>
      <c r="G1727" s="489"/>
    </row>
    <row r="1728" spans="1:7">
      <c r="A1728" s="489"/>
      <c r="B1728" s="487" t="s">
        <v>962</v>
      </c>
      <c r="C1728" s="496"/>
      <c r="D1728" s="489"/>
      <c r="E1728" s="489"/>
      <c r="F1728" s="489"/>
      <c r="G1728" s="489"/>
    </row>
    <row r="1729" spans="1:7">
      <c r="A1729" s="489"/>
      <c r="B1729" s="487" t="s">
        <v>963</v>
      </c>
      <c r="C1729" s="496"/>
      <c r="D1729" s="489"/>
      <c r="E1729" s="489"/>
      <c r="F1729" s="489"/>
      <c r="G1729" s="489"/>
    </row>
    <row r="1730" spans="1:7">
      <c r="A1730" s="489"/>
      <c r="B1730" s="487" t="s">
        <v>964</v>
      </c>
      <c r="C1730" s="496"/>
      <c r="D1730" s="489"/>
      <c r="E1730" s="489"/>
      <c r="F1730" s="489"/>
      <c r="G1730" s="489"/>
    </row>
    <row r="1731" spans="1:7">
      <c r="A1731" s="489"/>
      <c r="B1731" s="487" t="s">
        <v>965</v>
      </c>
      <c r="C1731" s="496"/>
      <c r="D1731" s="489"/>
      <c r="E1731" s="489"/>
      <c r="F1731" s="489"/>
      <c r="G1731" s="489"/>
    </row>
    <row r="1732" spans="1:7">
      <c r="A1732" s="489"/>
      <c r="B1732" s="487" t="s">
        <v>966</v>
      </c>
      <c r="C1732" s="496"/>
      <c r="D1732" s="489"/>
      <c r="E1732" s="489"/>
      <c r="F1732" s="489"/>
      <c r="G1732" s="489"/>
    </row>
    <row r="1733" spans="1:7">
      <c r="A1733" s="489"/>
      <c r="B1733" s="487" t="s">
        <v>967</v>
      </c>
      <c r="C1733" s="496"/>
      <c r="D1733" s="489"/>
      <c r="E1733" s="489"/>
      <c r="F1733" s="489"/>
      <c r="G1733" s="489"/>
    </row>
    <row r="1734" spans="1:7">
      <c r="A1734" s="489"/>
      <c r="B1734" s="487" t="s">
        <v>968</v>
      </c>
      <c r="C1734" s="496"/>
      <c r="D1734" s="489"/>
      <c r="E1734" s="489"/>
      <c r="F1734" s="489"/>
      <c r="G1734" s="489"/>
    </row>
    <row r="1735" spans="1:7">
      <c r="A1735" s="489"/>
      <c r="B1735" s="487" t="s">
        <v>969</v>
      </c>
      <c r="C1735" s="496"/>
      <c r="D1735" s="489"/>
      <c r="E1735" s="489"/>
      <c r="F1735" s="489"/>
      <c r="G1735" s="489"/>
    </row>
    <row r="1736" spans="1:7">
      <c r="A1736" s="489"/>
      <c r="B1736" s="487" t="s">
        <v>970</v>
      </c>
      <c r="C1736" s="496"/>
      <c r="D1736" s="489"/>
      <c r="E1736" s="489"/>
      <c r="F1736" s="489"/>
      <c r="G1736" s="489"/>
    </row>
    <row r="1737" spans="1:7">
      <c r="A1737" s="489"/>
      <c r="B1737" s="487" t="s">
        <v>971</v>
      </c>
      <c r="C1737" s="496"/>
      <c r="D1737" s="489"/>
      <c r="E1737" s="489"/>
      <c r="F1737" s="489"/>
      <c r="G1737" s="489"/>
    </row>
    <row r="1738" spans="1:7">
      <c r="A1738" s="489"/>
      <c r="B1738" s="487" t="s">
        <v>972</v>
      </c>
      <c r="C1738" s="496"/>
      <c r="D1738" s="489"/>
      <c r="E1738" s="489"/>
      <c r="F1738" s="489"/>
      <c r="G1738" s="489"/>
    </row>
    <row r="1739" spans="1:7">
      <c r="A1739" s="489"/>
      <c r="B1739" s="487" t="s">
        <v>973</v>
      </c>
      <c r="C1739" s="496"/>
      <c r="D1739" s="489"/>
      <c r="E1739" s="489"/>
      <c r="F1739" s="489"/>
      <c r="G1739" s="489"/>
    </row>
    <row r="1740" spans="1:7">
      <c r="D1740" s="495"/>
      <c r="E1740" s="495"/>
      <c r="F1740" s="495"/>
      <c r="G1740" s="489"/>
    </row>
    <row r="1741" spans="1:7">
      <c r="A1741" s="486"/>
      <c r="C1741" s="487"/>
      <c r="G1741" s="489"/>
    </row>
    <row r="1742" spans="1:7">
      <c r="D1742" s="494"/>
      <c r="E1742" s="501"/>
      <c r="F1742" s="494"/>
      <c r="G1742" s="489"/>
    </row>
    <row r="1743" spans="1:7">
      <c r="D1743" s="494"/>
      <c r="E1743" s="501"/>
      <c r="F1743" s="494"/>
      <c r="G1743" s="489"/>
    </row>
    <row r="1744" spans="1:7">
      <c r="C1744" s="487"/>
      <c r="D1744" s="495"/>
      <c r="E1744" s="495"/>
      <c r="F1744" s="495"/>
      <c r="G1744" s="489"/>
    </row>
    <row r="1745" spans="1:7">
      <c r="A1745" s="489"/>
      <c r="B1745" s="489"/>
      <c r="C1745" s="489"/>
      <c r="D1745" s="489"/>
      <c r="E1745" s="489"/>
      <c r="F1745" s="489"/>
      <c r="G1745" s="489"/>
    </row>
    <row r="1746" spans="1:7">
      <c r="A1746" s="486"/>
      <c r="C1746" s="487"/>
      <c r="G1746" s="489"/>
    </row>
    <row r="1747" spans="1:7">
      <c r="D1747" s="494"/>
      <c r="E1747" s="501"/>
      <c r="F1747" s="494"/>
      <c r="G1747" s="489"/>
    </row>
    <row r="1748" spans="1:7">
      <c r="D1748" s="494"/>
      <c r="E1748" s="501"/>
      <c r="F1748" s="494"/>
      <c r="G1748" s="489"/>
    </row>
    <row r="1749" spans="1:7">
      <c r="D1749" s="494"/>
      <c r="E1749" s="501"/>
      <c r="F1749" s="494"/>
      <c r="G1749" s="489"/>
    </row>
    <row r="1750" spans="1:7">
      <c r="D1750" s="494"/>
      <c r="E1750" s="501"/>
      <c r="F1750" s="494"/>
      <c r="G1750" s="489"/>
    </row>
    <row r="1751" spans="1:7">
      <c r="C1751" s="487"/>
      <c r="D1751" s="494"/>
      <c r="E1751" s="494"/>
      <c r="F1751" s="494"/>
      <c r="G1751" s="489"/>
    </row>
    <row r="1752" spans="1:7">
      <c r="C1752" s="487"/>
      <c r="D1752" s="494"/>
      <c r="E1752" s="494"/>
      <c r="F1752" s="494"/>
      <c r="G1752" s="489"/>
    </row>
    <row r="1753" spans="1:7">
      <c r="C1753" s="487"/>
      <c r="D1753" s="495"/>
      <c r="E1753" s="495"/>
      <c r="F1753" s="494"/>
      <c r="G1753" s="489"/>
    </row>
    <row r="1754" spans="1:7">
      <c r="C1754" s="487"/>
      <c r="F1754" s="495"/>
      <c r="G1754" s="489"/>
    </row>
    <row r="1755" spans="1:7">
      <c r="B1755" s="486"/>
      <c r="C1755" s="487"/>
      <c r="F1755" s="495"/>
      <c r="G1755" s="489"/>
    </row>
    <row r="1756" spans="1:7">
      <c r="B1756" s="486"/>
      <c r="C1756" s="487"/>
      <c r="F1756" s="486"/>
      <c r="G1756" s="489"/>
    </row>
    <row r="1757" spans="1:7">
      <c r="B1757" s="486"/>
      <c r="C1757" s="487"/>
      <c r="F1757" s="495"/>
      <c r="G1757" s="489"/>
    </row>
    <row r="1758" spans="1:7">
      <c r="B1758" s="486"/>
      <c r="C1758" s="487"/>
      <c r="F1758" s="495"/>
      <c r="G1758" s="489"/>
    </row>
    <row r="1759" spans="1:7">
      <c r="B1759" s="486"/>
      <c r="C1759" s="487"/>
      <c r="G1759" s="489"/>
    </row>
    <row r="1760" spans="1:7">
      <c r="A1760" s="489"/>
      <c r="B1760" s="489"/>
      <c r="C1760" s="489"/>
      <c r="D1760" s="489"/>
      <c r="E1760" s="489"/>
      <c r="F1760" s="489"/>
      <c r="G1760" s="489"/>
    </row>
    <row r="1761" spans="1:7">
      <c r="C1761" s="487"/>
      <c r="G1761" s="489"/>
    </row>
    <row r="1762" spans="1:7">
      <c r="C1762" s="487"/>
      <c r="G1762" s="489"/>
    </row>
    <row r="1763" spans="1:7">
      <c r="C1763" s="487"/>
      <c r="G1763" s="489"/>
    </row>
    <row r="1764" spans="1:7">
      <c r="C1764" s="487"/>
      <c r="G1764" s="489"/>
    </row>
    <row r="1765" spans="1:7">
      <c r="A1765" s="489"/>
      <c r="C1765" s="489"/>
      <c r="D1765" s="489"/>
      <c r="E1765" s="489"/>
      <c r="F1765" s="489"/>
      <c r="G1765" s="489"/>
    </row>
    <row r="1766" spans="1:7">
      <c r="A1766" s="489"/>
      <c r="C1766" s="489"/>
      <c r="D1766" s="489"/>
      <c r="E1766" s="489"/>
      <c r="F1766" s="489"/>
      <c r="G1766" s="489"/>
    </row>
    <row r="1767" spans="1:7">
      <c r="A1767" s="489"/>
      <c r="C1767" s="489"/>
      <c r="D1767" s="489"/>
      <c r="E1767" s="489"/>
      <c r="F1767" s="489"/>
      <c r="G1767" s="489"/>
    </row>
    <row r="1768" spans="1:7">
      <c r="A1768" s="489"/>
      <c r="C1768" s="489"/>
      <c r="D1768" s="489"/>
      <c r="E1768" s="489"/>
      <c r="F1768" s="489"/>
      <c r="G1768" s="489"/>
    </row>
    <row r="1769" spans="1:7">
      <c r="A1769" s="489"/>
      <c r="C1769" s="489"/>
      <c r="D1769" s="489"/>
      <c r="E1769" s="489"/>
      <c r="F1769" s="489"/>
      <c r="G1769" s="489"/>
    </row>
    <row r="1770" spans="1:7">
      <c r="A1770" s="489"/>
      <c r="C1770" s="489"/>
      <c r="D1770" s="489"/>
      <c r="E1770" s="489"/>
      <c r="F1770" s="489"/>
      <c r="G1770" s="489"/>
    </row>
    <row r="1771" spans="1:7">
      <c r="A1771" s="489"/>
      <c r="C1771" s="489"/>
      <c r="D1771" s="489"/>
      <c r="E1771" s="489"/>
      <c r="F1771" s="489"/>
      <c r="G1771" s="489"/>
    </row>
    <row r="1772" spans="1:7">
      <c r="A1772" s="489"/>
      <c r="C1772" s="489"/>
      <c r="D1772" s="489"/>
      <c r="E1772" s="489"/>
      <c r="F1772" s="489"/>
      <c r="G1772" s="489"/>
    </row>
    <row r="1773" spans="1:7">
      <c r="A1773" s="489"/>
      <c r="C1773" s="489"/>
      <c r="D1773" s="489"/>
      <c r="E1773" s="489"/>
      <c r="F1773" s="489"/>
      <c r="G1773" s="489"/>
    </row>
    <row r="1774" spans="1:7">
      <c r="A1774" s="489"/>
      <c r="C1774" s="489"/>
      <c r="D1774" s="489"/>
      <c r="E1774" s="489"/>
      <c r="F1774" s="489"/>
      <c r="G1774" s="489"/>
    </row>
    <row r="1775" spans="1:7">
      <c r="A1775" s="489"/>
      <c r="C1775" s="489"/>
      <c r="D1775" s="489"/>
      <c r="E1775" s="489"/>
      <c r="F1775" s="489"/>
      <c r="G1775" s="489"/>
    </row>
    <row r="1776" spans="1:7">
      <c r="A1776" s="489"/>
      <c r="C1776" s="489"/>
      <c r="D1776" s="489"/>
      <c r="E1776" s="489"/>
      <c r="F1776" s="489"/>
      <c r="G1776" s="489"/>
    </row>
    <row r="1777" spans="1:7">
      <c r="A1777" s="489"/>
      <c r="C1777" s="489"/>
      <c r="D1777" s="489"/>
      <c r="E1777" s="489"/>
      <c r="F1777" s="489"/>
      <c r="G1777" s="489"/>
    </row>
    <row r="1778" spans="1:7">
      <c r="A1778" s="489"/>
      <c r="C1778" s="489"/>
      <c r="D1778" s="489"/>
      <c r="E1778" s="489"/>
      <c r="F1778" s="489"/>
      <c r="G1778" s="489"/>
    </row>
    <row r="1779" spans="1:7">
      <c r="A1779" s="489"/>
      <c r="C1779" s="489"/>
      <c r="D1779" s="489"/>
      <c r="E1779" s="489"/>
      <c r="F1779" s="489"/>
      <c r="G1779" s="489"/>
    </row>
    <row r="1780" spans="1:7">
      <c r="A1780" s="489"/>
      <c r="C1780" s="489"/>
      <c r="D1780" s="489"/>
      <c r="E1780" s="489"/>
      <c r="F1780" s="489"/>
    </row>
  </sheetData>
  <autoFilter ref="F1:F1790"/>
  <printOptions headings="1" gridLines="1"/>
  <pageMargins left="0.78740157480314965" right="0.78740157480314965" top="1.4566929133858268" bottom="0.375" header="0.51181102362204722" footer="0.51181102362204722"/>
  <pageSetup paperSize="9" scale="80" orientation="portrait" r:id="rId1"/>
  <headerFooter alignWithMargins="0">
    <oddHeader>&amp;C
&amp;"Arial,Félkövér"Kimutatás
Vésztő Város Önkormányzatának vagyonáról
2017 év &amp;R19. melléklet a 11/2018(V.31.) önkormányzati rendelethez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N64"/>
  <sheetViews>
    <sheetView view="pageLayout" topLeftCell="C1" zoomScaleNormal="100" workbookViewId="0">
      <selection activeCell="G42" sqref="G42"/>
    </sheetView>
  </sheetViews>
  <sheetFormatPr defaultColWidth="9.140625" defaultRowHeight="11.25"/>
  <cols>
    <col min="1" max="1" width="3" style="56" customWidth="1"/>
    <col min="2" max="2" width="26" style="77" customWidth="1"/>
    <col min="3" max="3" width="7.5703125" style="56" customWidth="1"/>
    <col min="4" max="6" width="9.85546875" style="56" customWidth="1"/>
    <col min="7" max="7" width="7.42578125" style="56" bestFit="1" customWidth="1"/>
    <col min="8" max="9" width="8.5703125" style="56" bestFit="1" customWidth="1"/>
    <col min="10" max="10" width="7.42578125" style="56" bestFit="1" customWidth="1"/>
    <col min="11" max="11" width="7.42578125" style="56" customWidth="1"/>
    <col min="12" max="15" width="9.85546875" style="56" customWidth="1"/>
    <col min="16" max="18" width="7.42578125" style="56" customWidth="1"/>
    <col min="19" max="19" width="6.5703125" style="56" customWidth="1"/>
    <col min="20" max="20" width="6.42578125" style="56" customWidth="1"/>
    <col min="21" max="21" width="7.5703125" style="56" customWidth="1"/>
    <col min="22" max="22" width="8" style="56" customWidth="1"/>
    <col min="23" max="23" width="7.7109375" style="56" customWidth="1"/>
    <col min="24" max="24" width="8.5703125" style="56" customWidth="1"/>
    <col min="25" max="16384" width="9.140625" style="56"/>
  </cols>
  <sheetData>
    <row r="1" spans="1:14" s="128" customFormat="1" ht="22.5" customHeight="1">
      <c r="A1" s="537" t="s">
        <v>1228</v>
      </c>
      <c r="B1" s="542" t="s">
        <v>990</v>
      </c>
      <c r="C1" s="537" t="s">
        <v>1015</v>
      </c>
      <c r="D1" s="537"/>
      <c r="E1" s="537"/>
      <c r="F1" s="538"/>
      <c r="G1" s="536" t="s">
        <v>1047</v>
      </c>
      <c r="H1" s="537"/>
      <c r="I1" s="537"/>
      <c r="J1" s="538"/>
      <c r="K1" s="536" t="s">
        <v>1048</v>
      </c>
      <c r="L1" s="537"/>
      <c r="M1" s="537"/>
      <c r="N1" s="538"/>
    </row>
    <row r="2" spans="1:14" s="128" customFormat="1" ht="29.25" customHeight="1">
      <c r="A2" s="537"/>
      <c r="B2" s="542"/>
      <c r="C2" s="150" t="s">
        <v>2001</v>
      </c>
      <c r="D2" s="208" t="s">
        <v>998</v>
      </c>
      <c r="E2" s="208" t="s">
        <v>999</v>
      </c>
      <c r="F2" s="209" t="s">
        <v>988</v>
      </c>
      <c r="G2" s="208" t="s">
        <v>2001</v>
      </c>
      <c r="H2" s="208" t="s">
        <v>998</v>
      </c>
      <c r="I2" s="208" t="s">
        <v>999</v>
      </c>
      <c r="J2" s="209" t="s">
        <v>988</v>
      </c>
      <c r="K2" s="208" t="s">
        <v>2001</v>
      </c>
      <c r="L2" s="208" t="s">
        <v>998</v>
      </c>
      <c r="M2" s="208" t="s">
        <v>999</v>
      </c>
      <c r="N2" s="209" t="s">
        <v>988</v>
      </c>
    </row>
    <row r="3" spans="1:14" s="128" customFormat="1" ht="32.25" customHeight="1">
      <c r="A3" s="137" t="s">
        <v>1073</v>
      </c>
      <c r="B3" s="138" t="s">
        <v>1074</v>
      </c>
      <c r="C3" s="138"/>
      <c r="D3" s="149"/>
      <c r="E3" s="140"/>
      <c r="F3" s="141"/>
      <c r="G3" s="140"/>
      <c r="H3" s="140"/>
      <c r="I3" s="140"/>
      <c r="J3" s="141"/>
      <c r="K3" s="140"/>
      <c r="L3" s="140"/>
      <c r="M3" s="140"/>
      <c r="N3" s="141"/>
    </row>
    <row r="4" spans="1:14" s="128" customFormat="1">
      <c r="A4" s="137">
        <v>1</v>
      </c>
      <c r="B4" s="138" t="s">
        <v>1120</v>
      </c>
      <c r="C4" s="138">
        <v>568768</v>
      </c>
      <c r="D4" s="139">
        <v>201727</v>
      </c>
      <c r="E4" s="140">
        <v>500101</v>
      </c>
      <c r="F4" s="141">
        <v>500098</v>
      </c>
      <c r="G4" s="140">
        <v>75437</v>
      </c>
      <c r="H4" s="140">
        <v>76241</v>
      </c>
      <c r="I4" s="140">
        <v>81460</v>
      </c>
      <c r="J4" s="141">
        <v>81448</v>
      </c>
      <c r="K4" s="140">
        <v>103432</v>
      </c>
      <c r="L4" s="140">
        <v>112831</v>
      </c>
      <c r="M4" s="140">
        <v>116175</v>
      </c>
      <c r="N4" s="141">
        <v>114910</v>
      </c>
    </row>
    <row r="5" spans="1:14" s="128" customFormat="1" ht="22.5">
      <c r="A5" s="137">
        <v>2</v>
      </c>
      <c r="B5" s="138" t="s">
        <v>1075</v>
      </c>
      <c r="C5" s="138">
        <v>82925</v>
      </c>
      <c r="D5" s="139">
        <v>30492</v>
      </c>
      <c r="E5" s="140">
        <v>63098</v>
      </c>
      <c r="F5" s="141">
        <v>63098</v>
      </c>
      <c r="G5" s="140">
        <v>20411</v>
      </c>
      <c r="H5" s="140">
        <v>17321</v>
      </c>
      <c r="I5" s="140">
        <v>18527</v>
      </c>
      <c r="J5" s="141">
        <v>18454</v>
      </c>
      <c r="K5" s="140">
        <v>28710</v>
      </c>
      <c r="L5" s="140">
        <v>24685</v>
      </c>
      <c r="M5" s="140">
        <v>25856</v>
      </c>
      <c r="N5" s="141">
        <v>25856</v>
      </c>
    </row>
    <row r="6" spans="1:14" s="128" customFormat="1">
      <c r="A6" s="137">
        <v>3</v>
      </c>
      <c r="B6" s="138" t="s">
        <v>1121</v>
      </c>
      <c r="C6" s="138">
        <v>205647</v>
      </c>
      <c r="D6" s="139">
        <v>133799</v>
      </c>
      <c r="E6" s="140">
        <v>276450</v>
      </c>
      <c r="F6" s="141">
        <v>276225</v>
      </c>
      <c r="G6" s="140">
        <v>14824</v>
      </c>
      <c r="H6" s="140">
        <v>14924</v>
      </c>
      <c r="I6" s="140">
        <v>13279</v>
      </c>
      <c r="J6" s="141">
        <v>13201</v>
      </c>
      <c r="K6" s="140">
        <v>3901</v>
      </c>
      <c r="L6" s="140">
        <v>5908</v>
      </c>
      <c r="M6" s="140">
        <v>9459</v>
      </c>
      <c r="N6" s="141">
        <v>6286</v>
      </c>
    </row>
    <row r="7" spans="1:14" s="128" customFormat="1">
      <c r="A7" s="137">
        <v>4</v>
      </c>
      <c r="B7" s="138" t="s">
        <v>994</v>
      </c>
      <c r="C7" s="138">
        <v>28577</v>
      </c>
      <c r="D7" s="139">
        <v>26211</v>
      </c>
      <c r="E7" s="140">
        <v>31145</v>
      </c>
      <c r="F7" s="141">
        <v>28190</v>
      </c>
      <c r="G7" s="140">
        <v>0</v>
      </c>
      <c r="H7" s="140"/>
      <c r="I7" s="140"/>
      <c r="J7" s="141"/>
      <c r="K7" s="140"/>
      <c r="L7" s="140"/>
      <c r="M7" s="140"/>
      <c r="N7" s="141"/>
    </row>
    <row r="8" spans="1:14" s="128" customFormat="1">
      <c r="A8" s="137">
        <v>5</v>
      </c>
      <c r="B8" s="138" t="s">
        <v>1076</v>
      </c>
      <c r="C8" s="138">
        <v>29969</v>
      </c>
      <c r="D8" s="139">
        <v>37955</v>
      </c>
      <c r="E8" s="140">
        <v>70504</v>
      </c>
      <c r="F8" s="141">
        <v>66458</v>
      </c>
      <c r="G8" s="140">
        <v>36</v>
      </c>
      <c r="H8" s="140"/>
      <c r="I8" s="140"/>
      <c r="J8" s="141"/>
      <c r="K8" s="140"/>
      <c r="L8" s="140"/>
      <c r="M8" s="140"/>
      <c r="N8" s="141"/>
    </row>
    <row r="9" spans="1:14" s="137" customFormat="1">
      <c r="A9" s="137">
        <v>6</v>
      </c>
      <c r="B9" s="138" t="s">
        <v>1077</v>
      </c>
      <c r="C9" s="138">
        <v>0</v>
      </c>
      <c r="D9" s="139">
        <v>13464</v>
      </c>
      <c r="E9" s="140">
        <v>26526</v>
      </c>
      <c r="F9" s="141">
        <v>0</v>
      </c>
      <c r="G9" s="140"/>
      <c r="H9" s="140"/>
      <c r="I9" s="140"/>
      <c r="J9" s="141"/>
      <c r="K9" s="140"/>
      <c r="L9" s="140"/>
      <c r="M9" s="140"/>
      <c r="N9" s="141"/>
    </row>
    <row r="10" spans="1:14" s="131" customFormat="1" ht="21.75" customHeight="1">
      <c r="A10" s="148"/>
      <c r="B10" s="147" t="s">
        <v>1078</v>
      </c>
      <c r="C10" s="147">
        <v>915886</v>
      </c>
      <c r="D10" s="136">
        <f>SUM(D4:D9)</f>
        <v>443648</v>
      </c>
      <c r="E10" s="136">
        <f t="shared" ref="E10:N10" si="0">SUM(E4:E9)</f>
        <v>967824</v>
      </c>
      <c r="F10" s="142">
        <f t="shared" si="0"/>
        <v>934069</v>
      </c>
      <c r="G10" s="136">
        <v>110708</v>
      </c>
      <c r="H10" s="136">
        <f t="shared" si="0"/>
        <v>108486</v>
      </c>
      <c r="I10" s="136">
        <f t="shared" si="0"/>
        <v>113266</v>
      </c>
      <c r="J10" s="142">
        <f t="shared" si="0"/>
        <v>113103</v>
      </c>
      <c r="K10" s="136">
        <v>136043</v>
      </c>
      <c r="L10" s="136">
        <f t="shared" si="0"/>
        <v>143424</v>
      </c>
      <c r="M10" s="136">
        <f t="shared" si="0"/>
        <v>151490</v>
      </c>
      <c r="N10" s="142">
        <f t="shared" si="0"/>
        <v>147052</v>
      </c>
    </row>
    <row r="11" spans="1:14" s="128" customFormat="1" ht="33" customHeight="1">
      <c r="A11" s="137" t="s">
        <v>1079</v>
      </c>
      <c r="B11" s="138" t="s">
        <v>1080</v>
      </c>
      <c r="C11" s="138"/>
      <c r="D11" s="139"/>
      <c r="E11" s="140"/>
      <c r="F11" s="141"/>
      <c r="G11" s="140"/>
      <c r="H11" s="140"/>
      <c r="I11" s="140"/>
      <c r="J11" s="141"/>
      <c r="K11" s="140"/>
      <c r="L11" s="140"/>
      <c r="M11" s="140"/>
      <c r="N11" s="141"/>
    </row>
    <row r="12" spans="1:14" s="128" customFormat="1">
      <c r="A12" s="137">
        <v>7</v>
      </c>
      <c r="B12" s="138" t="s">
        <v>1081</v>
      </c>
      <c r="C12" s="138">
        <v>93218</v>
      </c>
      <c r="D12" s="139">
        <v>20850</v>
      </c>
      <c r="E12" s="140">
        <v>116376</v>
      </c>
      <c r="F12" s="141">
        <v>116376</v>
      </c>
      <c r="G12" s="140">
        <v>58</v>
      </c>
      <c r="H12" s="140">
        <v>0</v>
      </c>
      <c r="I12" s="140">
        <v>209</v>
      </c>
      <c r="J12" s="141">
        <v>192</v>
      </c>
      <c r="K12" s="140"/>
      <c r="L12" s="140"/>
      <c r="M12" s="140"/>
      <c r="N12" s="141"/>
    </row>
    <row r="13" spans="1:14" s="128" customFormat="1">
      <c r="A13" s="137">
        <v>8</v>
      </c>
      <c r="B13" s="138" t="s">
        <v>1082</v>
      </c>
      <c r="C13" s="138">
        <v>38602</v>
      </c>
      <c r="D13" s="139">
        <v>34927</v>
      </c>
      <c r="E13" s="140">
        <v>86719</v>
      </c>
      <c r="F13" s="141">
        <v>86719</v>
      </c>
      <c r="G13" s="140"/>
      <c r="H13" s="140"/>
      <c r="I13" s="140"/>
      <c r="J13" s="141"/>
      <c r="K13" s="140"/>
      <c r="L13" s="140"/>
      <c r="M13" s="140"/>
      <c r="N13" s="141"/>
    </row>
    <row r="14" spans="1:14" s="128" customFormat="1">
      <c r="A14" s="137">
        <v>9</v>
      </c>
      <c r="B14" s="138" t="s">
        <v>1083</v>
      </c>
      <c r="C14" s="138">
        <v>1719</v>
      </c>
      <c r="D14" s="139">
        <v>4500</v>
      </c>
      <c r="E14" s="140">
        <v>4569</v>
      </c>
      <c r="F14" s="141">
        <v>3569</v>
      </c>
      <c r="G14" s="140"/>
      <c r="H14" s="140"/>
      <c r="I14" s="140"/>
      <c r="J14" s="141"/>
      <c r="K14" s="140"/>
      <c r="L14" s="140"/>
      <c r="M14" s="140"/>
      <c r="N14" s="141"/>
    </row>
    <row r="15" spans="1:14" s="137" customFormat="1">
      <c r="A15" s="137">
        <v>10</v>
      </c>
      <c r="B15" s="138" t="s">
        <v>1084</v>
      </c>
      <c r="C15" s="138">
        <v>0</v>
      </c>
      <c r="D15" s="139">
        <v>342205</v>
      </c>
      <c r="E15" s="140">
        <v>1172032</v>
      </c>
      <c r="F15" s="141"/>
      <c r="G15" s="140"/>
      <c r="H15" s="140"/>
      <c r="I15" s="140"/>
      <c r="J15" s="141"/>
      <c r="K15" s="140"/>
      <c r="L15" s="140"/>
      <c r="M15" s="140"/>
      <c r="N15" s="141"/>
    </row>
    <row r="16" spans="1:14" s="131" customFormat="1" ht="24" customHeight="1">
      <c r="A16" s="148"/>
      <c r="B16" s="147" t="s">
        <v>1085</v>
      </c>
      <c r="C16" s="147">
        <v>133539</v>
      </c>
      <c r="D16" s="136">
        <f>SUM(D12:D15)</f>
        <v>402482</v>
      </c>
      <c r="E16" s="136">
        <f t="shared" ref="E16:N16" si="1">SUM(E12:E15)</f>
        <v>1379696</v>
      </c>
      <c r="F16" s="142">
        <f t="shared" si="1"/>
        <v>206664</v>
      </c>
      <c r="G16" s="136">
        <v>58</v>
      </c>
      <c r="H16" s="136">
        <f t="shared" si="1"/>
        <v>0</v>
      </c>
      <c r="I16" s="136">
        <f t="shared" si="1"/>
        <v>209</v>
      </c>
      <c r="J16" s="142">
        <f t="shared" si="1"/>
        <v>192</v>
      </c>
      <c r="K16" s="136">
        <v>0</v>
      </c>
      <c r="L16" s="136">
        <f t="shared" si="1"/>
        <v>0</v>
      </c>
      <c r="M16" s="136">
        <f t="shared" si="1"/>
        <v>0</v>
      </c>
      <c r="N16" s="142">
        <f t="shared" si="1"/>
        <v>0</v>
      </c>
    </row>
    <row r="17" spans="1:14" s="128" customFormat="1" ht="22.5" customHeight="1">
      <c r="A17" s="137" t="s">
        <v>1086</v>
      </c>
      <c r="B17" s="138" t="s">
        <v>1063</v>
      </c>
      <c r="C17" s="138"/>
      <c r="D17" s="139"/>
      <c r="E17" s="140"/>
      <c r="F17" s="141"/>
      <c r="G17" s="140"/>
      <c r="H17" s="140"/>
      <c r="I17" s="140"/>
      <c r="J17" s="141"/>
      <c r="K17" s="140"/>
      <c r="L17" s="140"/>
      <c r="M17" s="140"/>
      <c r="N17" s="141"/>
    </row>
    <row r="18" spans="1:14" s="128" customFormat="1" ht="13.5" customHeight="1">
      <c r="A18" s="137">
        <v>11</v>
      </c>
      <c r="B18" s="138" t="s">
        <v>1087</v>
      </c>
      <c r="C18" s="138">
        <v>200000</v>
      </c>
      <c r="D18" s="139"/>
      <c r="E18" s="140">
        <v>330000</v>
      </c>
      <c r="F18" s="141">
        <v>330000</v>
      </c>
      <c r="G18" s="140"/>
      <c r="H18" s="140"/>
      <c r="I18" s="140"/>
      <c r="J18" s="141"/>
      <c r="K18" s="140"/>
      <c r="L18" s="140"/>
      <c r="M18" s="140"/>
      <c r="N18" s="141"/>
    </row>
    <row r="19" spans="1:14" s="128" customFormat="1" ht="22.5">
      <c r="A19" s="137">
        <v>12</v>
      </c>
      <c r="B19" s="138" t="s">
        <v>1764</v>
      </c>
      <c r="C19" s="138">
        <v>17857</v>
      </c>
      <c r="D19" s="139">
        <v>20342</v>
      </c>
      <c r="E19" s="140">
        <v>20342</v>
      </c>
      <c r="F19" s="141">
        <v>20342</v>
      </c>
      <c r="G19" s="140"/>
      <c r="H19" s="140"/>
      <c r="I19" s="140"/>
      <c r="J19" s="141"/>
      <c r="K19" s="140"/>
      <c r="L19" s="140"/>
      <c r="M19" s="140"/>
      <c r="N19" s="141"/>
    </row>
    <row r="20" spans="1:14" s="131" customFormat="1" ht="23.25" customHeight="1">
      <c r="A20" s="148"/>
      <c r="B20" s="147" t="s">
        <v>1089</v>
      </c>
      <c r="C20" s="147">
        <v>217857</v>
      </c>
      <c r="D20" s="136"/>
      <c r="E20" s="136">
        <f t="shared" ref="E20:N20" si="2">SUM(E18:E19)</f>
        <v>350342</v>
      </c>
      <c r="F20" s="142">
        <f t="shared" si="2"/>
        <v>350342</v>
      </c>
      <c r="G20" s="136">
        <v>0</v>
      </c>
      <c r="H20" s="136">
        <f t="shared" si="2"/>
        <v>0</v>
      </c>
      <c r="I20" s="136">
        <f t="shared" si="2"/>
        <v>0</v>
      </c>
      <c r="J20" s="142">
        <f t="shared" si="2"/>
        <v>0</v>
      </c>
      <c r="K20" s="136">
        <v>0</v>
      </c>
      <c r="L20" s="136">
        <f t="shared" si="2"/>
        <v>0</v>
      </c>
      <c r="M20" s="136">
        <f t="shared" si="2"/>
        <v>0</v>
      </c>
      <c r="N20" s="142">
        <f t="shared" si="2"/>
        <v>0</v>
      </c>
    </row>
    <row r="21" spans="1:14" s="131" customFormat="1" ht="35.25" customHeight="1">
      <c r="A21" s="148"/>
      <c r="B21" s="147" t="s">
        <v>1090</v>
      </c>
      <c r="C21" s="147">
        <v>1267282</v>
      </c>
      <c r="D21" s="136">
        <f>D10+D16+D20</f>
        <v>846130</v>
      </c>
      <c r="E21" s="136">
        <f t="shared" ref="E21:N21" si="3">E10+E16+E20</f>
        <v>2697862</v>
      </c>
      <c r="F21" s="190">
        <f t="shared" si="3"/>
        <v>1491075</v>
      </c>
      <c r="G21" s="136">
        <v>110766</v>
      </c>
      <c r="H21" s="136">
        <f t="shared" si="3"/>
        <v>108486</v>
      </c>
      <c r="I21" s="136">
        <f t="shared" si="3"/>
        <v>113475</v>
      </c>
      <c r="J21" s="142">
        <f t="shared" si="3"/>
        <v>113295</v>
      </c>
      <c r="K21" s="136">
        <v>136043</v>
      </c>
      <c r="L21" s="136">
        <f t="shared" si="3"/>
        <v>143424</v>
      </c>
      <c r="M21" s="136">
        <f t="shared" si="3"/>
        <v>151490</v>
      </c>
      <c r="N21" s="142">
        <f t="shared" si="3"/>
        <v>147052</v>
      </c>
    </row>
    <row r="22" spans="1:14" ht="21.75" customHeight="1">
      <c r="A22" s="537" t="s">
        <v>1228</v>
      </c>
      <c r="B22" s="542" t="s">
        <v>990</v>
      </c>
      <c r="C22" s="210"/>
      <c r="D22" s="533" t="s">
        <v>1050</v>
      </c>
      <c r="E22" s="534"/>
      <c r="F22" s="535"/>
      <c r="G22" s="539" t="s">
        <v>1051</v>
      </c>
      <c r="H22" s="540"/>
      <c r="I22" s="540"/>
      <c r="J22" s="541"/>
      <c r="K22" s="539" t="s">
        <v>1763</v>
      </c>
      <c r="L22" s="540"/>
      <c r="M22" s="540"/>
      <c r="N22" s="541"/>
    </row>
    <row r="23" spans="1:14" ht="39" customHeight="1">
      <c r="A23" s="537"/>
      <c r="B23" s="542"/>
      <c r="C23" s="150" t="s">
        <v>2001</v>
      </c>
      <c r="D23" s="208" t="s">
        <v>998</v>
      </c>
      <c r="E23" s="208" t="s">
        <v>999</v>
      </c>
      <c r="F23" s="209" t="s">
        <v>988</v>
      </c>
      <c r="G23" s="208" t="s">
        <v>2001</v>
      </c>
      <c r="H23" s="208" t="s">
        <v>998</v>
      </c>
      <c r="I23" s="208" t="s">
        <v>999</v>
      </c>
      <c r="J23" s="209" t="s">
        <v>988</v>
      </c>
      <c r="K23" s="208" t="s">
        <v>2001</v>
      </c>
      <c r="L23" s="208" t="s">
        <v>998</v>
      </c>
      <c r="M23" s="208" t="s">
        <v>999</v>
      </c>
      <c r="N23" s="209" t="s">
        <v>988</v>
      </c>
    </row>
    <row r="24" spans="1:14" ht="30" customHeight="1">
      <c r="A24" s="137" t="s">
        <v>1073</v>
      </c>
      <c r="B24" s="138" t="s">
        <v>1074</v>
      </c>
      <c r="C24" s="138"/>
      <c r="D24" s="140"/>
      <c r="E24" s="140"/>
      <c r="F24" s="141"/>
      <c r="G24" s="140"/>
      <c r="H24" s="140"/>
      <c r="I24" s="140"/>
      <c r="J24" s="141"/>
      <c r="K24" s="140"/>
      <c r="L24" s="140"/>
      <c r="M24" s="140"/>
      <c r="N24" s="141"/>
    </row>
    <row r="25" spans="1:14">
      <c r="A25" s="137">
        <v>1</v>
      </c>
      <c r="B25" s="138" t="s">
        <v>1120</v>
      </c>
      <c r="C25" s="138">
        <v>13403</v>
      </c>
      <c r="D25" s="140">
        <v>11370</v>
      </c>
      <c r="E25" s="140">
        <v>15113</v>
      </c>
      <c r="F25" s="141">
        <v>14101</v>
      </c>
      <c r="G25" s="140">
        <v>54824</v>
      </c>
      <c r="H25" s="140">
        <v>50361</v>
      </c>
      <c r="I25" s="140">
        <v>56372</v>
      </c>
      <c r="J25" s="141">
        <v>56372</v>
      </c>
      <c r="K25" s="140">
        <v>17501</v>
      </c>
      <c r="L25" s="140">
        <v>19101</v>
      </c>
      <c r="M25" s="140">
        <v>19476</v>
      </c>
      <c r="N25" s="141">
        <v>19476</v>
      </c>
    </row>
    <row r="26" spans="1:14" ht="22.5">
      <c r="A26" s="137">
        <v>2</v>
      </c>
      <c r="B26" s="138" t="s">
        <v>1075</v>
      </c>
      <c r="C26" s="138">
        <v>3851</v>
      </c>
      <c r="D26" s="140">
        <v>2604</v>
      </c>
      <c r="E26" s="140">
        <v>3375</v>
      </c>
      <c r="F26" s="141">
        <v>3211</v>
      </c>
      <c r="G26" s="140">
        <v>14879</v>
      </c>
      <c r="H26" s="140">
        <v>10928</v>
      </c>
      <c r="I26" s="140">
        <v>12086</v>
      </c>
      <c r="J26" s="141">
        <v>12086</v>
      </c>
      <c r="K26" s="140">
        <v>4825</v>
      </c>
      <c r="L26" s="140">
        <v>4307</v>
      </c>
      <c r="M26" s="140">
        <v>4846</v>
      </c>
      <c r="N26" s="141">
        <v>4619</v>
      </c>
    </row>
    <row r="27" spans="1:14">
      <c r="A27" s="137">
        <v>3</v>
      </c>
      <c r="B27" s="138" t="s">
        <v>1121</v>
      </c>
      <c r="C27" s="138">
        <v>7258</v>
      </c>
      <c r="D27" s="140">
        <v>6487</v>
      </c>
      <c r="E27" s="140">
        <v>8154</v>
      </c>
      <c r="F27" s="141">
        <v>6549</v>
      </c>
      <c r="G27" s="140">
        <v>200191</v>
      </c>
      <c r="H27" s="140">
        <v>193528</v>
      </c>
      <c r="I27" s="140">
        <v>178134</v>
      </c>
      <c r="J27" s="141">
        <v>177794</v>
      </c>
      <c r="K27" s="140">
        <v>8444</v>
      </c>
      <c r="L27" s="140">
        <v>10576</v>
      </c>
      <c r="M27" s="140">
        <v>15052</v>
      </c>
      <c r="N27" s="141">
        <v>13799</v>
      </c>
    </row>
    <row r="28" spans="1:14">
      <c r="A28" s="137">
        <v>4</v>
      </c>
      <c r="B28" s="138" t="s">
        <v>994</v>
      </c>
      <c r="C28" s="138"/>
      <c r="D28" s="140"/>
      <c r="E28" s="140"/>
      <c r="F28" s="141"/>
      <c r="G28" s="140"/>
      <c r="H28" s="140"/>
      <c r="I28" s="140"/>
      <c r="J28" s="141"/>
      <c r="K28" s="140"/>
      <c r="L28" s="140"/>
      <c r="M28" s="140"/>
      <c r="N28" s="141"/>
    </row>
    <row r="29" spans="1:14">
      <c r="A29" s="137">
        <v>5</v>
      </c>
      <c r="B29" s="138" t="s">
        <v>1076</v>
      </c>
      <c r="C29" s="138"/>
      <c r="D29" s="140"/>
      <c r="E29" s="140"/>
      <c r="F29" s="141"/>
      <c r="G29" s="140">
        <v>537</v>
      </c>
      <c r="H29" s="140"/>
      <c r="I29" s="140">
        <v>9</v>
      </c>
      <c r="J29" s="141">
        <v>9</v>
      </c>
      <c r="K29" s="140"/>
      <c r="L29" s="143"/>
      <c r="M29" s="143"/>
      <c r="N29" s="144"/>
    </row>
    <row r="30" spans="1:14" s="78" customFormat="1">
      <c r="A30" s="137">
        <v>6</v>
      </c>
      <c r="B30" s="138" t="s">
        <v>1077</v>
      </c>
      <c r="C30" s="138"/>
      <c r="D30" s="140"/>
      <c r="E30" s="140"/>
      <c r="F30" s="141"/>
      <c r="G30" s="140"/>
      <c r="H30" s="140"/>
      <c r="I30" s="140"/>
      <c r="J30" s="141"/>
      <c r="K30" s="140"/>
      <c r="L30" s="143"/>
      <c r="M30" s="143"/>
      <c r="N30" s="144"/>
    </row>
    <row r="31" spans="1:14" ht="21" customHeight="1">
      <c r="A31" s="148"/>
      <c r="B31" s="147" t="s">
        <v>1078</v>
      </c>
      <c r="C31" s="147">
        <v>24512</v>
      </c>
      <c r="D31" s="143">
        <f t="shared" ref="D31:N31" si="4">SUM(D25:D30)</f>
        <v>20461</v>
      </c>
      <c r="E31" s="143">
        <f t="shared" si="4"/>
        <v>26642</v>
      </c>
      <c r="F31" s="144">
        <f t="shared" si="4"/>
        <v>23861</v>
      </c>
      <c r="G31" s="143">
        <v>270431</v>
      </c>
      <c r="H31" s="143">
        <f t="shared" si="4"/>
        <v>254817</v>
      </c>
      <c r="I31" s="143">
        <f t="shared" si="4"/>
        <v>246601</v>
      </c>
      <c r="J31" s="144">
        <f t="shared" si="4"/>
        <v>246261</v>
      </c>
      <c r="K31" s="143">
        <v>30770</v>
      </c>
      <c r="L31" s="143">
        <f t="shared" si="4"/>
        <v>33984</v>
      </c>
      <c r="M31" s="143">
        <f t="shared" si="4"/>
        <v>39374</v>
      </c>
      <c r="N31" s="144">
        <f t="shared" si="4"/>
        <v>37894</v>
      </c>
    </row>
    <row r="32" spans="1:14" ht="32.25" customHeight="1">
      <c r="A32" s="137" t="s">
        <v>1079</v>
      </c>
      <c r="B32" s="138" t="s">
        <v>1080</v>
      </c>
      <c r="C32" s="138"/>
      <c r="D32" s="140"/>
      <c r="E32" s="140"/>
      <c r="F32" s="141"/>
      <c r="G32" s="140"/>
      <c r="H32" s="140"/>
      <c r="I32" s="140"/>
      <c r="J32" s="141"/>
      <c r="K32" s="140"/>
      <c r="L32" s="140"/>
      <c r="M32" s="140"/>
      <c r="N32" s="141"/>
    </row>
    <row r="33" spans="1:14">
      <c r="A33" s="137">
        <v>7</v>
      </c>
      <c r="B33" s="138" t="s">
        <v>1081</v>
      </c>
      <c r="C33" s="138"/>
      <c r="D33" s="140">
        <v>800</v>
      </c>
      <c r="E33" s="140">
        <v>800</v>
      </c>
      <c r="F33" s="141">
        <v>600</v>
      </c>
      <c r="G33" s="140"/>
      <c r="H33" s="140"/>
      <c r="I33" s="140"/>
      <c r="J33" s="141"/>
      <c r="K33" s="140"/>
      <c r="L33" s="140">
        <v>540</v>
      </c>
      <c r="M33" s="140">
        <v>540</v>
      </c>
      <c r="N33" s="141">
        <v>540</v>
      </c>
    </row>
    <row r="34" spans="1:14">
      <c r="A34" s="137">
        <v>8</v>
      </c>
      <c r="B34" s="138" t="s">
        <v>1082</v>
      </c>
      <c r="C34" s="138"/>
      <c r="D34" s="140"/>
      <c r="E34" s="140"/>
      <c r="F34" s="141"/>
      <c r="G34" s="140"/>
      <c r="H34" s="140"/>
      <c r="I34" s="140"/>
      <c r="J34" s="141"/>
      <c r="K34" s="140">
        <v>3475</v>
      </c>
      <c r="L34" s="140"/>
      <c r="M34" s="140"/>
      <c r="N34" s="141"/>
    </row>
    <row r="35" spans="1:14">
      <c r="A35" s="137">
        <v>9</v>
      </c>
      <c r="B35" s="138" t="s">
        <v>1083</v>
      </c>
      <c r="C35" s="138"/>
      <c r="D35" s="140"/>
      <c r="E35" s="140"/>
      <c r="F35" s="141"/>
      <c r="G35" s="140"/>
      <c r="H35" s="140"/>
      <c r="I35" s="140"/>
      <c r="J35" s="141"/>
      <c r="K35" s="140"/>
      <c r="L35" s="140"/>
      <c r="M35" s="140"/>
      <c r="N35" s="141"/>
    </row>
    <row r="36" spans="1:14" s="78" customFormat="1">
      <c r="A36" s="137">
        <v>10</v>
      </c>
      <c r="B36" s="138" t="s">
        <v>1084</v>
      </c>
      <c r="C36" s="138"/>
      <c r="D36" s="140"/>
      <c r="E36" s="140"/>
      <c r="F36" s="141"/>
      <c r="G36" s="140"/>
      <c r="H36" s="140"/>
      <c r="I36" s="140"/>
      <c r="J36" s="141"/>
      <c r="K36" s="140"/>
      <c r="L36" s="140"/>
      <c r="M36" s="140"/>
      <c r="N36" s="141"/>
    </row>
    <row r="37" spans="1:14" ht="21" customHeight="1">
      <c r="A37" s="148"/>
      <c r="B37" s="147" t="s">
        <v>1085</v>
      </c>
      <c r="C37" s="147">
        <v>0</v>
      </c>
      <c r="D37" s="143">
        <f>SUM(D33:D36)</f>
        <v>800</v>
      </c>
      <c r="E37" s="143">
        <f t="shared" ref="E37:N37" si="5">SUM(E33:E36)</f>
        <v>800</v>
      </c>
      <c r="F37" s="144">
        <f t="shared" si="5"/>
        <v>600</v>
      </c>
      <c r="G37" s="143">
        <v>0</v>
      </c>
      <c r="H37" s="143">
        <f t="shared" si="5"/>
        <v>0</v>
      </c>
      <c r="I37" s="143">
        <f t="shared" si="5"/>
        <v>0</v>
      </c>
      <c r="J37" s="144">
        <f t="shared" si="5"/>
        <v>0</v>
      </c>
      <c r="K37" s="143">
        <v>3475</v>
      </c>
      <c r="L37" s="143">
        <f t="shared" si="5"/>
        <v>540</v>
      </c>
      <c r="M37" s="143">
        <f t="shared" si="5"/>
        <v>540</v>
      </c>
      <c r="N37" s="144">
        <f t="shared" si="5"/>
        <v>540</v>
      </c>
    </row>
    <row r="38" spans="1:14" ht="25.5" customHeight="1">
      <c r="A38" s="137" t="s">
        <v>1086</v>
      </c>
      <c r="B38" s="138" t="s">
        <v>1063</v>
      </c>
      <c r="C38" s="138"/>
      <c r="D38" s="140"/>
      <c r="E38" s="140"/>
      <c r="F38" s="141"/>
      <c r="G38" s="140"/>
      <c r="H38" s="140"/>
      <c r="I38" s="140"/>
      <c r="J38" s="141"/>
      <c r="K38" s="140"/>
      <c r="L38" s="143"/>
      <c r="M38" s="143"/>
      <c r="N38" s="144"/>
    </row>
    <row r="39" spans="1:14">
      <c r="A39" s="137">
        <v>11</v>
      </c>
      <c r="B39" s="138" t="s">
        <v>1087</v>
      </c>
      <c r="C39" s="138"/>
      <c r="D39" s="140"/>
      <c r="E39" s="140"/>
      <c r="F39" s="141"/>
      <c r="G39" s="140"/>
      <c r="H39" s="140"/>
      <c r="I39" s="140"/>
      <c r="J39" s="141"/>
      <c r="K39" s="140"/>
      <c r="L39" s="143"/>
      <c r="M39" s="143"/>
      <c r="N39" s="144"/>
    </row>
    <row r="40" spans="1:14">
      <c r="A40" s="137">
        <v>12</v>
      </c>
      <c r="B40" s="138" t="s">
        <v>1088</v>
      </c>
      <c r="C40" s="138"/>
      <c r="D40" s="140"/>
      <c r="E40" s="140"/>
      <c r="F40" s="141"/>
      <c r="G40" s="140"/>
      <c r="H40" s="140"/>
      <c r="I40" s="140"/>
      <c r="J40" s="141"/>
      <c r="K40" s="140"/>
      <c r="L40" s="143"/>
      <c r="M40" s="143"/>
      <c r="N40" s="144"/>
    </row>
    <row r="41" spans="1:14" ht="24.75" customHeight="1">
      <c r="A41" s="148"/>
      <c r="B41" s="147" t="s">
        <v>1089</v>
      </c>
      <c r="C41" s="147">
        <v>0</v>
      </c>
      <c r="D41" s="143">
        <f>SUM(D39:D40)</f>
        <v>0</v>
      </c>
      <c r="E41" s="143">
        <f t="shared" ref="E41:N41" si="6">SUM(E39:E40)</f>
        <v>0</v>
      </c>
      <c r="F41" s="144">
        <f t="shared" si="6"/>
        <v>0</v>
      </c>
      <c r="G41" s="143">
        <v>0</v>
      </c>
      <c r="H41" s="143">
        <f t="shared" si="6"/>
        <v>0</v>
      </c>
      <c r="I41" s="143">
        <f t="shared" si="6"/>
        <v>0</v>
      </c>
      <c r="J41" s="144">
        <f t="shared" si="6"/>
        <v>0</v>
      </c>
      <c r="K41" s="143">
        <v>0</v>
      </c>
      <c r="L41" s="143">
        <f t="shared" si="6"/>
        <v>0</v>
      </c>
      <c r="M41" s="143">
        <f t="shared" si="6"/>
        <v>0</v>
      </c>
      <c r="N41" s="144">
        <f t="shared" si="6"/>
        <v>0</v>
      </c>
    </row>
    <row r="42" spans="1:14" ht="33" customHeight="1">
      <c r="A42" s="148"/>
      <c r="B42" s="147" t="s">
        <v>1090</v>
      </c>
      <c r="C42" s="147">
        <v>24512</v>
      </c>
      <c r="D42" s="143">
        <f>D31+D37+D41</f>
        <v>21261</v>
      </c>
      <c r="E42" s="143">
        <f t="shared" ref="E42:N42" si="7">E31+E37+E41</f>
        <v>27442</v>
      </c>
      <c r="F42" s="144">
        <f t="shared" si="7"/>
        <v>24461</v>
      </c>
      <c r="G42" s="143">
        <v>270431</v>
      </c>
      <c r="H42" s="143">
        <f t="shared" si="7"/>
        <v>254817</v>
      </c>
      <c r="I42" s="143">
        <f t="shared" si="7"/>
        <v>246601</v>
      </c>
      <c r="J42" s="144">
        <f t="shared" si="7"/>
        <v>246261</v>
      </c>
      <c r="K42" s="143">
        <v>34245</v>
      </c>
      <c r="L42" s="143">
        <f t="shared" si="7"/>
        <v>34524</v>
      </c>
      <c r="M42" s="143">
        <f t="shared" si="7"/>
        <v>39914</v>
      </c>
      <c r="N42" s="144">
        <f t="shared" si="7"/>
        <v>38434</v>
      </c>
    </row>
    <row r="43" spans="1:14" ht="8.25" customHeight="1">
      <c r="A43" s="131"/>
      <c r="B43" s="130"/>
      <c r="C43" s="130"/>
      <c r="D43" s="133"/>
      <c r="E43" s="133"/>
      <c r="F43" s="143"/>
      <c r="G43" s="143"/>
      <c r="H43" s="133"/>
      <c r="I43" s="133"/>
      <c r="J43" s="143"/>
      <c r="K43" s="143"/>
      <c r="L43" s="133"/>
      <c r="M43" s="133"/>
      <c r="N43" s="143"/>
    </row>
    <row r="44" spans="1:14" ht="12.75" customHeight="1">
      <c r="A44" s="543" t="s">
        <v>1228</v>
      </c>
      <c r="B44" s="544" t="s">
        <v>990</v>
      </c>
      <c r="C44" s="532" t="s">
        <v>1140</v>
      </c>
      <c r="D44" s="532"/>
      <c r="E44" s="532"/>
      <c r="F44" s="532"/>
      <c r="G44" s="145"/>
      <c r="H44" s="530"/>
      <c r="I44" s="531"/>
      <c r="J44" s="531"/>
      <c r="K44" s="146"/>
      <c r="L44" s="532"/>
      <c r="M44" s="532"/>
      <c r="N44" s="532"/>
    </row>
    <row r="45" spans="1:14" ht="31.5">
      <c r="A45" s="543"/>
      <c r="B45" s="544"/>
      <c r="C45" s="135" t="s">
        <v>2001</v>
      </c>
      <c r="D45" s="134" t="s">
        <v>998</v>
      </c>
      <c r="E45" s="134" t="s">
        <v>999</v>
      </c>
      <c r="F45" s="134" t="s">
        <v>988</v>
      </c>
      <c r="G45" s="134"/>
      <c r="H45" s="129"/>
      <c r="I45" s="129"/>
      <c r="J45" s="129"/>
      <c r="K45" s="129"/>
      <c r="L45" s="134"/>
      <c r="M45" s="134"/>
      <c r="N45" s="134"/>
    </row>
    <row r="46" spans="1:14" ht="22.5">
      <c r="A46" s="128" t="s">
        <v>1073</v>
      </c>
      <c r="B46" s="109" t="s">
        <v>1074</v>
      </c>
      <c r="C46" s="130"/>
    </row>
    <row r="47" spans="1:14">
      <c r="A47" s="128">
        <v>1</v>
      </c>
      <c r="B47" s="109" t="s">
        <v>1120</v>
      </c>
      <c r="C47" s="130">
        <v>833365</v>
      </c>
      <c r="D47" s="57">
        <f>D25+H25+L25+D4+H4+L4</f>
        <v>471631</v>
      </c>
      <c r="E47" s="57">
        <f t="shared" ref="E47:F52" si="8">E4+I4+M4+E25+I25+M25</f>
        <v>788697</v>
      </c>
      <c r="F47" s="57">
        <f t="shared" si="8"/>
        <v>786405</v>
      </c>
      <c r="G47" s="57"/>
      <c r="H47" s="132"/>
      <c r="I47" s="132"/>
      <c r="L47" s="57"/>
      <c r="M47" s="57"/>
      <c r="N47" s="57"/>
    </row>
    <row r="48" spans="1:14" ht="22.5">
      <c r="A48" s="128">
        <v>2</v>
      </c>
      <c r="B48" s="109" t="s">
        <v>1075</v>
      </c>
      <c r="C48" s="130">
        <v>155601</v>
      </c>
      <c r="D48" s="57">
        <f>D26+H26+L26+D5+H5+L5</f>
        <v>90337</v>
      </c>
      <c r="E48" s="57">
        <f t="shared" si="8"/>
        <v>127788</v>
      </c>
      <c r="F48" s="57">
        <f t="shared" si="8"/>
        <v>127324</v>
      </c>
      <c r="G48" s="57"/>
      <c r="H48" s="132"/>
      <c r="I48" s="132"/>
      <c r="L48" s="57"/>
      <c r="M48" s="57"/>
      <c r="N48" s="57"/>
    </row>
    <row r="49" spans="1:14">
      <c r="A49" s="128">
        <v>3</v>
      </c>
      <c r="B49" s="109" t="s">
        <v>1121</v>
      </c>
      <c r="C49" s="130">
        <v>440265</v>
      </c>
      <c r="D49" s="57">
        <f>D6+H6+L6+D27+H27+L27</f>
        <v>365222</v>
      </c>
      <c r="E49" s="57">
        <f t="shared" si="8"/>
        <v>500528</v>
      </c>
      <c r="F49" s="57">
        <f t="shared" si="8"/>
        <v>493854</v>
      </c>
      <c r="G49" s="57"/>
      <c r="H49" s="132"/>
      <c r="I49" s="132"/>
      <c r="L49" s="57"/>
      <c r="M49" s="57"/>
      <c r="N49" s="57"/>
    </row>
    <row r="50" spans="1:14">
      <c r="A50" s="128">
        <v>4</v>
      </c>
      <c r="B50" s="109" t="s">
        <v>994</v>
      </c>
      <c r="C50" s="130">
        <v>28577</v>
      </c>
      <c r="D50" s="57">
        <f>D28+H28+L28+D7+H7+L7</f>
        <v>26211</v>
      </c>
      <c r="E50" s="57">
        <f t="shared" si="8"/>
        <v>31145</v>
      </c>
      <c r="F50" s="57">
        <f t="shared" si="8"/>
        <v>28190</v>
      </c>
      <c r="G50" s="57"/>
      <c r="H50" s="132"/>
      <c r="I50" s="132"/>
      <c r="L50" s="57"/>
      <c r="M50" s="57"/>
      <c r="N50" s="57"/>
    </row>
    <row r="51" spans="1:14">
      <c r="A51" s="128">
        <v>5</v>
      </c>
      <c r="B51" s="109" t="s">
        <v>1076</v>
      </c>
      <c r="C51" s="130">
        <v>30542</v>
      </c>
      <c r="D51" s="57">
        <f>D29+H29+L29+D8+H8+L8</f>
        <v>37955</v>
      </c>
      <c r="E51" s="57">
        <f t="shared" si="8"/>
        <v>70513</v>
      </c>
      <c r="F51" s="57">
        <f t="shared" si="8"/>
        <v>66467</v>
      </c>
      <c r="G51" s="57"/>
      <c r="H51" s="132"/>
      <c r="I51" s="132"/>
      <c r="L51" s="57"/>
      <c r="M51" s="57"/>
      <c r="N51" s="57"/>
    </row>
    <row r="52" spans="1:14">
      <c r="A52" s="137">
        <v>6</v>
      </c>
      <c r="B52" s="138" t="s">
        <v>1077</v>
      </c>
      <c r="C52" s="147">
        <v>0</v>
      </c>
      <c r="D52" s="57">
        <f>D30+H30+L30+D9+H9+L9</f>
        <v>13464</v>
      </c>
      <c r="E52" s="57">
        <f t="shared" si="8"/>
        <v>26526</v>
      </c>
      <c r="F52" s="57">
        <f t="shared" si="8"/>
        <v>0</v>
      </c>
      <c r="G52" s="57"/>
      <c r="H52" s="140"/>
      <c r="I52" s="140"/>
      <c r="J52" s="78"/>
      <c r="K52" s="78"/>
      <c r="L52" s="108"/>
      <c r="M52" s="108"/>
      <c r="N52" s="108"/>
    </row>
    <row r="53" spans="1:14">
      <c r="A53" s="131"/>
      <c r="B53" s="130" t="s">
        <v>1078</v>
      </c>
      <c r="C53" s="130">
        <v>1488350</v>
      </c>
      <c r="D53" s="133">
        <f>SUM(D47:D52)</f>
        <v>1004820</v>
      </c>
      <c r="E53" s="133">
        <f>SUM(E47:E52)</f>
        <v>1545197</v>
      </c>
      <c r="F53" s="133">
        <f>SUM(F47:F52)</f>
        <v>1502240</v>
      </c>
      <c r="G53" s="133"/>
      <c r="H53" s="133"/>
      <c r="I53" s="133"/>
      <c r="J53" s="133"/>
      <c r="K53" s="133"/>
      <c r="L53" s="133"/>
      <c r="M53" s="133"/>
      <c r="N53" s="133"/>
    </row>
    <row r="54" spans="1:14" ht="22.5">
      <c r="A54" s="128" t="s">
        <v>1079</v>
      </c>
      <c r="B54" s="109" t="s">
        <v>1080</v>
      </c>
      <c r="C54" s="130"/>
      <c r="D54" s="57"/>
      <c r="E54" s="57"/>
      <c r="F54" s="57"/>
      <c r="G54" s="57"/>
      <c r="H54" s="132"/>
      <c r="I54" s="132"/>
      <c r="L54" s="57"/>
      <c r="M54" s="57"/>
      <c r="N54" s="57"/>
    </row>
    <row r="55" spans="1:14">
      <c r="A55" s="128">
        <v>7</v>
      </c>
      <c r="B55" s="109" t="s">
        <v>1081</v>
      </c>
      <c r="C55" s="130">
        <v>93276</v>
      </c>
      <c r="D55" s="57">
        <f>D33+H33+L33+D12+H12+L12</f>
        <v>22190</v>
      </c>
      <c r="E55" s="57">
        <f t="shared" ref="E55:F58" si="9">E12+I12+M12+E33+I33+M33</f>
        <v>117925</v>
      </c>
      <c r="F55" s="57">
        <f t="shared" si="9"/>
        <v>117708</v>
      </c>
      <c r="G55" s="57"/>
      <c r="H55" s="132"/>
      <c r="I55" s="132"/>
      <c r="L55" s="57"/>
      <c r="M55" s="57"/>
      <c r="N55" s="57"/>
    </row>
    <row r="56" spans="1:14">
      <c r="A56" s="128">
        <v>8</v>
      </c>
      <c r="B56" s="109" t="s">
        <v>1082</v>
      </c>
      <c r="C56" s="130">
        <v>42077</v>
      </c>
      <c r="D56" s="57">
        <f>D34+H34+L34+D13+H13+L13</f>
        <v>34927</v>
      </c>
      <c r="E56" s="57">
        <f t="shared" si="9"/>
        <v>86719</v>
      </c>
      <c r="F56" s="57">
        <f t="shared" si="9"/>
        <v>86719</v>
      </c>
      <c r="G56" s="57"/>
      <c r="H56" s="132"/>
      <c r="I56" s="132"/>
      <c r="L56" s="57"/>
      <c r="M56" s="57"/>
      <c r="N56" s="57"/>
    </row>
    <row r="57" spans="1:14">
      <c r="A57" s="128">
        <v>9</v>
      </c>
      <c r="B57" s="109" t="s">
        <v>1083</v>
      </c>
      <c r="C57" s="130">
        <v>1719</v>
      </c>
      <c r="D57" s="57">
        <f>D35+H35+L35+D14+H14+L14</f>
        <v>4500</v>
      </c>
      <c r="E57" s="57">
        <f t="shared" si="9"/>
        <v>4569</v>
      </c>
      <c r="F57" s="57">
        <f t="shared" si="9"/>
        <v>3569</v>
      </c>
      <c r="G57" s="57"/>
      <c r="H57" s="132"/>
      <c r="I57" s="132"/>
      <c r="L57" s="57"/>
      <c r="M57" s="57"/>
      <c r="N57" s="57"/>
    </row>
    <row r="58" spans="1:14">
      <c r="A58" s="137">
        <v>10</v>
      </c>
      <c r="B58" s="138" t="s">
        <v>1084</v>
      </c>
      <c r="C58" s="147">
        <v>0</v>
      </c>
      <c r="D58" s="57">
        <f>D36+H36+L36+D15+H15+L15</f>
        <v>342205</v>
      </c>
      <c r="E58" s="57">
        <f t="shared" si="9"/>
        <v>1172032</v>
      </c>
      <c r="F58" s="57">
        <f t="shared" si="9"/>
        <v>0</v>
      </c>
      <c r="G58" s="57"/>
      <c r="H58" s="140"/>
      <c r="I58" s="140"/>
      <c r="J58" s="78"/>
      <c r="K58" s="78"/>
      <c r="L58" s="108"/>
      <c r="M58" s="108"/>
      <c r="N58" s="108"/>
    </row>
    <row r="59" spans="1:14">
      <c r="A59" s="131"/>
      <c r="B59" s="130" t="s">
        <v>1085</v>
      </c>
      <c r="C59" s="130">
        <v>137072</v>
      </c>
      <c r="D59" s="57">
        <f>SUM(D55:D58)</f>
        <v>403822</v>
      </c>
      <c r="E59" s="57">
        <f>SUM(E55:E58)</f>
        <v>1381245</v>
      </c>
      <c r="F59" s="57">
        <f>SUM(F55:F58)</f>
        <v>207996</v>
      </c>
      <c r="G59" s="57"/>
      <c r="H59" s="133"/>
      <c r="I59" s="133"/>
      <c r="J59" s="133"/>
      <c r="K59" s="133"/>
      <c r="L59" s="57"/>
      <c r="M59" s="133"/>
      <c r="N59" s="133"/>
    </row>
    <row r="60" spans="1:14" ht="22.5">
      <c r="A60" s="128" t="s">
        <v>1086</v>
      </c>
      <c r="B60" s="109" t="s">
        <v>1063</v>
      </c>
      <c r="C60" s="130"/>
      <c r="D60" s="57"/>
      <c r="E60" s="57"/>
      <c r="F60" s="57"/>
      <c r="G60" s="57"/>
      <c r="H60" s="132"/>
      <c r="I60" s="132"/>
      <c r="L60" s="57"/>
      <c r="M60" s="57"/>
      <c r="N60" s="57"/>
    </row>
    <row r="61" spans="1:14">
      <c r="A61" s="128">
        <v>11</v>
      </c>
      <c r="B61" s="109" t="s">
        <v>1087</v>
      </c>
      <c r="C61" s="130">
        <v>200000</v>
      </c>
      <c r="D61" s="57">
        <f t="shared" ref="D61:F62" si="10">D18+H18+L18+D39+H39+L39</f>
        <v>0</v>
      </c>
      <c r="E61" s="57">
        <f t="shared" si="10"/>
        <v>330000</v>
      </c>
      <c r="F61" s="57">
        <f t="shared" si="10"/>
        <v>330000</v>
      </c>
      <c r="G61" s="57"/>
      <c r="H61" s="132"/>
      <c r="I61" s="132"/>
      <c r="L61" s="57"/>
      <c r="M61" s="57"/>
      <c r="N61" s="57"/>
    </row>
    <row r="62" spans="1:14">
      <c r="A62" s="128">
        <v>12</v>
      </c>
      <c r="B62" s="109" t="s">
        <v>1088</v>
      </c>
      <c r="C62" s="130">
        <v>17857</v>
      </c>
      <c r="D62" s="57">
        <f t="shared" si="10"/>
        <v>20342</v>
      </c>
      <c r="E62" s="57">
        <f t="shared" si="10"/>
        <v>20342</v>
      </c>
      <c r="F62" s="57">
        <f t="shared" si="10"/>
        <v>20342</v>
      </c>
      <c r="G62" s="57"/>
      <c r="H62" s="132"/>
      <c r="I62" s="132"/>
      <c r="L62" s="57"/>
      <c r="M62" s="57"/>
      <c r="N62" s="57"/>
    </row>
    <row r="63" spans="1:14" ht="21.75">
      <c r="A63" s="131"/>
      <c r="B63" s="130" t="s">
        <v>1089</v>
      </c>
      <c r="C63" s="130">
        <v>217857</v>
      </c>
      <c r="D63" s="57">
        <f>SUM(D61:D62)</f>
        <v>20342</v>
      </c>
      <c r="E63" s="57">
        <f>SUM(E61:E62)</f>
        <v>350342</v>
      </c>
      <c r="F63" s="57">
        <f>SUM(F61:F62)</f>
        <v>350342</v>
      </c>
      <c r="G63" s="57"/>
      <c r="H63" s="133"/>
      <c r="I63" s="133"/>
      <c r="J63" s="133"/>
      <c r="K63" s="133"/>
      <c r="L63" s="57"/>
      <c r="M63" s="133"/>
      <c r="N63" s="133"/>
    </row>
    <row r="64" spans="1:14" ht="21.75">
      <c r="A64" s="131"/>
      <c r="B64" s="130" t="s">
        <v>1090</v>
      </c>
      <c r="C64" s="130">
        <v>1843279</v>
      </c>
      <c r="D64" s="57">
        <f>D63+D59+D53</f>
        <v>1428984</v>
      </c>
      <c r="E64" s="57">
        <f>E63+E59+E53</f>
        <v>3276784</v>
      </c>
      <c r="F64" s="57">
        <f>F63+F59+F53</f>
        <v>2060578</v>
      </c>
      <c r="G64" s="57"/>
      <c r="H64" s="133"/>
      <c r="I64" s="133"/>
      <c r="J64" s="133"/>
      <c r="K64" s="133"/>
      <c r="L64" s="57"/>
      <c r="M64" s="133"/>
      <c r="N64" s="133"/>
    </row>
  </sheetData>
  <mergeCells count="15">
    <mergeCell ref="A1:A2"/>
    <mergeCell ref="B1:B2"/>
    <mergeCell ref="A22:A23"/>
    <mergeCell ref="B22:B23"/>
    <mergeCell ref="A44:A45"/>
    <mergeCell ref="B44:B45"/>
    <mergeCell ref="H44:J44"/>
    <mergeCell ref="L44:N44"/>
    <mergeCell ref="D22:F22"/>
    <mergeCell ref="G1:J1"/>
    <mergeCell ref="K1:N1"/>
    <mergeCell ref="K22:N22"/>
    <mergeCell ref="G22:J22"/>
    <mergeCell ref="C44:F44"/>
    <mergeCell ref="C1:F1"/>
  </mergeCells>
  <phoneticPr fontId="9" type="noConversion"/>
  <printOptions headings="1" gridLines="1"/>
  <pageMargins left="0.75" right="0.23958333333333334" top="1.51" bottom="1" header="0.5" footer="0.5"/>
  <pageSetup paperSize="9" orientation="landscape" r:id="rId1"/>
  <headerFooter alignWithMargins="0">
    <oddHeader>&amp;C
&amp;"Arial,Félkövér"&amp;11Vésztő Város Önkormányzat 2017. évi kiadásai&amp;R3. melléklet a 11/2018(V.31.) önkormányzati rendelethez
Adatok E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32"/>
  <sheetViews>
    <sheetView view="pageLayout" zoomScaleNormal="100" workbookViewId="0">
      <selection activeCell="H28" sqref="H28"/>
    </sheetView>
  </sheetViews>
  <sheetFormatPr defaultColWidth="9.140625" defaultRowHeight="12"/>
  <cols>
    <col min="1" max="1" width="4.7109375" style="52" customWidth="1"/>
    <col min="2" max="2" width="38.85546875" style="52" customWidth="1"/>
    <col min="3" max="3" width="11.85546875" style="52" customWidth="1"/>
    <col min="4" max="4" width="12.42578125" style="52" customWidth="1"/>
    <col min="5" max="5" width="15.140625" style="52" customWidth="1"/>
    <col min="6" max="6" width="17.140625" style="52" customWidth="1"/>
    <col min="7" max="7" width="12.42578125" style="52" customWidth="1"/>
    <col min="8" max="8" width="11.42578125" style="52" customWidth="1"/>
    <col min="9" max="16384" width="9.140625" style="52"/>
  </cols>
  <sheetData>
    <row r="1" spans="1:8" ht="12.75" customHeight="1">
      <c r="A1" s="545" t="s">
        <v>1228</v>
      </c>
      <c r="B1" s="546" t="s">
        <v>1230</v>
      </c>
      <c r="C1" s="547" t="s">
        <v>1231</v>
      </c>
      <c r="D1" s="547"/>
      <c r="E1" s="547"/>
      <c r="F1" s="547"/>
      <c r="G1" s="547"/>
      <c r="H1" s="547"/>
    </row>
    <row r="2" spans="1:8" ht="21.75" customHeight="1">
      <c r="A2" s="545"/>
      <c r="B2" s="546"/>
      <c r="C2" s="59" t="s">
        <v>1232</v>
      </c>
      <c r="D2" s="59" t="s">
        <v>1233</v>
      </c>
      <c r="E2" s="59" t="s">
        <v>1016</v>
      </c>
      <c r="F2" s="59" t="s">
        <v>1234</v>
      </c>
      <c r="G2" s="59" t="s">
        <v>1017</v>
      </c>
      <c r="H2" s="60" t="s">
        <v>1227</v>
      </c>
    </row>
    <row r="3" spans="1:8" ht="12" customHeight="1">
      <c r="A3" s="60">
        <v>1</v>
      </c>
      <c r="B3" s="61" t="s">
        <v>1013</v>
      </c>
      <c r="C3" s="59"/>
      <c r="D3" s="59"/>
      <c r="E3" s="59"/>
      <c r="F3" s="59"/>
      <c r="G3" s="59"/>
      <c r="H3" s="60"/>
    </row>
    <row r="4" spans="1:8" ht="12" customHeight="1">
      <c r="B4" s="52" t="s">
        <v>1018</v>
      </c>
      <c r="C4" s="53">
        <v>1</v>
      </c>
      <c r="D4" s="53">
        <v>4</v>
      </c>
      <c r="E4" s="53">
        <v>0</v>
      </c>
      <c r="F4" s="53">
        <v>168</v>
      </c>
      <c r="G4" s="53">
        <v>8</v>
      </c>
      <c r="H4" s="53">
        <f>SUM(C4:G4)</f>
        <v>181</v>
      </c>
    </row>
    <row r="5" spans="1:8" ht="12" customHeight="1">
      <c r="B5" s="52" t="s">
        <v>1019</v>
      </c>
      <c r="C5" s="256">
        <v>1</v>
      </c>
      <c r="D5" s="256">
        <v>4</v>
      </c>
      <c r="E5" s="256">
        <v>0</v>
      </c>
      <c r="F5" s="256">
        <v>673</v>
      </c>
      <c r="G5" s="256">
        <v>8</v>
      </c>
      <c r="H5" s="256">
        <f>SUM(C5:G5)</f>
        <v>686</v>
      </c>
    </row>
    <row r="6" spans="1:8" ht="12" customHeight="1">
      <c r="B6" s="52" t="s">
        <v>1010</v>
      </c>
      <c r="C6" s="256">
        <v>0</v>
      </c>
      <c r="D6" s="256">
        <v>3</v>
      </c>
      <c r="E6" s="256">
        <v>4</v>
      </c>
      <c r="F6" s="256">
        <v>427</v>
      </c>
      <c r="G6" s="256">
        <v>9</v>
      </c>
      <c r="H6" s="256">
        <f>SUM(C6:G6)</f>
        <v>443</v>
      </c>
    </row>
    <row r="7" spans="1:8" ht="12" customHeight="1">
      <c r="A7" s="52">
        <v>2</v>
      </c>
      <c r="B7" s="54" t="s">
        <v>1020</v>
      </c>
      <c r="C7" s="257"/>
      <c r="D7" s="257"/>
      <c r="E7" s="257"/>
      <c r="F7" s="257"/>
      <c r="G7" s="257"/>
      <c r="H7" s="257"/>
    </row>
    <row r="8" spans="1:8" ht="12" customHeight="1">
      <c r="B8" s="52" t="s">
        <v>1018</v>
      </c>
      <c r="C8" s="256">
        <v>28</v>
      </c>
      <c r="D8" s="256">
        <v>0</v>
      </c>
      <c r="E8" s="256">
        <v>1</v>
      </c>
      <c r="F8" s="256">
        <v>0</v>
      </c>
      <c r="G8" s="256">
        <v>0</v>
      </c>
      <c r="H8" s="256">
        <f>SUM(C8:G8)</f>
        <v>29</v>
      </c>
    </row>
    <row r="9" spans="1:8" ht="12" customHeight="1">
      <c r="B9" s="52" t="s">
        <v>1019</v>
      </c>
      <c r="C9" s="256">
        <v>28</v>
      </c>
      <c r="D9" s="256">
        <v>0</v>
      </c>
      <c r="E9" s="256">
        <v>1</v>
      </c>
      <c r="F9" s="256">
        <v>0</v>
      </c>
      <c r="G9" s="256">
        <v>0</v>
      </c>
      <c r="H9" s="256">
        <f>SUM(C9:G9)</f>
        <v>29</v>
      </c>
    </row>
    <row r="10" spans="1:8" ht="12" customHeight="1">
      <c r="B10" s="52" t="s">
        <v>1010</v>
      </c>
      <c r="C10" s="256">
        <v>23</v>
      </c>
      <c r="D10" s="256">
        <v>0</v>
      </c>
      <c r="E10" s="256">
        <v>1</v>
      </c>
      <c r="F10" s="256">
        <v>0</v>
      </c>
      <c r="G10" s="256">
        <v>0</v>
      </c>
      <c r="H10" s="256">
        <f>SUM(C10:G10)</f>
        <v>24</v>
      </c>
    </row>
    <row r="11" spans="1:8" ht="12" customHeight="1">
      <c r="A11" s="52">
        <v>3</v>
      </c>
      <c r="B11" s="54" t="s">
        <v>1022</v>
      </c>
      <c r="C11" s="256"/>
      <c r="D11" s="256"/>
      <c r="E11" s="256"/>
      <c r="F11" s="256"/>
      <c r="G11" s="256"/>
      <c r="H11" s="256">
        <f t="shared" ref="H11:H18" si="0">SUM(C11:G11)</f>
        <v>0</v>
      </c>
    </row>
    <row r="12" spans="1:8" ht="12" customHeight="1">
      <c r="B12" s="52" t="s">
        <v>1018</v>
      </c>
      <c r="C12" s="256">
        <v>0</v>
      </c>
      <c r="D12" s="256">
        <v>41</v>
      </c>
      <c r="E12" s="256">
        <v>0</v>
      </c>
      <c r="F12" s="256">
        <v>0</v>
      </c>
      <c r="G12" s="256">
        <v>0</v>
      </c>
      <c r="H12" s="256">
        <f t="shared" si="0"/>
        <v>41</v>
      </c>
    </row>
    <row r="13" spans="1:8" ht="12" customHeight="1">
      <c r="B13" s="52" t="s">
        <v>1019</v>
      </c>
      <c r="C13" s="256">
        <v>0</v>
      </c>
      <c r="D13" s="256">
        <v>41</v>
      </c>
      <c r="E13" s="256">
        <v>0</v>
      </c>
      <c r="F13" s="256">
        <v>0</v>
      </c>
      <c r="G13" s="256">
        <v>0</v>
      </c>
      <c r="H13" s="256">
        <f>SUM(C13:G13)</f>
        <v>41</v>
      </c>
    </row>
    <row r="14" spans="1:8" ht="12" customHeight="1">
      <c r="B14" s="52" t="s">
        <v>1010</v>
      </c>
      <c r="C14" s="256">
        <v>0</v>
      </c>
      <c r="D14" s="256">
        <v>37</v>
      </c>
      <c r="E14" s="256">
        <v>0</v>
      </c>
      <c r="F14" s="256">
        <v>0</v>
      </c>
      <c r="G14" s="256">
        <v>0</v>
      </c>
      <c r="H14" s="256">
        <f>SUM(C14:G14)</f>
        <v>37</v>
      </c>
    </row>
    <row r="15" spans="1:8" ht="12" customHeight="1">
      <c r="A15" s="52">
        <v>4</v>
      </c>
      <c r="B15" s="54" t="s">
        <v>1050</v>
      </c>
      <c r="C15" s="256"/>
      <c r="D15" s="256"/>
      <c r="E15" s="256"/>
      <c r="F15" s="256"/>
      <c r="G15" s="256"/>
      <c r="H15" s="256"/>
    </row>
    <row r="16" spans="1:8" ht="12" customHeight="1">
      <c r="B16" s="52" t="s">
        <v>1018</v>
      </c>
      <c r="C16" s="256">
        <v>0</v>
      </c>
      <c r="D16" s="256">
        <v>9</v>
      </c>
      <c r="E16" s="256">
        <v>0</v>
      </c>
      <c r="F16" s="256">
        <v>0</v>
      </c>
      <c r="G16" s="256">
        <v>0</v>
      </c>
      <c r="H16" s="256">
        <f t="shared" si="0"/>
        <v>9</v>
      </c>
    </row>
    <row r="17" spans="1:8" ht="12" customHeight="1">
      <c r="B17" s="52" t="s">
        <v>1019</v>
      </c>
      <c r="C17" s="256">
        <v>0</v>
      </c>
      <c r="D17" s="256">
        <v>9</v>
      </c>
      <c r="E17" s="256">
        <v>0</v>
      </c>
      <c r="F17" s="256">
        <v>0</v>
      </c>
      <c r="G17" s="256">
        <v>0</v>
      </c>
      <c r="H17" s="256">
        <f t="shared" si="0"/>
        <v>9</v>
      </c>
    </row>
    <row r="18" spans="1:8" ht="12" customHeight="1">
      <c r="B18" s="52" t="s">
        <v>1010</v>
      </c>
      <c r="C18" s="256">
        <v>0</v>
      </c>
      <c r="D18" s="256">
        <v>3</v>
      </c>
      <c r="E18" s="256">
        <v>0</v>
      </c>
      <c r="F18" s="256">
        <v>0</v>
      </c>
      <c r="G18" s="256">
        <v>0</v>
      </c>
      <c r="H18" s="256">
        <f t="shared" si="0"/>
        <v>3</v>
      </c>
    </row>
    <row r="19" spans="1:8" ht="12" customHeight="1">
      <c r="A19" s="52">
        <v>5</v>
      </c>
      <c r="B19" s="52" t="s">
        <v>1021</v>
      </c>
      <c r="C19" s="256"/>
      <c r="D19" s="256"/>
      <c r="E19" s="256"/>
      <c r="F19" s="256"/>
      <c r="G19" s="256"/>
      <c r="H19" s="256"/>
    </row>
    <row r="20" spans="1:8" ht="12" customHeight="1">
      <c r="B20" s="52" t="s">
        <v>1018</v>
      </c>
      <c r="C20" s="256">
        <v>0</v>
      </c>
      <c r="D20" s="256">
        <v>35</v>
      </c>
      <c r="E20" s="256">
        <v>2</v>
      </c>
      <c r="F20" s="256">
        <v>0</v>
      </c>
      <c r="G20" s="256">
        <v>0</v>
      </c>
      <c r="H20" s="256">
        <f>SUM(C20:G20)</f>
        <v>37</v>
      </c>
    </row>
    <row r="21" spans="1:8" ht="12" customHeight="1">
      <c r="B21" s="52" t="s">
        <v>1019</v>
      </c>
      <c r="C21" s="256">
        <v>0</v>
      </c>
      <c r="D21" s="256">
        <v>35</v>
      </c>
      <c r="E21" s="256">
        <v>2</v>
      </c>
      <c r="F21" s="256">
        <v>0</v>
      </c>
      <c r="G21" s="256">
        <v>0</v>
      </c>
      <c r="H21" s="256">
        <f>SUM(C21:G21)</f>
        <v>37</v>
      </c>
    </row>
    <row r="22" spans="1:8" ht="12" customHeight="1">
      <c r="B22" s="52" t="s">
        <v>1010</v>
      </c>
      <c r="C22" s="256">
        <v>0</v>
      </c>
      <c r="D22" s="256">
        <v>20</v>
      </c>
      <c r="E22" s="256">
        <v>1</v>
      </c>
      <c r="F22" s="256">
        <v>5</v>
      </c>
      <c r="G22" s="256"/>
      <c r="H22" s="256">
        <f>SUM(C22:G22)</f>
        <v>26</v>
      </c>
    </row>
    <row r="23" spans="1:8" ht="12" customHeight="1">
      <c r="A23" s="52">
        <v>9</v>
      </c>
      <c r="B23" s="52" t="s">
        <v>1772</v>
      </c>
      <c r="C23" s="256"/>
      <c r="D23" s="256"/>
      <c r="E23" s="256"/>
      <c r="F23" s="256"/>
      <c r="G23" s="256"/>
      <c r="H23" s="256"/>
    </row>
    <row r="24" spans="1:8" ht="12" customHeight="1">
      <c r="B24" s="52" t="s">
        <v>1018</v>
      </c>
      <c r="C24" s="256">
        <v>0</v>
      </c>
      <c r="D24" s="256">
        <v>8</v>
      </c>
      <c r="E24" s="256">
        <v>0</v>
      </c>
      <c r="F24" s="256">
        <v>0</v>
      </c>
      <c r="G24" s="256">
        <v>0</v>
      </c>
      <c r="H24" s="256">
        <f>SUM(C24:G24)</f>
        <v>8</v>
      </c>
    </row>
    <row r="25" spans="1:8" ht="12" customHeight="1">
      <c r="B25" s="52" t="s">
        <v>1019</v>
      </c>
      <c r="C25" s="256">
        <v>0</v>
      </c>
      <c r="D25" s="256">
        <v>8</v>
      </c>
      <c r="E25" s="256">
        <v>0</v>
      </c>
      <c r="F25" s="256">
        <v>0</v>
      </c>
      <c r="G25" s="256">
        <v>0</v>
      </c>
      <c r="H25" s="256">
        <f>SUM(C25:G25)</f>
        <v>8</v>
      </c>
    </row>
    <row r="26" spans="1:8" ht="12" customHeight="1">
      <c r="B26" s="52" t="s">
        <v>1010</v>
      </c>
      <c r="C26" s="256">
        <v>0</v>
      </c>
      <c r="D26" s="256">
        <v>7</v>
      </c>
      <c r="E26" s="256">
        <v>0</v>
      </c>
      <c r="F26" s="256">
        <v>0</v>
      </c>
      <c r="G26" s="256">
        <v>0</v>
      </c>
      <c r="H26" s="256">
        <f>SUM(C26:G26)</f>
        <v>7</v>
      </c>
    </row>
    <row r="27" spans="1:8" ht="12" customHeight="1">
      <c r="B27" s="53" t="s">
        <v>1128</v>
      </c>
      <c r="C27" s="256"/>
      <c r="D27" s="256"/>
      <c r="E27" s="256"/>
      <c r="F27" s="256"/>
      <c r="G27" s="256">
        <v>0</v>
      </c>
      <c r="H27" s="256"/>
    </row>
    <row r="28" spans="1:8" ht="12" customHeight="1">
      <c r="B28" s="53" t="s">
        <v>1018</v>
      </c>
      <c r="C28" s="256">
        <f t="shared" ref="C28:H30" si="1">C4+C8+C12+C16+C20+C24</f>
        <v>29</v>
      </c>
      <c r="D28" s="256">
        <f t="shared" si="1"/>
        <v>97</v>
      </c>
      <c r="E28" s="256">
        <f t="shared" si="1"/>
        <v>3</v>
      </c>
      <c r="F28" s="256">
        <f t="shared" si="1"/>
        <v>168</v>
      </c>
      <c r="G28" s="256">
        <f t="shared" si="1"/>
        <v>8</v>
      </c>
      <c r="H28" s="256">
        <f t="shared" si="1"/>
        <v>305</v>
      </c>
    </row>
    <row r="29" spans="1:8" ht="12" customHeight="1">
      <c r="B29" s="53" t="s">
        <v>1019</v>
      </c>
      <c r="C29" s="256">
        <f t="shared" si="1"/>
        <v>29</v>
      </c>
      <c r="D29" s="256">
        <f t="shared" si="1"/>
        <v>97</v>
      </c>
      <c r="E29" s="256">
        <f t="shared" si="1"/>
        <v>3</v>
      </c>
      <c r="F29" s="256">
        <f t="shared" si="1"/>
        <v>673</v>
      </c>
      <c r="G29" s="256">
        <f t="shared" si="1"/>
        <v>8</v>
      </c>
      <c r="H29" s="256">
        <f t="shared" si="1"/>
        <v>810</v>
      </c>
    </row>
    <row r="30" spans="1:8" ht="12" customHeight="1">
      <c r="B30" s="53" t="s">
        <v>1010</v>
      </c>
      <c r="C30" s="256">
        <f t="shared" si="1"/>
        <v>23</v>
      </c>
      <c r="D30" s="256">
        <f t="shared" si="1"/>
        <v>70</v>
      </c>
      <c r="E30" s="256">
        <f t="shared" si="1"/>
        <v>6</v>
      </c>
      <c r="F30" s="256">
        <f t="shared" si="1"/>
        <v>432</v>
      </c>
      <c r="G30" s="256">
        <f t="shared" si="1"/>
        <v>9</v>
      </c>
      <c r="H30" s="256">
        <f t="shared" si="1"/>
        <v>540</v>
      </c>
    </row>
    <row r="31" spans="1:8">
      <c r="C31" s="257"/>
      <c r="D31" s="257"/>
      <c r="E31" s="257"/>
      <c r="F31" s="257"/>
      <c r="G31" s="257"/>
      <c r="H31" s="257"/>
    </row>
    <row r="32" spans="1:8">
      <c r="C32" s="257"/>
      <c r="D32" s="257"/>
      <c r="E32" s="257"/>
      <c r="F32" s="257"/>
      <c r="G32" s="257"/>
      <c r="H32" s="257"/>
    </row>
  </sheetData>
  <mergeCells count="3">
    <mergeCell ref="A1:A2"/>
    <mergeCell ref="B1:B2"/>
    <mergeCell ref="C1:H1"/>
  </mergeCells>
  <phoneticPr fontId="9" type="noConversion"/>
  <printOptions headings="1" gridLines="1"/>
  <pageMargins left="0.75" right="0.75" top="2.04" bottom="1" header="0.5" footer="0.5"/>
  <pageSetup paperSize="9" orientation="landscape" r:id="rId1"/>
  <headerFooter alignWithMargins="0">
    <oddHeader>&amp;C
&amp;"Arial,Félkövér"&amp;11Vésztő Város Önkormányzat 
létszámadatai
2017. év&amp;R4. melléklet a 11/2018(V.31.) önkormányzati rendelethez
 fő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145"/>
  <sheetViews>
    <sheetView view="pageLayout" zoomScale="85" zoomScaleNormal="100" zoomScalePageLayoutView="85" workbookViewId="0">
      <selection activeCell="E32" sqref="E32"/>
    </sheetView>
  </sheetViews>
  <sheetFormatPr defaultColWidth="9.140625" defaultRowHeight="15.75"/>
  <cols>
    <col min="1" max="1" width="4.85546875" style="17" customWidth="1"/>
    <col min="2" max="2" width="43.42578125" style="30" customWidth="1"/>
    <col min="3" max="3" width="11.7109375" style="35" customWidth="1"/>
    <col min="4" max="4" width="12.140625" style="35" customWidth="1"/>
    <col min="5" max="5" width="10.42578125" style="3" customWidth="1"/>
    <col min="6" max="6" width="9.140625" style="17"/>
    <col min="7" max="7" width="11.28515625" style="19" bestFit="1" customWidth="1"/>
    <col min="8" max="8" width="11.28515625" style="17" customWidth="1"/>
    <col min="9" max="9" width="13.7109375" style="17" customWidth="1"/>
    <col min="10" max="10" width="10.140625" style="17" bestFit="1" customWidth="1"/>
    <col min="11" max="16384" width="9.140625" style="17"/>
  </cols>
  <sheetData>
    <row r="1" spans="1:7" ht="27" customHeight="1">
      <c r="A1" s="214" t="s">
        <v>1129</v>
      </c>
      <c r="B1" s="237" t="s">
        <v>1130</v>
      </c>
      <c r="C1" s="220" t="s">
        <v>2194</v>
      </c>
      <c r="D1" s="221" t="s">
        <v>2195</v>
      </c>
      <c r="E1" s="230" t="s">
        <v>988</v>
      </c>
    </row>
    <row r="2" spans="1:7" ht="24.75" customHeight="1">
      <c r="A2" s="217">
        <v>1</v>
      </c>
      <c r="B2" s="222" t="s">
        <v>2196</v>
      </c>
      <c r="C2" s="215">
        <f>3937+1063</f>
        <v>5000</v>
      </c>
      <c r="D2" s="215">
        <f>3937+1063</f>
        <v>5000</v>
      </c>
      <c r="E2" s="3">
        <f>2305+550+2145</f>
        <v>5000</v>
      </c>
    </row>
    <row r="3" spans="1:7" s="4" customFormat="1" ht="33.75" customHeight="1">
      <c r="A3" s="217">
        <v>2</v>
      </c>
      <c r="B3" s="222" t="s">
        <v>2197</v>
      </c>
      <c r="C3" s="218">
        <f>2480+669</f>
        <v>3149</v>
      </c>
      <c r="D3" s="218">
        <f>2480+669</f>
        <v>3149</v>
      </c>
      <c r="E3" s="3">
        <v>3150</v>
      </c>
      <c r="G3" s="68"/>
    </row>
    <row r="4" spans="1:7" s="4" customFormat="1" ht="24.75" customHeight="1">
      <c r="A4" s="217">
        <v>3</v>
      </c>
      <c r="B4" s="222" t="s">
        <v>2198</v>
      </c>
      <c r="C4" s="215">
        <v>4446</v>
      </c>
      <c r="D4" s="215">
        <v>4446</v>
      </c>
      <c r="E4" s="3"/>
      <c r="G4" s="68"/>
    </row>
    <row r="5" spans="1:7" s="4" customFormat="1" ht="24.75" customHeight="1">
      <c r="A5" s="217">
        <v>4</v>
      </c>
      <c r="B5" s="222" t="s">
        <v>2199</v>
      </c>
      <c r="C5" s="215">
        <f>6500+1755</f>
        <v>8255</v>
      </c>
      <c r="D5" s="215">
        <f>6500+1755</f>
        <v>8255</v>
      </c>
      <c r="E5" s="3">
        <v>8255</v>
      </c>
      <c r="G5" s="68"/>
    </row>
    <row r="6" spans="1:7" s="4" customFormat="1" ht="32.25" customHeight="1">
      <c r="A6" s="217">
        <v>5</v>
      </c>
      <c r="B6" s="223" t="s">
        <v>2200</v>
      </c>
      <c r="C6" s="215">
        <v>800</v>
      </c>
      <c r="D6" s="215">
        <v>800</v>
      </c>
      <c r="E6" s="3"/>
      <c r="G6" s="68"/>
    </row>
    <row r="7" spans="1:7" s="4" customFormat="1">
      <c r="A7" s="217">
        <v>6</v>
      </c>
      <c r="B7" s="222" t="s">
        <v>2201</v>
      </c>
      <c r="C7" s="215">
        <v>140</v>
      </c>
      <c r="D7" s="215">
        <v>140</v>
      </c>
      <c r="E7" s="3">
        <v>140</v>
      </c>
      <c r="G7" s="68"/>
    </row>
    <row r="8" spans="1:7" s="4" customFormat="1" ht="39.75" customHeight="1">
      <c r="A8" s="217">
        <v>7</v>
      </c>
      <c r="B8" s="222" t="s">
        <v>2202</v>
      </c>
      <c r="C8" s="215">
        <v>400</v>
      </c>
      <c r="D8" s="215">
        <v>400</v>
      </c>
      <c r="E8" s="3">
        <v>400</v>
      </c>
      <c r="G8" s="68"/>
    </row>
    <row r="9" spans="1:7" s="4" customFormat="1" ht="30">
      <c r="A9" s="217">
        <v>8</v>
      </c>
      <c r="B9" s="222" t="s">
        <v>2203</v>
      </c>
      <c r="C9" s="215"/>
      <c r="D9" s="215">
        <v>88623</v>
      </c>
      <c r="E9" s="113">
        <f>89516-148</f>
        <v>89368</v>
      </c>
      <c r="G9" s="68"/>
    </row>
    <row r="10" spans="1:7" s="4" customFormat="1" ht="18" customHeight="1">
      <c r="A10" s="217">
        <v>9</v>
      </c>
      <c r="B10" s="222" t="s">
        <v>2204</v>
      </c>
      <c r="C10" s="215"/>
      <c r="D10" s="215">
        <v>510</v>
      </c>
      <c r="E10" s="113">
        <v>510</v>
      </c>
      <c r="G10" s="68"/>
    </row>
    <row r="11" spans="1:7" s="4" customFormat="1">
      <c r="A11" s="217">
        <v>10</v>
      </c>
      <c r="B11" s="222" t="s">
        <v>2205</v>
      </c>
      <c r="C11" s="215"/>
      <c r="D11" s="215">
        <v>1778</v>
      </c>
      <c r="E11" s="113"/>
      <c r="G11" s="68"/>
    </row>
    <row r="12" spans="1:7" s="4" customFormat="1">
      <c r="A12" s="217">
        <v>11</v>
      </c>
      <c r="B12" s="222" t="s">
        <v>2206</v>
      </c>
      <c r="C12" s="215"/>
      <c r="D12" s="215">
        <v>800</v>
      </c>
      <c r="E12" s="113"/>
      <c r="G12" s="68"/>
    </row>
    <row r="13" spans="1:7" s="4" customFormat="1" ht="15.75" customHeight="1">
      <c r="A13" s="217" t="s">
        <v>2207</v>
      </c>
      <c r="B13" s="222" t="s">
        <v>2208</v>
      </c>
      <c r="C13" s="215"/>
      <c r="D13" s="215">
        <v>30</v>
      </c>
      <c r="E13" s="113">
        <v>30</v>
      </c>
      <c r="G13" s="68"/>
    </row>
    <row r="14" spans="1:7" s="4" customFormat="1" ht="15.75" customHeight="1">
      <c r="A14" s="217" t="s">
        <v>2210</v>
      </c>
      <c r="B14" s="222" t="s">
        <v>2211</v>
      </c>
      <c r="C14" s="215"/>
      <c r="D14" s="215">
        <v>1800</v>
      </c>
      <c r="E14" s="113">
        <f>1800+130</f>
        <v>1930</v>
      </c>
      <c r="G14" s="68"/>
    </row>
    <row r="15" spans="1:7" s="4" customFormat="1">
      <c r="A15" s="217" t="s">
        <v>2212</v>
      </c>
      <c r="B15" s="222" t="s">
        <v>2213</v>
      </c>
      <c r="C15" s="215"/>
      <c r="D15" s="215">
        <v>199</v>
      </c>
      <c r="E15" s="113">
        <f>56+210</f>
        <v>266</v>
      </c>
      <c r="G15" s="68"/>
    </row>
    <row r="16" spans="1:7" s="4" customFormat="1">
      <c r="A16" s="217" t="s">
        <v>2214</v>
      </c>
      <c r="B16" s="222" t="s">
        <v>2215</v>
      </c>
      <c r="C16" s="215"/>
      <c r="D16" s="215">
        <v>157</v>
      </c>
      <c r="E16" s="113">
        <v>157</v>
      </c>
      <c r="G16" s="68"/>
    </row>
    <row r="17" spans="1:9" s="4" customFormat="1">
      <c r="A17" s="217" t="s">
        <v>2216</v>
      </c>
      <c r="B17" s="222" t="s">
        <v>2217</v>
      </c>
      <c r="C17" s="215"/>
      <c r="D17" s="216">
        <v>196</v>
      </c>
      <c r="E17" s="113">
        <v>191</v>
      </c>
      <c r="G17" s="68"/>
    </row>
    <row r="18" spans="1:9" s="4" customFormat="1" ht="30">
      <c r="A18" s="217" t="s">
        <v>2218</v>
      </c>
      <c r="B18" s="224" t="s">
        <v>2219</v>
      </c>
      <c r="C18" s="215"/>
      <c r="D18" s="216">
        <v>500</v>
      </c>
      <c r="E18" s="113">
        <v>500</v>
      </c>
      <c r="G18" s="68"/>
    </row>
    <row r="19" spans="1:9" s="4" customFormat="1">
      <c r="A19" s="217" t="s">
        <v>2220</v>
      </c>
      <c r="B19" s="222" t="s">
        <v>2221</v>
      </c>
      <c r="C19" s="215"/>
      <c r="D19" s="216">
        <v>193</v>
      </c>
      <c r="E19" s="113">
        <v>192</v>
      </c>
      <c r="G19" s="68"/>
    </row>
    <row r="20" spans="1:9" s="4" customFormat="1">
      <c r="A20" s="217" t="s">
        <v>2222</v>
      </c>
      <c r="B20" s="222" t="s">
        <v>2223</v>
      </c>
      <c r="C20" s="215"/>
      <c r="D20" s="216">
        <v>950</v>
      </c>
      <c r="E20" s="113">
        <v>950</v>
      </c>
      <c r="G20" s="68"/>
    </row>
    <row r="21" spans="1:9" s="4" customFormat="1">
      <c r="A21" s="217" t="s">
        <v>2224</v>
      </c>
      <c r="B21" s="222" t="s">
        <v>2225</v>
      </c>
      <c r="C21" s="215"/>
      <c r="D21" s="216">
        <v>5398</v>
      </c>
      <c r="E21" s="113">
        <v>5398</v>
      </c>
      <c r="G21" s="68"/>
    </row>
    <row r="22" spans="1:9" s="4" customFormat="1">
      <c r="A22" s="217" t="s">
        <v>2226</v>
      </c>
      <c r="B22" s="222" t="s">
        <v>2227</v>
      </c>
      <c r="C22" s="215"/>
      <c r="D22" s="216">
        <v>671</v>
      </c>
      <c r="E22" s="113">
        <v>671</v>
      </c>
      <c r="G22" s="68"/>
    </row>
    <row r="23" spans="1:9" s="4" customFormat="1">
      <c r="A23" s="217"/>
      <c r="B23" s="222" t="s">
        <v>2254</v>
      </c>
      <c r="C23" s="215"/>
      <c r="D23" s="216"/>
      <c r="E23" s="113">
        <v>600</v>
      </c>
      <c r="G23" s="68"/>
    </row>
    <row r="24" spans="1:9" s="4" customFormat="1">
      <c r="A24" s="225"/>
      <c r="B24" s="238" t="s">
        <v>1131</v>
      </c>
      <c r="C24" s="226">
        <f>SUM(C2:C13)</f>
        <v>22190</v>
      </c>
      <c r="D24" s="219">
        <f>SUM(D2:D20)</f>
        <v>117926</v>
      </c>
      <c r="E24" s="227">
        <f>SUM(E2:E23)</f>
        <v>117708</v>
      </c>
      <c r="G24" s="68"/>
      <c r="I24" s="68"/>
    </row>
    <row r="25" spans="1:9" s="4" customFormat="1">
      <c r="A25" s="228" t="s">
        <v>1126</v>
      </c>
      <c r="B25" s="238" t="s">
        <v>1132</v>
      </c>
      <c r="C25" s="229"/>
      <c r="D25" s="229"/>
      <c r="E25" s="113"/>
      <c r="G25" s="68"/>
    </row>
    <row r="26" spans="1:9" s="4" customFormat="1">
      <c r="A26" s="225">
        <v>1</v>
      </c>
      <c r="B26" s="223" t="s">
        <v>2228</v>
      </c>
      <c r="C26" s="229">
        <v>627</v>
      </c>
      <c r="D26" s="229">
        <f>58157+612</f>
        <v>58769</v>
      </c>
      <c r="E26" s="113">
        <v>58158</v>
      </c>
      <c r="G26" s="68"/>
    </row>
    <row r="27" spans="1:9" s="4" customFormat="1" ht="30">
      <c r="A27" s="225">
        <v>2</v>
      </c>
      <c r="B27" s="222" t="s">
        <v>2229</v>
      </c>
      <c r="C27" s="229">
        <v>27950</v>
      </c>
      <c r="D27" s="229">
        <v>27950</v>
      </c>
      <c r="E27" s="113">
        <v>26775</v>
      </c>
      <c r="G27" s="68"/>
    </row>
    <row r="28" spans="1:9" s="4" customFormat="1">
      <c r="A28" s="225">
        <v>3</v>
      </c>
      <c r="B28" s="223" t="s">
        <v>2230</v>
      </c>
      <c r="C28" s="229">
        <v>6350</v>
      </c>
      <c r="D28" s="229">
        <v>0</v>
      </c>
      <c r="E28" s="113"/>
      <c r="G28" s="68"/>
    </row>
    <row r="29" spans="1:9" s="4" customFormat="1">
      <c r="A29" s="225">
        <v>4</v>
      </c>
      <c r="B29" s="223" t="s">
        <v>2255</v>
      </c>
      <c r="C29" s="211"/>
      <c r="D29" s="211">
        <v>0</v>
      </c>
      <c r="E29" s="113">
        <v>390</v>
      </c>
      <c r="G29" s="68"/>
    </row>
    <row r="30" spans="1:9" s="4" customFormat="1">
      <c r="A30" s="225">
        <v>5</v>
      </c>
      <c r="B30" s="223" t="s">
        <v>2231</v>
      </c>
      <c r="C30" s="229"/>
      <c r="D30" s="229">
        <v>0</v>
      </c>
      <c r="E30" s="113">
        <v>1396</v>
      </c>
      <c r="G30" s="68"/>
    </row>
    <row r="31" spans="1:9" s="4" customFormat="1">
      <c r="A31" s="225"/>
      <c r="B31" s="238" t="s">
        <v>1131</v>
      </c>
      <c r="C31" s="227">
        <f>SUM(C26:C30)</f>
        <v>34927</v>
      </c>
      <c r="D31" s="227">
        <f>SUM(D26:D30)</f>
        <v>86719</v>
      </c>
      <c r="E31" s="227">
        <f>SUM(E26:E30)</f>
        <v>86719</v>
      </c>
      <c r="G31" s="68"/>
    </row>
    <row r="32" spans="1:9" s="4" customFormat="1">
      <c r="A32" s="225"/>
      <c r="B32" s="237" t="s">
        <v>1226</v>
      </c>
      <c r="C32" s="227">
        <f>C24+C31</f>
        <v>57117</v>
      </c>
      <c r="D32" s="227">
        <f>D31+D24</f>
        <v>204645</v>
      </c>
      <c r="E32" s="227">
        <f>E31+E24</f>
        <v>204427</v>
      </c>
      <c r="G32" s="68"/>
    </row>
    <row r="33" spans="1:7" s="4" customFormat="1">
      <c r="A33" s="110"/>
      <c r="B33" s="239"/>
      <c r="C33" s="25"/>
      <c r="D33" s="25"/>
      <c r="E33" s="113"/>
      <c r="G33" s="68"/>
    </row>
    <row r="34" spans="1:7" s="4" customFormat="1">
      <c r="A34" s="110"/>
      <c r="B34" s="239"/>
      <c r="C34" s="25"/>
      <c r="D34" s="25"/>
      <c r="E34" s="113"/>
      <c r="G34" s="68"/>
    </row>
    <row r="35" spans="1:7" s="4" customFormat="1">
      <c r="A35" s="110"/>
      <c r="B35" s="239"/>
      <c r="C35" s="25"/>
      <c r="D35" s="25"/>
      <c r="E35" s="113"/>
      <c r="G35" s="68"/>
    </row>
    <row r="36" spans="1:7" s="4" customFormat="1">
      <c r="A36" s="110"/>
      <c r="B36" s="239"/>
      <c r="C36" s="25"/>
      <c r="D36" s="25"/>
      <c r="E36" s="113"/>
      <c r="G36" s="68"/>
    </row>
    <row r="37" spans="1:7" s="4" customFormat="1">
      <c r="A37" s="110"/>
      <c r="B37" s="240"/>
      <c r="C37" s="105"/>
      <c r="D37" s="105"/>
      <c r="E37" s="113"/>
      <c r="G37" s="68"/>
    </row>
    <row r="38" spans="1:7" s="4" customFormat="1">
      <c r="A38" s="110"/>
      <c r="B38" s="240"/>
      <c r="C38" s="105"/>
      <c r="D38" s="105"/>
      <c r="E38" s="113"/>
      <c r="G38" s="68"/>
    </row>
    <row r="39" spans="1:7" s="4" customFormat="1">
      <c r="A39" s="110"/>
      <c r="B39" s="240"/>
      <c r="C39" s="105"/>
      <c r="D39" s="105"/>
      <c r="E39" s="113"/>
      <c r="G39" s="68"/>
    </row>
    <row r="40" spans="1:7" s="4" customFormat="1">
      <c r="A40" s="110"/>
      <c r="B40" s="240"/>
      <c r="E40" s="113"/>
      <c r="G40" s="68"/>
    </row>
    <row r="41" spans="1:7" s="4" customFormat="1">
      <c r="A41" s="110"/>
      <c r="B41" s="240"/>
      <c r="E41" s="113"/>
      <c r="G41" s="68"/>
    </row>
    <row r="42" spans="1:7" s="4" customFormat="1">
      <c r="A42" s="110"/>
      <c r="B42" s="240"/>
      <c r="E42" s="113"/>
      <c r="G42" s="68"/>
    </row>
    <row r="43" spans="1:7" s="4" customFormat="1">
      <c r="A43" s="114"/>
      <c r="B43" s="241"/>
      <c r="C43" s="73"/>
      <c r="D43" s="11"/>
      <c r="E43" s="115"/>
      <c r="G43" s="68"/>
    </row>
    <row r="44" spans="1:7" s="4" customFormat="1">
      <c r="A44" s="12"/>
      <c r="B44" s="241"/>
      <c r="C44" s="3"/>
      <c r="D44" s="68"/>
      <c r="G44" s="68"/>
    </row>
    <row r="45" spans="1:7" s="4" customFormat="1">
      <c r="A45" s="12"/>
      <c r="B45" s="51"/>
      <c r="C45" s="3"/>
      <c r="D45" s="68"/>
      <c r="G45" s="68"/>
    </row>
    <row r="46" spans="1:7" s="4" customFormat="1">
      <c r="A46" s="12"/>
      <c r="B46" s="51"/>
      <c r="C46" s="3"/>
      <c r="D46" s="68"/>
      <c r="G46" s="68"/>
    </row>
    <row r="47" spans="1:7" s="4" customFormat="1">
      <c r="A47" s="12"/>
      <c r="B47" s="51"/>
      <c r="C47" s="3"/>
      <c r="D47" s="68"/>
      <c r="G47" s="68"/>
    </row>
    <row r="48" spans="1:7" s="4" customFormat="1">
      <c r="A48" s="12"/>
      <c r="B48" s="51"/>
      <c r="C48" s="3"/>
      <c r="D48" s="68"/>
      <c r="G48" s="68"/>
    </row>
    <row r="49" spans="1:7" s="4" customFormat="1">
      <c r="A49" s="12"/>
      <c r="B49" s="51"/>
      <c r="C49" s="3"/>
      <c r="D49" s="68"/>
      <c r="G49" s="68"/>
    </row>
    <row r="50" spans="1:7" s="4" customFormat="1">
      <c r="A50" s="12"/>
      <c r="B50" s="51"/>
      <c r="C50" s="3"/>
      <c r="D50" s="68"/>
      <c r="G50" s="68"/>
    </row>
    <row r="51" spans="1:7" s="4" customFormat="1">
      <c r="A51" s="12"/>
      <c r="B51" s="51"/>
      <c r="C51" s="3"/>
      <c r="D51" s="68"/>
      <c r="G51" s="68"/>
    </row>
    <row r="52" spans="1:7" s="4" customFormat="1">
      <c r="A52" s="12"/>
      <c r="B52" s="51"/>
      <c r="C52" s="3"/>
      <c r="D52" s="68"/>
      <c r="G52" s="68"/>
    </row>
    <row r="53" spans="1:7" s="4" customFormat="1">
      <c r="A53" s="12"/>
      <c r="B53" s="51"/>
      <c r="C53" s="3"/>
      <c r="D53" s="68"/>
      <c r="G53" s="68"/>
    </row>
    <row r="54" spans="1:7" s="4" customFormat="1" ht="19.5" customHeight="1">
      <c r="B54" s="240"/>
      <c r="C54" s="3"/>
      <c r="D54" s="68"/>
      <c r="E54" s="113"/>
      <c r="G54" s="68"/>
    </row>
    <row r="55" spans="1:7" s="4" customFormat="1">
      <c r="B55" s="240"/>
      <c r="C55" s="3"/>
      <c r="D55" s="69"/>
      <c r="E55" s="113"/>
      <c r="G55" s="68"/>
    </row>
    <row r="56" spans="1:7" s="4" customFormat="1">
      <c r="B56" s="240"/>
      <c r="C56" s="3"/>
      <c r="D56" s="69"/>
      <c r="E56" s="113"/>
      <c r="G56" s="68"/>
    </row>
    <row r="57" spans="1:7" s="4" customFormat="1">
      <c r="B57" s="240"/>
      <c r="C57" s="3"/>
      <c r="D57" s="69"/>
      <c r="E57" s="113"/>
      <c r="G57" s="68"/>
    </row>
    <row r="58" spans="1:7" s="4" customFormat="1">
      <c r="B58" s="240"/>
      <c r="C58" s="3"/>
      <c r="D58" s="69"/>
      <c r="E58" s="113"/>
      <c r="G58" s="68"/>
    </row>
    <row r="59" spans="1:7" s="4" customFormat="1">
      <c r="B59" s="117"/>
      <c r="C59" s="3"/>
      <c r="D59" s="69"/>
      <c r="E59" s="68"/>
      <c r="G59" s="68"/>
    </row>
    <row r="60" spans="1:7" s="4" customFormat="1">
      <c r="B60" s="241"/>
      <c r="C60" s="6"/>
      <c r="D60" s="73"/>
      <c r="E60" s="73"/>
      <c r="F60" s="68"/>
      <c r="G60" s="68"/>
    </row>
    <row r="61" spans="1:7" s="4" customFormat="1">
      <c r="B61" s="242"/>
      <c r="C61" s="6"/>
      <c r="D61" s="73"/>
      <c r="E61" s="73"/>
      <c r="G61" s="68"/>
    </row>
    <row r="62" spans="1:7" s="4" customFormat="1">
      <c r="A62" s="111"/>
      <c r="B62" s="117"/>
      <c r="C62" s="3"/>
      <c r="D62" s="3"/>
      <c r="E62" s="3"/>
      <c r="G62" s="68"/>
    </row>
    <row r="63" spans="1:7" s="4" customFormat="1">
      <c r="B63" s="51"/>
      <c r="C63" s="3"/>
      <c r="D63" s="3"/>
      <c r="E63" s="3"/>
      <c r="G63" s="68"/>
    </row>
    <row r="64" spans="1:7" s="4" customFormat="1">
      <c r="B64" s="51"/>
      <c r="C64" s="3"/>
      <c r="D64" s="3"/>
      <c r="E64" s="3"/>
      <c r="G64" s="68"/>
    </row>
    <row r="65" spans="1:7" s="4" customFormat="1">
      <c r="B65" s="51"/>
      <c r="C65" s="3"/>
      <c r="D65" s="3"/>
      <c r="E65" s="3"/>
      <c r="G65" s="68"/>
    </row>
    <row r="66" spans="1:7" s="4" customFormat="1">
      <c r="A66" s="111"/>
      <c r="B66" s="51"/>
      <c r="C66" s="3"/>
      <c r="D66" s="3"/>
      <c r="E66" s="3"/>
      <c r="G66" s="68"/>
    </row>
    <row r="67" spans="1:7" s="4" customFormat="1">
      <c r="B67" s="243"/>
      <c r="C67" s="6"/>
      <c r="D67" s="6"/>
      <c r="E67" s="118"/>
      <c r="G67" s="68"/>
    </row>
    <row r="68" spans="1:7" s="4" customFormat="1">
      <c r="B68" s="51"/>
      <c r="C68" s="3"/>
      <c r="D68" s="3"/>
      <c r="E68" s="105"/>
      <c r="G68" s="68"/>
    </row>
    <row r="69" spans="1:7" s="4" customFormat="1">
      <c r="B69" s="243"/>
      <c r="C69" s="73"/>
      <c r="D69" s="73"/>
      <c r="E69" s="105"/>
      <c r="G69" s="68"/>
    </row>
    <row r="70" spans="1:7" s="4" customFormat="1">
      <c r="B70" s="51"/>
      <c r="C70" s="68"/>
      <c r="D70" s="68"/>
      <c r="E70" s="105"/>
      <c r="G70" s="68"/>
    </row>
    <row r="71" spans="1:7" s="4" customFormat="1">
      <c r="B71" s="51"/>
      <c r="C71" s="68"/>
      <c r="D71" s="68"/>
      <c r="E71" s="105"/>
      <c r="G71" s="68"/>
    </row>
    <row r="72" spans="1:7" s="4" customFormat="1">
      <c r="B72" s="51"/>
      <c r="C72" s="68"/>
      <c r="D72" s="68"/>
      <c r="E72" s="118"/>
      <c r="G72" s="68"/>
    </row>
    <row r="73" spans="1:7" s="4" customFormat="1">
      <c r="B73" s="51"/>
      <c r="C73" s="68"/>
      <c r="D73" s="68"/>
      <c r="E73" s="105"/>
      <c r="G73" s="68"/>
    </row>
    <row r="74" spans="1:7" s="4" customFormat="1">
      <c r="B74" s="51"/>
      <c r="C74" s="68"/>
      <c r="D74" s="68"/>
      <c r="E74" s="105"/>
      <c r="G74" s="68"/>
    </row>
    <row r="75" spans="1:7" s="4" customFormat="1">
      <c r="B75" s="241"/>
      <c r="C75" s="73"/>
      <c r="D75" s="73"/>
      <c r="E75" s="105"/>
      <c r="G75" s="68"/>
    </row>
    <row r="76" spans="1:7" s="4" customFormat="1">
      <c r="A76" s="111"/>
      <c r="B76" s="242"/>
      <c r="C76" s="119"/>
      <c r="D76" s="112"/>
      <c r="E76" s="105"/>
      <c r="G76" s="68"/>
    </row>
    <row r="77" spans="1:7" s="4" customFormat="1">
      <c r="A77" s="111"/>
      <c r="B77" s="244"/>
      <c r="C77" s="111"/>
      <c r="D77" s="112"/>
      <c r="E77" s="105"/>
      <c r="G77" s="68"/>
    </row>
    <row r="78" spans="1:7" s="4" customFormat="1">
      <c r="A78" s="111"/>
      <c r="B78" s="245"/>
      <c r="C78" s="111"/>
      <c r="D78" s="112"/>
      <c r="E78" s="105"/>
      <c r="G78" s="68"/>
    </row>
    <row r="79" spans="1:7" s="4" customFormat="1">
      <c r="B79" s="244"/>
      <c r="C79" s="116"/>
      <c r="D79" s="118"/>
      <c r="E79" s="105"/>
      <c r="G79" s="68"/>
    </row>
    <row r="80" spans="1:7" s="4" customFormat="1">
      <c r="A80" s="120"/>
      <c r="B80" s="244"/>
      <c r="C80" s="116"/>
      <c r="D80" s="121"/>
      <c r="E80" s="105"/>
      <c r="G80" s="68"/>
    </row>
    <row r="81" spans="1:7" s="4" customFormat="1">
      <c r="A81" s="120"/>
      <c r="B81" s="244"/>
      <c r="C81" s="116"/>
      <c r="D81" s="121"/>
      <c r="E81" s="105"/>
      <c r="G81" s="68"/>
    </row>
    <row r="82" spans="1:7" s="4" customFormat="1">
      <c r="A82" s="120"/>
      <c r="B82" s="244"/>
      <c r="C82" s="116"/>
      <c r="D82" s="119"/>
      <c r="E82" s="105"/>
      <c r="G82" s="68"/>
    </row>
    <row r="83" spans="1:7" s="4" customFormat="1">
      <c r="A83" s="120"/>
      <c r="B83" s="244"/>
      <c r="C83" s="121"/>
      <c r="D83" s="121"/>
      <c r="E83" s="118"/>
      <c r="G83" s="68"/>
    </row>
    <row r="84" spans="1:7" s="4" customFormat="1">
      <c r="A84" s="120"/>
      <c r="B84" s="244"/>
      <c r="C84" s="119"/>
      <c r="D84" s="121"/>
      <c r="E84" s="118"/>
      <c r="G84" s="68"/>
    </row>
    <row r="85" spans="1:7" s="4" customFormat="1">
      <c r="A85" s="120"/>
      <c r="B85" s="244"/>
      <c r="C85" s="119"/>
      <c r="D85" s="121"/>
      <c r="E85" s="118"/>
      <c r="G85" s="68"/>
    </row>
    <row r="86" spans="1:7" s="4" customFormat="1">
      <c r="A86" s="120"/>
      <c r="B86" s="244"/>
      <c r="C86" s="119"/>
      <c r="D86" s="112"/>
      <c r="E86" s="73"/>
      <c r="G86" s="68"/>
    </row>
    <row r="87" spans="1:7" s="4" customFormat="1">
      <c r="A87" s="112"/>
      <c r="B87" s="244"/>
      <c r="C87" s="121"/>
      <c r="D87" s="112"/>
      <c r="E87" s="73"/>
      <c r="G87" s="68"/>
    </row>
    <row r="88" spans="1:7" s="4" customFormat="1">
      <c r="A88" s="120"/>
      <c r="B88" s="246"/>
      <c r="C88" s="123"/>
      <c r="D88" s="112"/>
      <c r="E88" s="73"/>
      <c r="G88" s="68"/>
    </row>
    <row r="89" spans="1:7" s="4" customFormat="1">
      <c r="A89" s="120"/>
      <c r="B89" s="246"/>
      <c r="C89" s="124"/>
      <c r="D89" s="123"/>
      <c r="E89" s="68"/>
      <c r="G89" s="68"/>
    </row>
    <row r="90" spans="1:7" s="4" customFormat="1">
      <c r="A90" s="125"/>
      <c r="B90" s="247"/>
      <c r="C90" s="124"/>
      <c r="D90" s="123"/>
      <c r="E90" s="68"/>
      <c r="G90" s="68"/>
    </row>
    <row r="91" spans="1:7" s="4" customFormat="1">
      <c r="A91" s="122"/>
      <c r="B91" s="246"/>
      <c r="C91" s="123"/>
      <c r="D91" s="123"/>
      <c r="E91" s="68"/>
      <c r="G91" s="68"/>
    </row>
    <row r="92" spans="1:7" s="4" customFormat="1">
      <c r="B92" s="241"/>
      <c r="C92" s="124"/>
      <c r="D92" s="124"/>
      <c r="E92" s="68"/>
      <c r="G92" s="68"/>
    </row>
    <row r="93" spans="1:7" s="4" customFormat="1">
      <c r="B93" s="241"/>
      <c r="C93" s="123"/>
      <c r="D93" s="124"/>
      <c r="E93" s="68"/>
      <c r="G93" s="68"/>
    </row>
    <row r="94" spans="1:7" s="4" customFormat="1">
      <c r="B94" s="51"/>
      <c r="C94" s="123"/>
      <c r="D94" s="123"/>
      <c r="E94" s="73"/>
      <c r="G94" s="68"/>
    </row>
    <row r="95" spans="1:7" s="4" customFormat="1">
      <c r="B95" s="51"/>
      <c r="C95" s="123"/>
      <c r="D95" s="124"/>
      <c r="E95" s="68"/>
      <c r="G95" s="68"/>
    </row>
    <row r="96" spans="1:7" s="4" customFormat="1">
      <c r="B96" s="51"/>
      <c r="C96" s="123"/>
      <c r="D96" s="123"/>
      <c r="E96" s="73"/>
      <c r="G96" s="68"/>
    </row>
    <row r="97" spans="2:7" s="4" customFormat="1">
      <c r="B97" s="51"/>
      <c r="C97" s="123"/>
      <c r="D97" s="123"/>
      <c r="E97" s="68"/>
      <c r="G97" s="68"/>
    </row>
    <row r="98" spans="2:7" s="4" customFormat="1">
      <c r="B98" s="51"/>
      <c r="C98" s="123"/>
      <c r="D98" s="123"/>
      <c r="E98" s="68"/>
      <c r="G98" s="68"/>
    </row>
    <row r="99" spans="2:7" s="4" customFormat="1">
      <c r="B99" s="51"/>
      <c r="C99" s="123"/>
      <c r="D99" s="123"/>
      <c r="E99" s="3"/>
      <c r="G99" s="68"/>
    </row>
    <row r="100" spans="2:7" s="4" customFormat="1">
      <c r="B100" s="51"/>
      <c r="C100" s="123"/>
      <c r="D100" s="123"/>
      <c r="E100" s="68"/>
      <c r="G100" s="68"/>
    </row>
    <row r="101" spans="2:7" s="4" customFormat="1">
      <c r="B101" s="51"/>
      <c r="C101" s="123"/>
      <c r="D101" s="123"/>
      <c r="E101" s="68"/>
      <c r="G101" s="68"/>
    </row>
    <row r="102" spans="2:7" s="4" customFormat="1">
      <c r="B102" s="51"/>
      <c r="C102" s="123"/>
      <c r="D102" s="123"/>
      <c r="E102" s="68"/>
      <c r="G102" s="68"/>
    </row>
    <row r="103" spans="2:7" s="4" customFormat="1">
      <c r="B103" s="51"/>
      <c r="C103" s="123"/>
      <c r="D103" s="123"/>
      <c r="E103" s="68"/>
      <c r="G103" s="68"/>
    </row>
    <row r="104" spans="2:7" s="4" customFormat="1">
      <c r="B104" s="51"/>
      <c r="C104" s="123"/>
      <c r="D104" s="123"/>
      <c r="E104" s="68"/>
      <c r="G104" s="68"/>
    </row>
    <row r="105" spans="2:7" s="4" customFormat="1">
      <c r="B105" s="51"/>
      <c r="C105" s="123"/>
      <c r="D105" s="123"/>
      <c r="E105" s="68"/>
      <c r="G105" s="68"/>
    </row>
    <row r="106" spans="2:7" s="4" customFormat="1">
      <c r="B106" s="51"/>
      <c r="C106" s="123"/>
      <c r="D106" s="123"/>
      <c r="E106" s="68"/>
      <c r="G106" s="68"/>
    </row>
    <row r="107" spans="2:7" s="4" customFormat="1">
      <c r="B107" s="51"/>
      <c r="C107" s="123"/>
      <c r="D107" s="123"/>
      <c r="E107" s="68"/>
      <c r="G107" s="68"/>
    </row>
    <row r="108" spans="2:7" s="4" customFormat="1">
      <c r="B108" s="51"/>
      <c r="C108" s="123"/>
      <c r="D108" s="123"/>
      <c r="E108" s="68"/>
      <c r="G108" s="68"/>
    </row>
    <row r="109" spans="2:7" s="4" customFormat="1">
      <c r="B109" s="51"/>
      <c r="C109" s="123"/>
      <c r="D109" s="123"/>
      <c r="E109" s="68"/>
      <c r="G109" s="68"/>
    </row>
    <row r="110" spans="2:7" s="4" customFormat="1">
      <c r="B110" s="51"/>
      <c r="D110" s="123"/>
      <c r="E110" s="68"/>
      <c r="G110" s="68"/>
    </row>
    <row r="111" spans="2:7" s="4" customFormat="1">
      <c r="B111" s="51"/>
      <c r="D111" s="123"/>
      <c r="E111" s="68"/>
      <c r="G111" s="68"/>
    </row>
    <row r="112" spans="2:7" s="4" customFormat="1">
      <c r="B112" s="51"/>
      <c r="D112" s="123"/>
      <c r="E112" s="68"/>
      <c r="G112" s="68"/>
    </row>
    <row r="113" spans="2:7" s="4" customFormat="1">
      <c r="B113" s="51"/>
      <c r="E113" s="68"/>
      <c r="G113" s="68"/>
    </row>
    <row r="114" spans="2:7" s="4" customFormat="1">
      <c r="B114" s="51"/>
      <c r="E114" s="68"/>
      <c r="G114" s="68"/>
    </row>
    <row r="115" spans="2:7" s="4" customFormat="1">
      <c r="B115" s="51"/>
      <c r="E115" s="68"/>
      <c r="G115" s="68"/>
    </row>
    <row r="116" spans="2:7" s="4" customFormat="1">
      <c r="B116" s="51"/>
      <c r="E116" s="68"/>
      <c r="G116" s="68"/>
    </row>
    <row r="117" spans="2:7" s="4" customFormat="1">
      <c r="B117" s="51"/>
      <c r="E117" s="68"/>
      <c r="G117" s="68"/>
    </row>
    <row r="118" spans="2:7" s="4" customFormat="1">
      <c r="B118" s="51"/>
      <c r="E118" s="68"/>
      <c r="G118" s="68"/>
    </row>
    <row r="119" spans="2:7" s="4" customFormat="1">
      <c r="B119" s="51"/>
      <c r="E119" s="68"/>
      <c r="G119" s="68"/>
    </row>
    <row r="120" spans="2:7" s="4" customFormat="1">
      <c r="B120" s="51"/>
      <c r="E120" s="68"/>
      <c r="G120" s="68"/>
    </row>
    <row r="121" spans="2:7" s="4" customFormat="1">
      <c r="B121" s="51"/>
      <c r="E121" s="68"/>
      <c r="G121" s="68"/>
    </row>
    <row r="122" spans="2:7" s="4" customFormat="1">
      <c r="B122" s="51"/>
      <c r="E122" s="68"/>
      <c r="G122" s="68"/>
    </row>
    <row r="123" spans="2:7" s="4" customFormat="1">
      <c r="B123" s="51"/>
      <c r="E123" s="68"/>
      <c r="G123" s="68"/>
    </row>
    <row r="124" spans="2:7" s="4" customFormat="1">
      <c r="B124" s="51"/>
      <c r="E124" s="68"/>
      <c r="G124" s="68"/>
    </row>
    <row r="125" spans="2:7" s="4" customFormat="1">
      <c r="B125" s="51"/>
      <c r="E125" s="68"/>
      <c r="G125" s="68"/>
    </row>
    <row r="126" spans="2:7" s="4" customFormat="1">
      <c r="B126" s="51"/>
      <c r="E126" s="68"/>
      <c r="G126" s="68"/>
    </row>
    <row r="127" spans="2:7" s="4" customFormat="1">
      <c r="B127" s="51"/>
      <c r="E127" s="68"/>
      <c r="G127" s="68"/>
    </row>
    <row r="128" spans="2:7" s="4" customFormat="1">
      <c r="B128" s="51"/>
      <c r="E128" s="68"/>
      <c r="G128" s="68"/>
    </row>
    <row r="129" spans="2:7" s="4" customFormat="1">
      <c r="B129" s="51"/>
      <c r="E129" s="68"/>
      <c r="G129" s="68"/>
    </row>
    <row r="130" spans="2:7" s="4" customFormat="1">
      <c r="B130" s="51"/>
      <c r="E130" s="68"/>
      <c r="G130" s="68"/>
    </row>
    <row r="131" spans="2:7" s="4" customFormat="1">
      <c r="B131" s="51"/>
      <c r="E131" s="68"/>
      <c r="G131" s="68"/>
    </row>
    <row r="132" spans="2:7" s="4" customFormat="1">
      <c r="B132" s="51"/>
      <c r="E132" s="68"/>
      <c r="G132" s="68"/>
    </row>
    <row r="133" spans="2:7" s="4" customFormat="1">
      <c r="B133" s="51"/>
      <c r="E133" s="68"/>
      <c r="G133" s="68"/>
    </row>
    <row r="134" spans="2:7" s="4" customFormat="1">
      <c r="B134" s="51"/>
      <c r="E134" s="68"/>
      <c r="G134" s="68"/>
    </row>
    <row r="135" spans="2:7" s="4" customFormat="1">
      <c r="B135" s="51"/>
      <c r="E135" s="68"/>
      <c r="G135" s="68"/>
    </row>
    <row r="136" spans="2:7" s="4" customFormat="1">
      <c r="B136" s="51"/>
      <c r="E136" s="68"/>
      <c r="G136" s="68"/>
    </row>
    <row r="137" spans="2:7" s="4" customFormat="1">
      <c r="B137" s="51"/>
      <c r="E137" s="68"/>
      <c r="G137" s="68"/>
    </row>
    <row r="138" spans="2:7">
      <c r="C138" s="17"/>
      <c r="D138" s="17"/>
      <c r="E138" s="68"/>
    </row>
    <row r="139" spans="2:7">
      <c r="C139" s="17"/>
      <c r="D139" s="17"/>
      <c r="E139" s="68"/>
    </row>
    <row r="140" spans="2:7">
      <c r="C140" s="17"/>
      <c r="D140" s="17"/>
      <c r="E140" s="68"/>
    </row>
    <row r="141" spans="2:7">
      <c r="C141" s="17"/>
      <c r="D141" s="17"/>
      <c r="E141" s="68"/>
    </row>
    <row r="142" spans="2:7">
      <c r="D142" s="17"/>
      <c r="E142" s="68"/>
    </row>
    <row r="143" spans="2:7">
      <c r="D143" s="17"/>
      <c r="E143" s="68"/>
    </row>
    <row r="144" spans="2:7">
      <c r="D144" s="17"/>
      <c r="E144" s="68"/>
    </row>
    <row r="145" spans="5:5">
      <c r="E145" s="68"/>
    </row>
  </sheetData>
  <phoneticPr fontId="9" type="noConversion"/>
  <printOptions headings="1" gridLines="1"/>
  <pageMargins left="0.75" right="0.75" top="1.64" bottom="1" header="0.5" footer="0.5"/>
  <pageSetup paperSize="9" orientation="portrait" r:id="rId1"/>
  <headerFooter alignWithMargins="0">
    <oddHeader>&amp;C
&amp;"Arial,Félkövér"&amp;11Vésztő Város Önkormányzat 
2017. évi beruházási és felújítási kiadásai&amp;R5. melléklet a 11/2018(V.31.) önkormányzati rendelethez
Adatok E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G8"/>
  <sheetViews>
    <sheetView view="pageLayout" zoomScaleNormal="100" workbookViewId="0">
      <selection activeCell="F14" sqref="F14"/>
    </sheetView>
  </sheetViews>
  <sheetFormatPr defaultColWidth="9.140625" defaultRowHeight="12.75"/>
  <cols>
    <col min="1" max="1" width="7" style="66" customWidth="1"/>
    <col min="2" max="2" width="25.140625" style="62" customWidth="1"/>
    <col min="3" max="3" width="8.28515625" style="62" bestFit="1" customWidth="1"/>
    <col min="4" max="4" width="11.5703125" style="62" customWidth="1"/>
    <col min="5" max="5" width="10.28515625" style="62" customWidth="1"/>
    <col min="6" max="6" width="11.28515625" style="64" bestFit="1" customWidth="1"/>
    <col min="7" max="7" width="9.85546875" style="62" customWidth="1"/>
    <col min="8" max="16384" width="9.140625" style="62"/>
  </cols>
  <sheetData>
    <row r="1" spans="1:7" ht="51">
      <c r="A1" s="44" t="s">
        <v>1000</v>
      </c>
      <c r="B1" s="44" t="s">
        <v>997</v>
      </c>
      <c r="C1" s="41" t="s">
        <v>2169</v>
      </c>
      <c r="D1" s="41" t="s">
        <v>998</v>
      </c>
      <c r="E1" s="41" t="s">
        <v>999</v>
      </c>
      <c r="F1" s="41" t="s">
        <v>988</v>
      </c>
      <c r="G1" s="41" t="s">
        <v>1001</v>
      </c>
    </row>
    <row r="2" spans="1:7" ht="15.75">
      <c r="A2" s="10" t="s">
        <v>1224</v>
      </c>
      <c r="B2" s="63" t="s">
        <v>1225</v>
      </c>
      <c r="C2" s="63"/>
      <c r="D2" s="42"/>
    </row>
    <row r="3" spans="1:7" ht="29.85" customHeight="1">
      <c r="A3" s="10">
        <v>1</v>
      </c>
      <c r="B3" s="65" t="s">
        <v>1047</v>
      </c>
      <c r="C3" s="81">
        <v>108734</v>
      </c>
      <c r="D3" s="7">
        <v>103283</v>
      </c>
      <c r="E3" s="7">
        <v>110194</v>
      </c>
      <c r="F3" s="7">
        <v>109969</v>
      </c>
      <c r="G3" s="99">
        <f t="shared" ref="G3:G8" si="0">F3/E3*100</f>
        <v>99.795814654155407</v>
      </c>
    </row>
    <row r="4" spans="1:7" ht="31.5">
      <c r="A4" s="5">
        <v>2</v>
      </c>
      <c r="B4" s="51" t="s">
        <v>1023</v>
      </c>
      <c r="C4" s="81">
        <v>136060</v>
      </c>
      <c r="D4" s="106">
        <v>143424</v>
      </c>
      <c r="E4" s="106">
        <v>151264</v>
      </c>
      <c r="F4" s="106">
        <v>148180</v>
      </c>
      <c r="G4" s="99">
        <f t="shared" si="0"/>
        <v>97.961180452718423</v>
      </c>
    </row>
    <row r="5" spans="1:7" ht="47.25">
      <c r="A5" s="5">
        <v>3</v>
      </c>
      <c r="B5" s="51" t="s">
        <v>2170</v>
      </c>
      <c r="C5" s="254">
        <v>19312</v>
      </c>
      <c r="D5" s="258">
        <v>17735</v>
      </c>
      <c r="E5" s="258">
        <v>22249</v>
      </c>
      <c r="F5" s="258">
        <v>19585</v>
      </c>
      <c r="G5" s="99">
        <f t="shared" si="0"/>
        <v>88.026428154074338</v>
      </c>
    </row>
    <row r="6" spans="1:7" ht="15.75">
      <c r="A6" s="5">
        <v>4</v>
      </c>
      <c r="B6" s="4" t="s">
        <v>1133</v>
      </c>
      <c r="C6" s="89">
        <v>190316</v>
      </c>
      <c r="D6" s="106">
        <v>228472</v>
      </c>
      <c r="E6" s="106">
        <v>181935</v>
      </c>
      <c r="F6" s="106">
        <v>181935</v>
      </c>
      <c r="G6" s="99">
        <f>F6/E6*100</f>
        <v>100</v>
      </c>
    </row>
    <row r="7" spans="1:7" ht="31.5">
      <c r="A7" s="5">
        <v>5</v>
      </c>
      <c r="B7" s="51" t="s">
        <v>1758</v>
      </c>
      <c r="C7" s="81">
        <v>0</v>
      </c>
      <c r="D7" s="106">
        <v>32979</v>
      </c>
      <c r="E7" s="106">
        <v>978</v>
      </c>
      <c r="F7" s="106">
        <v>771</v>
      </c>
      <c r="G7" s="99">
        <f t="shared" si="0"/>
        <v>78.834355828220865</v>
      </c>
    </row>
    <row r="8" spans="1:7" ht="15.75">
      <c r="A8" s="5"/>
      <c r="B8" s="11" t="s">
        <v>1131</v>
      </c>
      <c r="C8" s="90">
        <v>454422</v>
      </c>
      <c r="D8" s="9">
        <f>SUM(D3:D7)</f>
        <v>525893</v>
      </c>
      <c r="E8" s="9">
        <f>SUM(E3:E7)</f>
        <v>466620</v>
      </c>
      <c r="F8" s="9">
        <f>SUM(F3:F7)</f>
        <v>460440</v>
      </c>
      <c r="G8" s="100">
        <f t="shared" si="0"/>
        <v>98.675581843898669</v>
      </c>
    </row>
  </sheetData>
  <phoneticPr fontId="9" type="noConversion"/>
  <printOptions headings="1" gridLines="1"/>
  <pageMargins left="0.75" right="0.75" top="2.0499999999999998" bottom="1" header="0.5" footer="0.5"/>
  <pageSetup paperSize="9" orientation="portrait" r:id="rId1"/>
  <headerFooter alignWithMargins="0">
    <oddHeader>&amp;C
&amp;"Arial,Félkövér"&amp;11Vésztő Város Önkormányzat 
intézményeinek 2017. évi pénzellátása&amp;R6. melléklet a 11/2018(V.31.) önkormányzati rendelethez
Adatok E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V226"/>
  <sheetViews>
    <sheetView view="pageLayout" zoomScaleNormal="100" workbookViewId="0">
      <selection activeCell="I49" sqref="I49"/>
    </sheetView>
  </sheetViews>
  <sheetFormatPr defaultColWidth="9.140625" defaultRowHeight="15"/>
  <cols>
    <col min="1" max="1" width="4.85546875" style="30" customWidth="1"/>
    <col min="2" max="2" width="42.85546875" style="30" customWidth="1"/>
    <col min="3" max="3" width="10.7109375" style="30" customWidth="1"/>
    <col min="4" max="4" width="11.42578125" style="30" customWidth="1"/>
    <col min="5" max="5" width="10.7109375" style="101" customWidth="1"/>
    <col min="6" max="16384" width="9.140625" style="30"/>
  </cols>
  <sheetData>
    <row r="1" spans="1:22" ht="30.75" customHeight="1">
      <c r="A1" s="231" t="s">
        <v>1125</v>
      </c>
      <c r="B1" s="248" t="s">
        <v>1076</v>
      </c>
      <c r="C1" s="236" t="s">
        <v>2232</v>
      </c>
      <c r="D1" s="22" t="s">
        <v>2195</v>
      </c>
      <c r="E1" s="127" t="s">
        <v>988</v>
      </c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23"/>
    </row>
    <row r="2" spans="1:22" ht="30" customHeight="1">
      <c r="A2" s="231"/>
      <c r="B2" s="233" t="s">
        <v>1092</v>
      </c>
      <c r="C2" s="232"/>
      <c r="D2" s="17"/>
      <c r="E2" s="104"/>
      <c r="F2" s="255"/>
      <c r="G2" s="255"/>
      <c r="H2" s="255"/>
      <c r="I2" s="255"/>
      <c r="J2" s="255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23"/>
    </row>
    <row r="3" spans="1:22" ht="13.5" customHeight="1">
      <c r="A3" s="16">
        <v>1</v>
      </c>
      <c r="B3" s="249" t="s">
        <v>2233</v>
      </c>
      <c r="C3" s="103">
        <v>500</v>
      </c>
      <c r="D3" s="19">
        <v>500</v>
      </c>
      <c r="E3" s="104">
        <v>379</v>
      </c>
      <c r="F3" s="255"/>
      <c r="G3" s="255"/>
      <c r="H3" s="255"/>
      <c r="I3" s="255"/>
      <c r="J3" s="255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23"/>
    </row>
    <row r="4" spans="1:22" ht="13.5" customHeight="1">
      <c r="A4" s="16"/>
      <c r="B4" s="250" t="s">
        <v>1131</v>
      </c>
      <c r="C4" s="126">
        <f>C3</f>
        <v>500</v>
      </c>
      <c r="D4" s="20">
        <f>D3</f>
        <v>500</v>
      </c>
      <c r="E4" s="20">
        <f>E3</f>
        <v>379</v>
      </c>
      <c r="F4" s="255"/>
      <c r="G4" s="255"/>
      <c r="H4" s="255"/>
      <c r="I4" s="255"/>
      <c r="J4" s="255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23"/>
    </row>
    <row r="5" spans="1:22" ht="13.5" customHeight="1">
      <c r="A5" s="16"/>
      <c r="B5" s="251" t="s">
        <v>1093</v>
      </c>
      <c r="C5" s="103"/>
      <c r="D5" s="19"/>
      <c r="E5" s="104"/>
      <c r="F5" s="255"/>
      <c r="G5" s="255"/>
      <c r="H5" s="255"/>
      <c r="I5" s="255"/>
      <c r="J5" s="255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23"/>
    </row>
    <row r="6" spans="1:22" ht="13.5" customHeight="1">
      <c r="A6" s="16">
        <v>1</v>
      </c>
      <c r="B6" s="252" t="s">
        <v>1671</v>
      </c>
      <c r="C6" s="103">
        <v>7000</v>
      </c>
      <c r="D6" s="19">
        <v>8610</v>
      </c>
      <c r="E6" s="103">
        <v>8610</v>
      </c>
      <c r="F6" s="255"/>
      <c r="G6" s="255"/>
      <c r="H6" s="255"/>
      <c r="I6" s="255"/>
      <c r="J6" s="255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23"/>
    </row>
    <row r="7" spans="1:22" ht="13.5" customHeight="1">
      <c r="A7" s="16">
        <v>2</v>
      </c>
      <c r="B7" s="253" t="s">
        <v>1136</v>
      </c>
      <c r="C7" s="103">
        <v>1000</v>
      </c>
      <c r="D7" s="19">
        <v>1000</v>
      </c>
      <c r="E7" s="104">
        <v>1000</v>
      </c>
      <c r="F7" s="255"/>
      <c r="G7" s="255"/>
      <c r="H7" s="255"/>
      <c r="I7" s="255"/>
      <c r="J7" s="255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23"/>
    </row>
    <row r="8" spans="1:22" ht="14.25" customHeight="1">
      <c r="A8" s="16">
        <v>3</v>
      </c>
      <c r="B8" s="253" t="s">
        <v>1137</v>
      </c>
      <c r="C8" s="103">
        <v>1000</v>
      </c>
      <c r="D8" s="19">
        <v>1000</v>
      </c>
      <c r="E8" s="104">
        <v>1000</v>
      </c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23"/>
    </row>
    <row r="9" spans="1:22" ht="13.5" customHeight="1">
      <c r="A9" s="16">
        <v>4</v>
      </c>
      <c r="B9" s="253" t="s">
        <v>1767</v>
      </c>
      <c r="C9" s="103">
        <v>300</v>
      </c>
      <c r="D9" s="19">
        <v>375</v>
      </c>
      <c r="E9" s="104">
        <v>375</v>
      </c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23"/>
    </row>
    <row r="10" spans="1:22" ht="13.5" customHeight="1">
      <c r="A10" s="16">
        <v>5</v>
      </c>
      <c r="B10" s="253" t="s">
        <v>1094</v>
      </c>
      <c r="C10" s="103">
        <v>140</v>
      </c>
      <c r="D10" s="19">
        <v>140</v>
      </c>
      <c r="E10" s="104">
        <v>0</v>
      </c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23"/>
    </row>
    <row r="11" spans="1:22" ht="15.75" customHeight="1">
      <c r="A11" s="16">
        <v>6</v>
      </c>
      <c r="B11" s="253" t="s">
        <v>2256</v>
      </c>
      <c r="C11" s="103">
        <v>686</v>
      </c>
      <c r="D11" s="19">
        <v>704</v>
      </c>
      <c r="E11" s="104">
        <v>704</v>
      </c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23"/>
    </row>
    <row r="12" spans="1:22" ht="13.5" customHeight="1">
      <c r="A12" s="16">
        <v>7</v>
      </c>
      <c r="B12" s="253" t="s">
        <v>2234</v>
      </c>
      <c r="C12" s="103">
        <v>1000</v>
      </c>
      <c r="D12" s="19">
        <v>0</v>
      </c>
      <c r="E12" s="104">
        <v>967</v>
      </c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23"/>
    </row>
    <row r="13" spans="1:22" ht="28.5" customHeight="1">
      <c r="A13" s="16">
        <v>8</v>
      </c>
      <c r="B13" s="253" t="s">
        <v>2235</v>
      </c>
      <c r="C13" s="103">
        <v>200</v>
      </c>
      <c r="D13" s="19">
        <v>0</v>
      </c>
      <c r="E13" s="104">
        <v>0</v>
      </c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23"/>
    </row>
    <row r="14" spans="1:22" ht="13.5" customHeight="1">
      <c r="A14" s="16">
        <v>9</v>
      </c>
      <c r="B14" s="253" t="s">
        <v>1008</v>
      </c>
      <c r="C14" s="103">
        <v>1000</v>
      </c>
      <c r="D14" s="19">
        <v>1000</v>
      </c>
      <c r="E14" s="104">
        <v>421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23"/>
    </row>
    <row r="15" spans="1:22" ht="13.5" customHeight="1">
      <c r="A15" s="16">
        <v>10</v>
      </c>
      <c r="B15" s="253" t="s">
        <v>2236</v>
      </c>
      <c r="C15" s="103">
        <v>300</v>
      </c>
      <c r="D15" s="19">
        <v>300</v>
      </c>
      <c r="E15" s="104">
        <v>300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23"/>
    </row>
    <row r="16" spans="1:22" ht="13.5" customHeight="1">
      <c r="A16" s="16">
        <v>11</v>
      </c>
      <c r="B16" s="253" t="s">
        <v>2237</v>
      </c>
      <c r="C16" s="103">
        <v>20000</v>
      </c>
      <c r="D16" s="19">
        <v>40000</v>
      </c>
      <c r="E16" s="104">
        <v>37458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23"/>
    </row>
    <row r="17" spans="1:22" ht="33" customHeight="1">
      <c r="A17" s="16">
        <v>12</v>
      </c>
      <c r="B17" s="253" t="s">
        <v>2238</v>
      </c>
      <c r="C17" s="103">
        <v>1655</v>
      </c>
      <c r="D17" s="19">
        <v>1655</v>
      </c>
      <c r="E17" s="104">
        <v>1560</v>
      </c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23"/>
    </row>
    <row r="18" spans="1:22" ht="26.25" customHeight="1">
      <c r="A18" s="16">
        <v>13</v>
      </c>
      <c r="B18" s="253" t="s">
        <v>1095</v>
      </c>
      <c r="C18" s="103">
        <v>360</v>
      </c>
      <c r="D18" s="19">
        <v>360</v>
      </c>
      <c r="E18" s="104">
        <v>600</v>
      </c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23"/>
    </row>
    <row r="19" spans="1:22" ht="29.25" customHeight="1">
      <c r="A19" s="16">
        <v>14</v>
      </c>
      <c r="B19" s="253" t="s">
        <v>2239</v>
      </c>
      <c r="C19" s="103">
        <v>571</v>
      </c>
      <c r="D19" s="19">
        <f>C19-383</f>
        <v>188</v>
      </c>
      <c r="E19" s="104">
        <v>188</v>
      </c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23"/>
    </row>
    <row r="20" spans="1:22" ht="29.25" customHeight="1">
      <c r="A20" s="16">
        <v>15</v>
      </c>
      <c r="B20" s="252" t="s">
        <v>2240</v>
      </c>
      <c r="C20" s="103">
        <v>500</v>
      </c>
      <c r="D20" s="19">
        <v>0</v>
      </c>
      <c r="E20" s="104">
        <v>0</v>
      </c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23"/>
    </row>
    <row r="21" spans="1:22" ht="33.75" customHeight="1">
      <c r="A21" s="16">
        <v>16</v>
      </c>
      <c r="B21" s="252" t="s">
        <v>2241</v>
      </c>
      <c r="C21" s="229">
        <v>300</v>
      </c>
      <c r="D21" s="19">
        <v>375</v>
      </c>
      <c r="E21" s="104">
        <v>375</v>
      </c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23"/>
    </row>
    <row r="22" spans="1:22" ht="13.5" customHeight="1">
      <c r="A22" s="16">
        <v>17</v>
      </c>
      <c r="B22" s="253" t="s">
        <v>2242</v>
      </c>
      <c r="C22" s="229">
        <v>350</v>
      </c>
      <c r="D22" s="19">
        <v>350</v>
      </c>
      <c r="E22" s="10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23"/>
    </row>
    <row r="23" spans="1:22" ht="13.5" customHeight="1">
      <c r="A23" s="16">
        <v>18</v>
      </c>
      <c r="B23" s="253" t="s">
        <v>2243</v>
      </c>
      <c r="C23" s="229"/>
      <c r="D23" s="19">
        <v>2840</v>
      </c>
      <c r="E23" s="104">
        <v>1414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23"/>
    </row>
    <row r="24" spans="1:22" ht="26.25">
      <c r="A24" s="16">
        <v>19</v>
      </c>
      <c r="B24" s="253" t="s">
        <v>2244</v>
      </c>
      <c r="C24" s="229"/>
      <c r="D24" s="19">
        <v>1500</v>
      </c>
      <c r="E24" s="104">
        <v>1500</v>
      </c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</row>
    <row r="25" spans="1:22" ht="26.25">
      <c r="A25" s="16">
        <v>20</v>
      </c>
      <c r="B25" s="253" t="s">
        <v>2257</v>
      </c>
      <c r="C25" s="229"/>
      <c r="D25" s="19">
        <v>500</v>
      </c>
      <c r="E25" s="104">
        <v>500</v>
      </c>
    </row>
    <row r="26" spans="1:22" ht="13.5" customHeight="1">
      <c r="A26" s="16">
        <v>21</v>
      </c>
      <c r="B26" s="253" t="s">
        <v>2245</v>
      </c>
      <c r="C26" s="229"/>
      <c r="D26" s="19">
        <v>312</v>
      </c>
      <c r="E26" s="104">
        <v>312</v>
      </c>
    </row>
    <row r="27" spans="1:22" ht="13.5" customHeight="1">
      <c r="A27" s="16">
        <v>22</v>
      </c>
      <c r="B27" s="253" t="s">
        <v>2246</v>
      </c>
      <c r="C27" s="229"/>
      <c r="D27" s="19">
        <v>5000</v>
      </c>
      <c r="E27" s="104">
        <v>5000</v>
      </c>
    </row>
    <row r="28" spans="1:22" ht="13.5" customHeight="1">
      <c r="A28" s="16">
        <v>23</v>
      </c>
      <c r="B28" s="253" t="s">
        <v>2247</v>
      </c>
      <c r="C28" s="229"/>
      <c r="D28" s="19">
        <v>3675</v>
      </c>
      <c r="E28" s="104">
        <v>3675</v>
      </c>
    </row>
    <row r="29" spans="1:22" ht="27.75" customHeight="1">
      <c r="A29" s="16">
        <v>24</v>
      </c>
      <c r="B29" s="253" t="s">
        <v>2248</v>
      </c>
      <c r="C29" s="229"/>
      <c r="D29" s="19">
        <v>120</v>
      </c>
      <c r="E29" s="104">
        <v>120</v>
      </c>
    </row>
    <row r="30" spans="1:22" ht="13.5" customHeight="1">
      <c r="A30" s="18"/>
      <c r="B30" s="250" t="s">
        <v>1131</v>
      </c>
      <c r="C30" s="126">
        <f>SUM(C6:C22)</f>
        <v>36362</v>
      </c>
      <c r="D30" s="126">
        <f>SUM(D6:D29)</f>
        <v>70004</v>
      </c>
      <c r="E30" s="126">
        <f>SUM(E6:E29)</f>
        <v>66079</v>
      </c>
    </row>
    <row r="31" spans="1:22" ht="13.5" customHeight="1">
      <c r="A31" s="18"/>
      <c r="B31" s="250"/>
      <c r="C31" s="126"/>
      <c r="D31" s="20"/>
      <c r="E31" s="104"/>
    </row>
    <row r="32" spans="1:22" ht="13.5" customHeight="1">
      <c r="A32" s="18"/>
      <c r="B32" s="250" t="s">
        <v>2249</v>
      </c>
      <c r="C32" s="126">
        <v>0</v>
      </c>
      <c r="D32" s="20">
        <v>0</v>
      </c>
      <c r="E32" s="127">
        <v>9</v>
      </c>
    </row>
    <row r="33" spans="1:9" ht="13.5" customHeight="1">
      <c r="A33" s="18"/>
      <c r="B33" s="249" t="s">
        <v>2258</v>
      </c>
      <c r="C33" s="126"/>
      <c r="D33" s="20"/>
      <c r="E33" s="104">
        <v>9</v>
      </c>
    </row>
    <row r="34" spans="1:9" ht="13.5" customHeight="1">
      <c r="A34" s="18"/>
      <c r="B34" s="250" t="s">
        <v>2250</v>
      </c>
      <c r="C34" s="126">
        <f>C30+C32+C4</f>
        <v>36862</v>
      </c>
      <c r="D34" s="126">
        <f>D30+D32+D4</f>
        <v>70504</v>
      </c>
      <c r="E34" s="126">
        <f>E30+E32+E4</f>
        <v>66467</v>
      </c>
    </row>
    <row r="35" spans="1:9" ht="13.5" customHeight="1">
      <c r="A35" s="18"/>
      <c r="B35" s="250"/>
      <c r="C35" s="126"/>
      <c r="D35" s="20"/>
      <c r="E35" s="104"/>
    </row>
    <row r="36" spans="1:9" ht="14.1" customHeight="1">
      <c r="A36" s="16"/>
      <c r="B36" s="250"/>
      <c r="C36" s="126"/>
      <c r="D36" s="19"/>
      <c r="E36" s="127"/>
    </row>
    <row r="37" spans="1:9" ht="14.1" customHeight="1">
      <c r="A37" s="20" t="s">
        <v>1126</v>
      </c>
      <c r="B37" s="127" t="s">
        <v>1091</v>
      </c>
      <c r="C37" s="229"/>
      <c r="D37" s="19"/>
      <c r="E37" s="104"/>
    </row>
    <row r="38" spans="1:9" ht="14.1" customHeight="1">
      <c r="A38" s="231"/>
      <c r="B38" s="233" t="s">
        <v>1096</v>
      </c>
      <c r="C38" s="229"/>
      <c r="D38" s="19"/>
      <c r="E38" s="127"/>
    </row>
    <row r="39" spans="1:9" ht="14.1" customHeight="1">
      <c r="A39" s="16">
        <v>1</v>
      </c>
      <c r="B39" s="249" t="s">
        <v>1766</v>
      </c>
      <c r="C39" s="229">
        <v>1650</v>
      </c>
      <c r="D39" s="19">
        <v>1450</v>
      </c>
      <c r="E39" s="104">
        <v>450</v>
      </c>
    </row>
    <row r="40" spans="1:9" ht="26.25" customHeight="1">
      <c r="A40" s="16"/>
      <c r="B40" s="249" t="s">
        <v>1131</v>
      </c>
      <c r="C40" s="229">
        <f>SUM(C39:C39)</f>
        <v>1650</v>
      </c>
      <c r="D40" s="19">
        <f>D39</f>
        <v>1450</v>
      </c>
      <c r="E40" s="104">
        <f>E39</f>
        <v>450</v>
      </c>
    </row>
    <row r="41" spans="1:9" ht="14.1" customHeight="1">
      <c r="A41" s="16"/>
      <c r="B41" s="251" t="s">
        <v>1097</v>
      </c>
      <c r="C41" s="229"/>
      <c r="D41" s="19"/>
      <c r="E41" s="104"/>
      <c r="H41" s="16"/>
    </row>
    <row r="42" spans="1:9" ht="14.1" customHeight="1">
      <c r="A42" s="16">
        <v>1</v>
      </c>
      <c r="B42" s="249" t="s">
        <v>2251</v>
      </c>
      <c r="C42" s="229">
        <v>2850</v>
      </c>
      <c r="D42" s="19">
        <v>2850</v>
      </c>
      <c r="E42" s="104">
        <v>2850</v>
      </c>
      <c r="H42" s="16"/>
      <c r="I42" s="19"/>
    </row>
    <row r="43" spans="1:9" ht="14.1" customHeight="1">
      <c r="A43" s="16">
        <v>2</v>
      </c>
      <c r="B43" s="222" t="s">
        <v>2252</v>
      </c>
      <c r="C43" s="234"/>
      <c r="D43" s="19">
        <v>69</v>
      </c>
      <c r="E43" s="104">
        <v>69</v>
      </c>
      <c r="H43" s="21"/>
    </row>
    <row r="44" spans="1:9" ht="14.1" customHeight="1">
      <c r="A44" s="16">
        <v>3</v>
      </c>
      <c r="B44" s="222" t="s">
        <v>2253</v>
      </c>
      <c r="C44" s="234"/>
      <c r="D44" s="19">
        <v>200</v>
      </c>
      <c r="E44" s="104">
        <v>200</v>
      </c>
      <c r="H44" s="21"/>
    </row>
    <row r="45" spans="1:9" ht="14.1" customHeight="1">
      <c r="A45" s="16"/>
      <c r="B45" s="249" t="s">
        <v>1131</v>
      </c>
      <c r="C45" s="229">
        <f>SUM(C42:C43)</f>
        <v>2850</v>
      </c>
      <c r="D45" s="235">
        <f>D42+D43+D44</f>
        <v>3119</v>
      </c>
      <c r="E45" s="235">
        <f>E42+E43+E44</f>
        <v>3119</v>
      </c>
    </row>
    <row r="46" spans="1:9" ht="14.1" customHeight="1">
      <c r="A46" s="17"/>
      <c r="B46" s="127" t="s">
        <v>1098</v>
      </c>
      <c r="C46" s="227">
        <f>C40+C45</f>
        <v>4500</v>
      </c>
      <c r="D46" s="227">
        <f>D40+D45</f>
        <v>4569</v>
      </c>
      <c r="E46" s="227">
        <f>E40+E45</f>
        <v>3569</v>
      </c>
    </row>
    <row r="47" spans="1:9" ht="14.1" customHeight="1">
      <c r="A47" s="19"/>
      <c r="B47" s="127" t="s">
        <v>1099</v>
      </c>
      <c r="C47" s="227">
        <f>C34+C46</f>
        <v>41362</v>
      </c>
      <c r="D47" s="227">
        <f>D34+D46</f>
        <v>75073</v>
      </c>
      <c r="E47" s="227">
        <f>E34+E46</f>
        <v>70036</v>
      </c>
    </row>
    <row r="48" spans="1:9" ht="14.1" customHeight="1">
      <c r="A48" s="101"/>
      <c r="B48" s="102"/>
      <c r="C48" s="102"/>
      <c r="D48" s="102"/>
      <c r="E48" s="102"/>
    </row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</sheetData>
  <phoneticPr fontId="9" type="noConversion"/>
  <printOptions headings="1" gridLines="1"/>
  <pageMargins left="0.74803149606299213" right="0.74803149606299213" top="1.4566929133858268" bottom="0.98425196850393704" header="0.51181102362204722" footer="0.51181102362204722"/>
  <pageSetup paperSize="9" orientation="portrait" r:id="rId1"/>
  <headerFooter alignWithMargins="0">
    <oddHeader>&amp;C
&amp;"Arial,Félkövér"&amp;11Vésztő Város Önkormányzat
 2017. évi pénzeszközátadásai&amp;R7. melléklet a 11/2018(V.31.) önkormányzati rendelethez
Adatok E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H32"/>
  <sheetViews>
    <sheetView view="pageLayout" zoomScaleNormal="100" workbookViewId="0">
      <selection activeCell="J9" sqref="J9"/>
    </sheetView>
  </sheetViews>
  <sheetFormatPr defaultColWidth="9.140625" defaultRowHeight="15"/>
  <cols>
    <col min="1" max="1" width="5.85546875" style="17" customWidth="1"/>
    <col min="2" max="2" width="42.85546875" style="30" customWidth="1"/>
    <col min="3" max="3" width="10.7109375" style="19" customWidth="1"/>
    <col min="4" max="4" width="11.5703125" style="19" customWidth="1"/>
    <col min="5" max="5" width="10.7109375" style="19" customWidth="1"/>
    <col min="6" max="16384" width="9.140625" style="17"/>
  </cols>
  <sheetData>
    <row r="1" spans="1:5" ht="30">
      <c r="B1" s="82" t="s">
        <v>1124</v>
      </c>
      <c r="C1" s="46" t="s">
        <v>998</v>
      </c>
      <c r="D1" s="46" t="s">
        <v>1009</v>
      </c>
      <c r="E1" s="83" t="s">
        <v>1002</v>
      </c>
    </row>
    <row r="2" spans="1:5">
      <c r="B2" s="84" t="s">
        <v>1138</v>
      </c>
    </row>
    <row r="3" spans="1:5">
      <c r="A3" s="16">
        <v>1</v>
      </c>
      <c r="B3" s="30" t="s">
        <v>1049</v>
      </c>
      <c r="C3" s="19">
        <f>'1 melléklet'!D2</f>
        <v>151000</v>
      </c>
      <c r="D3" s="19">
        <f>'1 melléklet'!E2</f>
        <v>124081</v>
      </c>
      <c r="E3" s="19">
        <f>'1 melléklet'!F2</f>
        <v>126931</v>
      </c>
    </row>
    <row r="4" spans="1:5">
      <c r="A4" s="16">
        <v>2</v>
      </c>
      <c r="B4" s="30" t="s">
        <v>1119</v>
      </c>
      <c r="C4" s="19">
        <f>'1 melléklet'!D3</f>
        <v>88795</v>
      </c>
      <c r="D4" s="19">
        <f>'1 melléklet'!E3</f>
        <v>142184</v>
      </c>
      <c r="E4" s="19">
        <f>'1 melléklet'!F3</f>
        <v>158324</v>
      </c>
    </row>
    <row r="5" spans="1:5" ht="30">
      <c r="A5" s="16">
        <v>3</v>
      </c>
      <c r="B5" s="30" t="s">
        <v>1053</v>
      </c>
      <c r="C5" s="19">
        <f>'1 melléklet'!D4</f>
        <v>20000</v>
      </c>
      <c r="D5" s="19">
        <f>'1 melléklet'!E4</f>
        <v>3913</v>
      </c>
      <c r="E5" s="19">
        <f>'1 melléklet'!F4</f>
        <v>5851</v>
      </c>
    </row>
    <row r="6" spans="1:5" ht="30">
      <c r="A6" s="16">
        <v>4</v>
      </c>
      <c r="B6" s="30" t="s">
        <v>1056</v>
      </c>
      <c r="C6" s="19">
        <f>'1 melléklet'!D5</f>
        <v>667769</v>
      </c>
      <c r="D6" s="19">
        <f>'1 melléklet'!E5</f>
        <v>1140205</v>
      </c>
      <c r="E6" s="19">
        <f>'1 melléklet'!F5</f>
        <v>1284754</v>
      </c>
    </row>
    <row r="7" spans="1:5" s="22" customFormat="1" ht="14.25">
      <c r="A7" s="18">
        <v>5</v>
      </c>
      <c r="B7" s="80" t="s">
        <v>1100</v>
      </c>
      <c r="C7" s="20">
        <f>SUM(C3:C6)</f>
        <v>927564</v>
      </c>
      <c r="D7" s="20">
        <f>SUM(D3:D6)</f>
        <v>1410383</v>
      </c>
      <c r="E7" s="20">
        <f>SUM(E3:E6)</f>
        <v>1575860</v>
      </c>
    </row>
    <row r="8" spans="1:5">
      <c r="A8" s="16">
        <v>6</v>
      </c>
      <c r="B8" s="30" t="s">
        <v>1120</v>
      </c>
      <c r="C8" s="19">
        <f>'1 melléklet'!K2</f>
        <v>471631</v>
      </c>
      <c r="D8" s="19">
        <f>'1 melléklet'!L2</f>
        <v>788697</v>
      </c>
      <c r="E8" s="19">
        <f>'1 melléklet'!M2</f>
        <v>786405</v>
      </c>
    </row>
    <row r="9" spans="1:5" ht="30">
      <c r="A9" s="16">
        <v>7</v>
      </c>
      <c r="B9" s="30" t="s">
        <v>1075</v>
      </c>
      <c r="C9" s="19">
        <f>'1 melléklet'!K3</f>
        <v>90337</v>
      </c>
      <c r="D9" s="19">
        <f>'1 melléklet'!L3</f>
        <v>127788</v>
      </c>
      <c r="E9" s="19">
        <f>'1 melléklet'!M3</f>
        <v>127324</v>
      </c>
    </row>
    <row r="10" spans="1:5">
      <c r="A10" s="16">
        <v>8</v>
      </c>
      <c r="B10" s="30" t="s">
        <v>1121</v>
      </c>
      <c r="C10" s="19">
        <f>'1 melléklet'!K4</f>
        <v>365222</v>
      </c>
      <c r="D10" s="19">
        <f>'1 melléklet'!L4</f>
        <v>500528</v>
      </c>
      <c r="E10" s="19">
        <f>'1 melléklet'!M4</f>
        <v>493854</v>
      </c>
    </row>
    <row r="11" spans="1:5">
      <c r="A11" s="16">
        <v>9</v>
      </c>
      <c r="B11" s="30" t="s">
        <v>994</v>
      </c>
      <c r="C11" s="19">
        <f>'1 melléklet'!K5</f>
        <v>26211</v>
      </c>
      <c r="D11" s="19">
        <f>'1 melléklet'!L5</f>
        <v>31145</v>
      </c>
      <c r="E11" s="19">
        <f>'1 melléklet'!M5</f>
        <v>28190</v>
      </c>
    </row>
    <row r="12" spans="1:5">
      <c r="A12" s="16">
        <v>10</v>
      </c>
      <c r="B12" s="30" t="s">
        <v>1076</v>
      </c>
      <c r="C12" s="19">
        <f>'1 melléklet'!K6</f>
        <v>37955</v>
      </c>
      <c r="D12" s="19">
        <f>'1 melléklet'!L6</f>
        <v>70513</v>
      </c>
      <c r="E12" s="19">
        <f>'1 melléklet'!M6</f>
        <v>66467</v>
      </c>
    </row>
    <row r="13" spans="1:5">
      <c r="A13" s="16">
        <v>11</v>
      </c>
      <c r="B13" s="30" t="s">
        <v>1101</v>
      </c>
      <c r="C13" s="19">
        <f>'1 melléklet'!K7</f>
        <v>13464</v>
      </c>
      <c r="D13" s="19">
        <f>'1 melléklet'!L7</f>
        <v>26526</v>
      </c>
      <c r="E13" s="19">
        <f>'1 melléklet'!M7</f>
        <v>0</v>
      </c>
    </row>
    <row r="14" spans="1:5" s="22" customFormat="1" ht="14.25">
      <c r="A14" s="18">
        <v>12</v>
      </c>
      <c r="B14" s="80" t="s">
        <v>1102</v>
      </c>
      <c r="C14" s="20">
        <f>'1 melléklet'!K8</f>
        <v>1004820</v>
      </c>
      <c r="D14" s="20">
        <f>'1 melléklet'!L8</f>
        <v>1545197</v>
      </c>
      <c r="E14" s="20">
        <f>'1 melléklet'!M8</f>
        <v>1502240</v>
      </c>
    </row>
    <row r="15" spans="1:5" s="22" customFormat="1" ht="14.25">
      <c r="A15" s="18">
        <v>13</v>
      </c>
      <c r="B15" s="80" t="s">
        <v>1103</v>
      </c>
      <c r="C15" s="20">
        <f>C7-C14</f>
        <v>-77256</v>
      </c>
      <c r="D15" s="20">
        <f>D7-D14</f>
        <v>-134814</v>
      </c>
      <c r="E15" s="20">
        <f>E7-E14</f>
        <v>73620</v>
      </c>
    </row>
    <row r="16" spans="1:5" s="22" customFormat="1" ht="28.5">
      <c r="A16" s="18">
        <v>14</v>
      </c>
      <c r="B16" s="80" t="s">
        <v>1104</v>
      </c>
      <c r="C16" s="20">
        <f>C15*-1</f>
        <v>77256</v>
      </c>
      <c r="D16" s="20">
        <f>D15*-1</f>
        <v>134814</v>
      </c>
      <c r="E16" s="20">
        <v>0</v>
      </c>
    </row>
    <row r="17" spans="1:8" ht="18" customHeight="1">
      <c r="A17" s="16"/>
      <c r="B17" s="85" t="s">
        <v>1139</v>
      </c>
      <c r="D17" s="86"/>
    </row>
    <row r="18" spans="1:8">
      <c r="A18" s="16">
        <v>15</v>
      </c>
      <c r="B18" s="30" t="s">
        <v>1024</v>
      </c>
      <c r="C18" s="19">
        <f>'1 melléklet'!D10</f>
        <v>0</v>
      </c>
      <c r="D18" s="19">
        <f>'1 melléklet'!E10</f>
        <v>0</v>
      </c>
      <c r="E18" s="19">
        <f>'1 melléklet'!F10</f>
        <v>652</v>
      </c>
    </row>
    <row r="19" spans="1:8" ht="30">
      <c r="A19" s="16">
        <v>16</v>
      </c>
      <c r="B19" s="30" t="s">
        <v>1059</v>
      </c>
      <c r="C19" s="19">
        <f>'1 melléklet'!D11</f>
        <v>13898</v>
      </c>
      <c r="D19" s="19">
        <f>'1 melléklet'!E11</f>
        <v>17069</v>
      </c>
      <c r="E19" s="19">
        <f>'1 melléklet'!F11</f>
        <v>17452</v>
      </c>
    </row>
    <row r="20" spans="1:8" ht="30">
      <c r="A20" s="16">
        <v>17</v>
      </c>
      <c r="B20" s="30" t="s">
        <v>1060</v>
      </c>
      <c r="C20" s="19">
        <f>'1 melléklet'!D12</f>
        <v>0</v>
      </c>
      <c r="D20" s="19">
        <f>'1 melléklet'!E12</f>
        <v>1330803</v>
      </c>
      <c r="E20" s="19">
        <f>'1 melléklet'!F12</f>
        <v>1330803</v>
      </c>
    </row>
    <row r="21" spans="1:8" s="22" customFormat="1" ht="20.25" customHeight="1">
      <c r="A21" s="18">
        <v>18</v>
      </c>
      <c r="B21" s="80" t="s">
        <v>1105</v>
      </c>
      <c r="C21" s="20">
        <f>SUM(C18:C20)</f>
        <v>13898</v>
      </c>
      <c r="D21" s="20">
        <f>SUM(D18:D20)</f>
        <v>1347872</v>
      </c>
      <c r="E21" s="20">
        <f>SUM(E18:E20)</f>
        <v>1348907</v>
      </c>
    </row>
    <row r="22" spans="1:8">
      <c r="A22" s="16">
        <v>19</v>
      </c>
      <c r="B22" s="30" t="s">
        <v>1081</v>
      </c>
      <c r="C22" s="19">
        <f>'1 melléklet'!K10</f>
        <v>22190</v>
      </c>
      <c r="D22" s="19">
        <f>'1 melléklet'!L10</f>
        <v>117925</v>
      </c>
      <c r="E22" s="19">
        <f>'1 melléklet'!M10</f>
        <v>117708</v>
      </c>
    </row>
    <row r="23" spans="1:8">
      <c r="A23" s="16">
        <v>20</v>
      </c>
      <c r="B23" s="30" t="s">
        <v>1082</v>
      </c>
      <c r="C23" s="19">
        <f>'1 melléklet'!K11</f>
        <v>34927</v>
      </c>
      <c r="D23" s="19">
        <f>'1 melléklet'!L11</f>
        <v>86719</v>
      </c>
      <c r="E23" s="19">
        <f>'1 melléklet'!M11</f>
        <v>86719</v>
      </c>
    </row>
    <row r="24" spans="1:8">
      <c r="A24" s="16">
        <v>21</v>
      </c>
      <c r="B24" s="30" t="s">
        <v>1091</v>
      </c>
      <c r="C24" s="19">
        <f>'1 melléklet'!K12</f>
        <v>4500</v>
      </c>
      <c r="D24" s="19">
        <f>'1 melléklet'!L12</f>
        <v>4569</v>
      </c>
      <c r="E24" s="19">
        <f>'1 melléklet'!M12</f>
        <v>3569</v>
      </c>
    </row>
    <row r="25" spans="1:8">
      <c r="A25" s="16">
        <v>22</v>
      </c>
      <c r="B25" s="30" t="s">
        <v>1084</v>
      </c>
      <c r="C25" s="19">
        <f>'1 melléklet'!K13</f>
        <v>342205</v>
      </c>
      <c r="D25" s="19">
        <f>'1 melléklet'!L13</f>
        <v>1172032</v>
      </c>
      <c r="E25" s="19">
        <f>'1 melléklet'!M13</f>
        <v>0</v>
      </c>
    </row>
    <row r="26" spans="1:8">
      <c r="A26" s="16">
        <v>23</v>
      </c>
      <c r="B26" s="30" t="s">
        <v>1106</v>
      </c>
      <c r="C26" s="19">
        <f>'1 melléklet'!K18</f>
        <v>20342</v>
      </c>
      <c r="D26" s="19">
        <f>'1 melléklet'!L18</f>
        <v>350342</v>
      </c>
      <c r="E26" s="19">
        <f>'1 melléklet'!M18</f>
        <v>350342</v>
      </c>
    </row>
    <row r="27" spans="1:8" s="22" customFormat="1" ht="15" customHeight="1">
      <c r="A27" s="18">
        <v>24</v>
      </c>
      <c r="B27" s="80" t="s">
        <v>1107</v>
      </c>
      <c r="C27" s="20">
        <f>SUM(C22:C26)</f>
        <v>424164</v>
      </c>
      <c r="D27" s="20">
        <f>SUM(D22:D26)</f>
        <v>1731587</v>
      </c>
      <c r="E27" s="20">
        <f>SUM(E22:E26)</f>
        <v>558338</v>
      </c>
    </row>
    <row r="28" spans="1:8" s="22" customFormat="1" ht="14.25">
      <c r="A28" s="18">
        <v>25</v>
      </c>
      <c r="B28" s="80" t="s">
        <v>1108</v>
      </c>
      <c r="C28" s="20">
        <f>C21-C27</f>
        <v>-410266</v>
      </c>
      <c r="D28" s="20">
        <f>D21-D27</f>
        <v>-383715</v>
      </c>
      <c r="E28" s="20">
        <f>E21-E27</f>
        <v>790569</v>
      </c>
    </row>
    <row r="29" spans="1:8" s="22" customFormat="1" ht="28.5">
      <c r="A29" s="18">
        <v>26</v>
      </c>
      <c r="B29" s="55" t="s">
        <v>1109</v>
      </c>
      <c r="C29" s="20">
        <f>C28*-1-C30</f>
        <v>410266</v>
      </c>
      <c r="D29" s="20">
        <f>D28*-1-D30</f>
        <v>383715</v>
      </c>
      <c r="E29" s="20">
        <f>'1 melléklet'!F17+'1 melléklet'!F18+'1 melléklet'!F19+'1 melléklet'!F21</f>
        <v>318529</v>
      </c>
    </row>
    <row r="30" spans="1:8" s="22" customFormat="1" ht="28.5">
      <c r="A30" s="18">
        <v>27</v>
      </c>
      <c r="B30" s="55" t="s">
        <v>1110</v>
      </c>
      <c r="C30" s="20">
        <f>'1 melléklet'!D25</f>
        <v>0</v>
      </c>
      <c r="D30" s="20">
        <f>'1 melléklet'!E25</f>
        <v>0</v>
      </c>
      <c r="E30" s="20">
        <f>'1 melléklet'!F24</f>
        <v>200000</v>
      </c>
    </row>
    <row r="31" spans="1:8" s="22" customFormat="1" ht="28.5">
      <c r="A31" s="18">
        <v>28</v>
      </c>
      <c r="B31" s="80" t="s">
        <v>1111</v>
      </c>
      <c r="C31" s="20">
        <f>C7+C16+C21+C29+C30</f>
        <v>1428984</v>
      </c>
      <c r="D31" s="20">
        <f>D7+D16+D21+D29+D30</f>
        <v>3276784</v>
      </c>
      <c r="E31" s="20">
        <f>E7+E16+E21+E29+E30</f>
        <v>3443296</v>
      </c>
      <c r="H31" s="20"/>
    </row>
    <row r="32" spans="1:8" s="22" customFormat="1" ht="14.25">
      <c r="A32" s="18">
        <v>29</v>
      </c>
      <c r="B32" s="80" t="s">
        <v>1112</v>
      </c>
      <c r="C32" s="20">
        <f>C14+C27</f>
        <v>1428984</v>
      </c>
      <c r="D32" s="20">
        <f>D14+D27</f>
        <v>3276784</v>
      </c>
      <c r="E32" s="20">
        <f>E14+E27</f>
        <v>2060578</v>
      </c>
    </row>
  </sheetData>
  <phoneticPr fontId="9" type="noConversion"/>
  <printOptions headings="1" gridLines="1"/>
  <pageMargins left="0.75" right="0.75" top="1.77" bottom="1" header="0.5" footer="0.5"/>
  <pageSetup paperSize="9" orientation="portrait" r:id="rId1"/>
  <headerFooter alignWithMargins="0">
    <oddHeader>&amp;C
&amp;"Arial,Félkövér"&amp;11Vésztő Város Önkormányzat
2017. évi működési és fejlesztési célú bevételek és kiadások
alakulását bemutató mérleg&amp;R8. melléklet a 11/2018(V.31.) önkormányzati rendelethez
Adatok 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39"/>
  <sheetViews>
    <sheetView view="pageLayout" zoomScaleNormal="100" workbookViewId="0">
      <selection activeCell="G22" sqref="G22"/>
    </sheetView>
  </sheetViews>
  <sheetFormatPr defaultColWidth="9.140625" defaultRowHeight="15.75"/>
  <cols>
    <col min="1" max="1" width="5" style="4" customWidth="1"/>
    <col min="2" max="2" width="34.28515625" style="4" customWidth="1"/>
    <col min="3" max="3" width="10.85546875" style="4" customWidth="1"/>
    <col min="4" max="4" width="10.7109375" style="4" customWidth="1"/>
    <col min="5" max="6" width="9.7109375" style="4" customWidth="1"/>
    <col min="7" max="8" width="9" style="4" customWidth="1"/>
    <col min="9" max="9" width="9.28515625" style="4" customWidth="1"/>
    <col min="10" max="10" width="10" style="4" customWidth="1"/>
    <col min="11" max="16384" width="9.140625" style="4"/>
  </cols>
  <sheetData>
    <row r="1" spans="1:11">
      <c r="A1" s="2"/>
      <c r="B1" s="2"/>
      <c r="C1" s="548">
        <v>2017</v>
      </c>
      <c r="D1" s="549"/>
      <c r="E1" s="549"/>
      <c r="F1" s="12">
        <v>2018</v>
      </c>
      <c r="G1" s="12">
        <v>2019</v>
      </c>
      <c r="H1" s="12">
        <v>2020</v>
      </c>
      <c r="I1" s="12" t="s">
        <v>1003</v>
      </c>
      <c r="J1" s="12" t="s">
        <v>1140</v>
      </c>
    </row>
    <row r="2" spans="1:11" ht="31.5">
      <c r="A2" s="2"/>
      <c r="B2" s="2"/>
      <c r="C2" s="45" t="s">
        <v>998</v>
      </c>
      <c r="D2" s="67" t="s">
        <v>999</v>
      </c>
      <c r="E2" s="5" t="s">
        <v>988</v>
      </c>
      <c r="F2" s="549"/>
      <c r="G2" s="549"/>
      <c r="H2" s="549"/>
      <c r="I2" s="549"/>
      <c r="J2" s="12"/>
    </row>
    <row r="3" spans="1:11">
      <c r="A3" s="5"/>
      <c r="B3" s="13" t="s">
        <v>1222</v>
      </c>
      <c r="C3" s="14"/>
      <c r="D3" s="14"/>
      <c r="E3" s="3"/>
      <c r="F3" s="68"/>
      <c r="G3" s="68"/>
      <c r="H3" s="68"/>
      <c r="I3" s="68"/>
      <c r="J3" s="3"/>
      <c r="K3" s="68"/>
    </row>
    <row r="4" spans="1:11">
      <c r="A4" s="1">
        <v>1</v>
      </c>
      <c r="B4" s="2" t="s">
        <v>1004</v>
      </c>
      <c r="C4" s="14">
        <v>4018</v>
      </c>
      <c r="D4" s="14">
        <v>4018</v>
      </c>
      <c r="E4" s="14">
        <v>3878</v>
      </c>
      <c r="F4" s="14">
        <v>3960</v>
      </c>
      <c r="G4" s="14">
        <v>3300</v>
      </c>
      <c r="H4" s="14">
        <v>3300</v>
      </c>
      <c r="I4" s="3">
        <v>2722</v>
      </c>
      <c r="J4" s="3">
        <v>17160</v>
      </c>
      <c r="K4" s="68"/>
    </row>
    <row r="5" spans="1:11" ht="28.5" customHeight="1">
      <c r="B5" s="11" t="s">
        <v>1223</v>
      </c>
      <c r="C5" s="73">
        <f t="shared" ref="C5:I5" si="0">SUM(C3:C4)</f>
        <v>4018</v>
      </c>
      <c r="D5" s="73">
        <f t="shared" si="0"/>
        <v>4018</v>
      </c>
      <c r="E5" s="6">
        <f t="shared" si="0"/>
        <v>3878</v>
      </c>
      <c r="F5" s="6">
        <f t="shared" si="0"/>
        <v>3960</v>
      </c>
      <c r="G5" s="6">
        <f t="shared" si="0"/>
        <v>3300</v>
      </c>
      <c r="H5" s="6">
        <f t="shared" si="0"/>
        <v>3300</v>
      </c>
      <c r="I5" s="6">
        <f t="shared" si="0"/>
        <v>2722</v>
      </c>
      <c r="J5" s="6">
        <f>SUM(E5:I5)</f>
        <v>17160</v>
      </c>
      <c r="K5" s="68"/>
    </row>
    <row r="6" spans="1:11">
      <c r="B6" s="69"/>
      <c r="C6" s="69"/>
      <c r="D6" s="69"/>
      <c r="E6" s="69"/>
      <c r="F6" s="68"/>
      <c r="G6" s="68"/>
      <c r="H6" s="68"/>
      <c r="I6" s="68"/>
      <c r="J6" s="68"/>
      <c r="K6" s="68"/>
    </row>
    <row r="7" spans="1:11">
      <c r="A7" s="70"/>
      <c r="B7" s="69"/>
      <c r="C7" s="69"/>
      <c r="D7" s="69"/>
      <c r="E7" s="69"/>
      <c r="F7" s="68"/>
      <c r="G7" s="68"/>
      <c r="H7" s="68"/>
      <c r="I7" s="68"/>
      <c r="J7" s="68"/>
      <c r="K7" s="68"/>
    </row>
    <row r="8" spans="1:11">
      <c r="B8" s="69"/>
      <c r="C8" s="69"/>
      <c r="D8" s="69"/>
      <c r="E8" s="69"/>
      <c r="F8" s="68"/>
      <c r="G8" s="68"/>
      <c r="H8" s="68"/>
      <c r="I8" s="68"/>
      <c r="J8" s="68"/>
      <c r="K8" s="68"/>
    </row>
    <row r="9" spans="1:11">
      <c r="B9" s="69"/>
      <c r="C9" s="69"/>
      <c r="D9" s="69"/>
      <c r="E9" s="69"/>
      <c r="F9" s="68"/>
      <c r="G9" s="68"/>
      <c r="H9" s="68"/>
      <c r="I9" s="68"/>
      <c r="J9" s="68"/>
      <c r="K9" s="68"/>
    </row>
    <row r="10" spans="1:11">
      <c r="A10" s="70"/>
      <c r="B10" s="71"/>
      <c r="C10" s="71"/>
      <c r="D10" s="71"/>
      <c r="E10" s="71"/>
      <c r="F10" s="68"/>
      <c r="G10" s="68"/>
      <c r="H10" s="68"/>
      <c r="I10" s="68"/>
      <c r="J10" s="68"/>
      <c r="K10" s="68"/>
    </row>
    <row r="11" spans="1:11">
      <c r="A11" s="70"/>
      <c r="B11" s="69"/>
      <c r="C11" s="69"/>
      <c r="D11" s="69"/>
      <c r="E11" s="69"/>
      <c r="F11" s="68"/>
      <c r="G11" s="68"/>
      <c r="H11" s="68"/>
      <c r="I11" s="68"/>
      <c r="J11" s="68"/>
      <c r="K11" s="68"/>
    </row>
    <row r="12" spans="1:11">
      <c r="A12" s="70"/>
      <c r="B12" s="71"/>
      <c r="C12" s="71"/>
      <c r="D12" s="71"/>
      <c r="E12" s="71"/>
      <c r="F12" s="68"/>
      <c r="G12" s="68"/>
      <c r="H12" s="68"/>
      <c r="I12" s="68"/>
      <c r="J12" s="68"/>
      <c r="K12" s="68"/>
    </row>
    <row r="13" spans="1:11">
      <c r="A13" s="70"/>
      <c r="B13" s="71"/>
      <c r="C13" s="71"/>
      <c r="D13" s="71"/>
      <c r="E13" s="71"/>
      <c r="F13" s="68"/>
      <c r="G13" s="68"/>
      <c r="H13" s="68"/>
      <c r="I13" s="68"/>
      <c r="J13" s="68"/>
      <c r="K13" s="68"/>
    </row>
    <row r="14" spans="1:11">
      <c r="A14" s="70"/>
      <c r="B14" s="71"/>
      <c r="C14" s="71"/>
      <c r="D14" s="71"/>
      <c r="E14" s="71"/>
      <c r="F14" s="68"/>
      <c r="G14" s="68"/>
      <c r="H14" s="68"/>
      <c r="I14" s="68"/>
      <c r="J14" s="68"/>
      <c r="K14" s="68"/>
    </row>
    <row r="15" spans="1:11">
      <c r="A15" s="70"/>
      <c r="B15" s="2"/>
      <c r="C15" s="2"/>
      <c r="D15" s="2"/>
      <c r="E15" s="69"/>
      <c r="F15" s="68"/>
      <c r="G15" s="68"/>
      <c r="H15" s="68"/>
      <c r="I15" s="68"/>
      <c r="J15" s="68"/>
      <c r="K15" s="68"/>
    </row>
    <row r="16" spans="1:11">
      <c r="A16" s="2"/>
      <c r="B16" s="72"/>
      <c r="C16" s="72"/>
      <c r="D16" s="72"/>
      <c r="E16" s="71"/>
      <c r="F16" s="68"/>
      <c r="G16" s="68"/>
      <c r="H16" s="68"/>
      <c r="I16" s="68"/>
      <c r="J16" s="68"/>
      <c r="K16" s="68"/>
    </row>
    <row r="17" spans="2:11">
      <c r="B17" s="11"/>
      <c r="C17" s="11"/>
      <c r="D17" s="11"/>
      <c r="E17" s="73"/>
      <c r="F17" s="68"/>
      <c r="G17" s="68"/>
      <c r="H17" s="68"/>
      <c r="I17" s="68"/>
      <c r="J17" s="68"/>
      <c r="K17" s="68"/>
    </row>
    <row r="18" spans="2:11">
      <c r="E18" s="68"/>
      <c r="F18" s="68"/>
      <c r="G18" s="68"/>
      <c r="H18" s="68"/>
      <c r="I18" s="68"/>
      <c r="J18" s="68"/>
      <c r="K18" s="68"/>
    </row>
    <row r="19" spans="2:11">
      <c r="E19" s="68"/>
      <c r="F19" s="68"/>
      <c r="G19" s="68"/>
      <c r="H19" s="68"/>
      <c r="I19" s="68"/>
      <c r="J19" s="68"/>
      <c r="K19" s="68"/>
    </row>
    <row r="20" spans="2:11">
      <c r="E20" s="68"/>
      <c r="F20" s="68"/>
      <c r="G20" s="68"/>
      <c r="H20" s="68"/>
      <c r="I20" s="68"/>
      <c r="J20" s="68"/>
      <c r="K20" s="68"/>
    </row>
    <row r="21" spans="2:11">
      <c r="E21" s="68"/>
      <c r="F21" s="68"/>
      <c r="G21" s="68"/>
      <c r="H21" s="68"/>
      <c r="I21" s="68"/>
      <c r="J21" s="68"/>
      <c r="K21" s="68"/>
    </row>
    <row r="22" spans="2:11">
      <c r="E22" s="68"/>
      <c r="F22" s="68"/>
      <c r="G22" s="68"/>
      <c r="H22" s="68"/>
      <c r="I22" s="68"/>
      <c r="J22" s="68"/>
      <c r="K22" s="68"/>
    </row>
    <row r="23" spans="2:11">
      <c r="E23" s="68"/>
      <c r="F23" s="68"/>
      <c r="G23" s="68"/>
      <c r="H23" s="68"/>
      <c r="I23" s="68"/>
      <c r="J23" s="68"/>
      <c r="K23" s="68"/>
    </row>
    <row r="24" spans="2:11">
      <c r="E24" s="68"/>
      <c r="F24" s="68"/>
      <c r="G24" s="68"/>
      <c r="H24" s="68"/>
      <c r="I24" s="68"/>
      <c r="J24" s="68"/>
      <c r="K24" s="68"/>
    </row>
    <row r="25" spans="2:11">
      <c r="E25" s="68"/>
      <c r="F25" s="68"/>
      <c r="G25" s="68"/>
      <c r="H25" s="68"/>
      <c r="I25" s="68"/>
      <c r="J25" s="68"/>
      <c r="K25" s="68"/>
    </row>
    <row r="26" spans="2:11">
      <c r="E26" s="68"/>
      <c r="F26" s="68"/>
      <c r="G26" s="68"/>
      <c r="H26" s="68"/>
      <c r="I26" s="68"/>
      <c r="J26" s="68"/>
      <c r="K26" s="68"/>
    </row>
    <row r="27" spans="2:11">
      <c r="E27" s="68"/>
      <c r="F27" s="68"/>
      <c r="G27" s="68"/>
      <c r="H27" s="68"/>
      <c r="I27" s="68"/>
      <c r="J27" s="68"/>
      <c r="K27" s="68"/>
    </row>
    <row r="28" spans="2:11">
      <c r="E28" s="68"/>
      <c r="F28" s="68"/>
      <c r="G28" s="68"/>
      <c r="H28" s="68"/>
      <c r="I28" s="68"/>
      <c r="J28" s="68"/>
      <c r="K28" s="68"/>
    </row>
    <row r="29" spans="2:11">
      <c r="E29" s="68"/>
      <c r="F29" s="68"/>
      <c r="G29" s="68"/>
      <c r="H29" s="68"/>
      <c r="I29" s="68"/>
      <c r="J29" s="68"/>
      <c r="K29" s="68"/>
    </row>
    <row r="30" spans="2:11">
      <c r="E30" s="68"/>
      <c r="F30" s="68"/>
      <c r="G30" s="68"/>
      <c r="H30" s="68"/>
      <c r="I30" s="68"/>
      <c r="J30" s="68"/>
      <c r="K30" s="68"/>
    </row>
    <row r="31" spans="2:11">
      <c r="E31" s="68"/>
      <c r="F31" s="68"/>
      <c r="G31" s="68"/>
      <c r="H31" s="68"/>
      <c r="I31" s="68"/>
      <c r="J31" s="68"/>
      <c r="K31" s="68"/>
    </row>
    <row r="32" spans="2:11">
      <c r="E32" s="68"/>
      <c r="F32" s="68"/>
      <c r="G32" s="68"/>
      <c r="H32" s="68"/>
      <c r="I32" s="68"/>
      <c r="J32" s="68"/>
      <c r="K32" s="68"/>
    </row>
    <row r="33" spans="5:11">
      <c r="E33" s="68"/>
      <c r="F33" s="68"/>
      <c r="G33" s="68"/>
      <c r="H33" s="68"/>
      <c r="I33" s="68"/>
      <c r="J33" s="68"/>
      <c r="K33" s="68"/>
    </row>
    <row r="34" spans="5:11">
      <c r="E34" s="68"/>
      <c r="F34" s="68"/>
      <c r="G34" s="68"/>
      <c r="H34" s="68"/>
      <c r="I34" s="68"/>
      <c r="J34" s="68"/>
      <c r="K34" s="68"/>
    </row>
    <row r="35" spans="5:11">
      <c r="E35" s="68"/>
      <c r="F35" s="68"/>
      <c r="G35" s="68"/>
      <c r="H35" s="68"/>
      <c r="I35" s="68"/>
      <c r="J35" s="68"/>
      <c r="K35" s="68"/>
    </row>
    <row r="36" spans="5:11">
      <c r="E36" s="68"/>
      <c r="F36" s="68"/>
      <c r="G36" s="68"/>
      <c r="H36" s="68"/>
      <c r="I36" s="68"/>
      <c r="J36" s="68"/>
      <c r="K36" s="68"/>
    </row>
    <row r="37" spans="5:11">
      <c r="E37" s="68"/>
      <c r="F37" s="68"/>
      <c r="G37" s="68"/>
      <c r="H37" s="68"/>
      <c r="I37" s="68"/>
      <c r="J37" s="68"/>
      <c r="K37" s="68"/>
    </row>
    <row r="38" spans="5:11">
      <c r="E38" s="68"/>
      <c r="F38" s="68"/>
      <c r="G38" s="68"/>
      <c r="H38" s="68"/>
      <c r="I38" s="68"/>
      <c r="J38" s="68"/>
      <c r="K38" s="68"/>
    </row>
    <row r="39" spans="5:11">
      <c r="E39" s="68"/>
      <c r="F39" s="68"/>
      <c r="G39" s="68"/>
      <c r="H39" s="68"/>
      <c r="I39" s="68"/>
      <c r="J39" s="68"/>
      <c r="K39" s="68"/>
    </row>
  </sheetData>
  <mergeCells count="2">
    <mergeCell ref="C1:E1"/>
    <mergeCell ref="F2:I2"/>
  </mergeCells>
  <phoneticPr fontId="9" type="noConversion"/>
  <printOptions headings="1" gridLines="1"/>
  <pageMargins left="0.75" right="0.75" top="1.77" bottom="1" header="0.5" footer="0.5"/>
  <pageSetup paperSize="9" orientation="landscape" r:id="rId1"/>
  <headerFooter alignWithMargins="0">
    <oddHeader>&amp;C
&amp;"Arial,Félkövér"&amp;11Vésztő Város Önkormányzat adósságának és hitelállományának kimutatása,  
valamint a több éves kihatással járó feladatok kiadásai éves bontásban&amp;R9. melléklet a 11/2018(V.31.) önkormányzati rendelethez
Adatok E Ft-ban</oddHeader>
  </headerFooter>
  <ignoredErrors>
    <ignoredError sqref="I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</vt:i4>
      </vt:variant>
    </vt:vector>
  </HeadingPairs>
  <TitlesOfParts>
    <vt:vector size="21" baseType="lpstr">
      <vt:lpstr>1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17 melléklet</vt:lpstr>
      <vt:lpstr>17A melléklet</vt:lpstr>
      <vt:lpstr>18 melléklet</vt:lpstr>
      <vt:lpstr>19 melléklet</vt:lpstr>
      <vt:lpstr>'17A melléklet'!Nyomtatási_terület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Kurucsóné</cp:lastModifiedBy>
  <cp:lastPrinted>2018-05-28T11:03:46Z</cp:lastPrinted>
  <dcterms:created xsi:type="dcterms:W3CDTF">2010-10-19T08:05:21Z</dcterms:created>
  <dcterms:modified xsi:type="dcterms:W3CDTF">2018-06-01T07:40:43Z</dcterms:modified>
</cp:coreProperties>
</file>