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firstSheet="1" activeTab="16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Titles" localSheetId="9">'10'!$1:$4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3">'14'!$1:$1</definedName>
    <definedName name="_xlnm.Print_Titles" localSheetId="20">'21'!$3:$6</definedName>
    <definedName name="_xlnm.Print_Titles" localSheetId="2">'3'!$1:$2</definedName>
    <definedName name="_xlnm.Print_Titles" localSheetId="5">'6'!$1:$4</definedName>
    <definedName name="_xlnm.Print_Titles" localSheetId="6">'7'!$1:$4</definedName>
    <definedName name="_xlnm.Print_Titles" localSheetId="8">'9'!$1:$5</definedName>
    <definedName name="_xlnm.Print_Area" localSheetId="9">'10'!$A$1:$M$53</definedName>
    <definedName name="_xlnm.Print_Area" localSheetId="11">'12'!$A$1:$H$92</definedName>
    <definedName name="_xlnm.Print_Area" localSheetId="15">'16'!$A$1:$G$45</definedName>
    <definedName name="_xlnm.Print_Area" localSheetId="1">'2'!$A$1:$H$34</definedName>
    <definedName name="_xlnm.Print_Area" localSheetId="6">'7'!$A$1:$N$53</definedName>
  </definedNames>
  <calcPr fullCalcOnLoad="1"/>
</workbook>
</file>

<file path=xl/sharedStrings.xml><?xml version="1.0" encoding="utf-8"?>
<sst xmlns="http://schemas.openxmlformats.org/spreadsheetml/2006/main" count="1514" uniqueCount="983">
  <si>
    <t>Személyi juttatások</t>
  </si>
  <si>
    <t>Összesen</t>
  </si>
  <si>
    <t>I. Működési bevételek</t>
  </si>
  <si>
    <t>II. Felhalmozási bevételek</t>
  </si>
  <si>
    <t>Cím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</si>
  <si>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</si>
  <si>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</si>
  <si>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</si>
  <si>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</si>
  <si>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</si>
  <si>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</si>
  <si>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</si>
  <si>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</si>
  <si>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</si>
  <si>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</si>
  <si>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</si>
  <si>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</si>
  <si>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</si>
  <si>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</si>
  <si>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</si>
  <si>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</si>
  <si>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</si>
  <si>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</si>
  <si>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Felújítások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</si>
  <si>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</si>
  <si>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</si>
  <si>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</si>
  <si>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</si>
  <si>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</si>
  <si>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</si>
  <si>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</si>
  <si>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</si>
  <si>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</si>
  <si>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</si>
  <si>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</si>
  <si>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</si>
  <si>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</si>
  <si>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</si>
  <si>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</si>
  <si>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</si>
  <si>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Költségvetési szerv megnevezése</t>
  </si>
  <si>
    <t>Finanszírozási bevételek</t>
  </si>
  <si>
    <t>Bevételek összesen</t>
  </si>
  <si>
    <t>Személyi jutta-tások</t>
  </si>
  <si>
    <t>Egyéb működési kiadások</t>
  </si>
  <si>
    <t>Ellátot-tak pénz-beli jutta-tása</t>
  </si>
  <si>
    <t>Költségvetési kiadások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</si>
  <si>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</si>
  <si>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</si>
  <si>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</si>
  <si>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</si>
  <si>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</si>
  <si>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</si>
  <si>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</si>
  <si>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</si>
  <si>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</si>
  <si>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Keszthelyi Polgárőr Egyesület</t>
  </si>
  <si>
    <t>Hiány belső finanszírozása: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</si>
  <si>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</si>
  <si>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</si>
  <si>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</si>
  <si>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</si>
  <si>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</si>
  <si>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</si>
  <si>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</si>
  <si>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</si>
  <si>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</si>
  <si>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Működési bevételek összesen (A + D)</t>
  </si>
  <si>
    <t>Működési kiadások összesen (B + C)</t>
  </si>
  <si>
    <t>Beruházások</t>
  </si>
  <si>
    <t>Tám. Áht-n belülre</t>
  </si>
  <si>
    <t>Tám. Áht-n kivülre</t>
  </si>
  <si>
    <t xml:space="preserve">2. Munkaadókat terhelő járulékok </t>
  </si>
  <si>
    <t>Karácsonyi díszkivilágítás bővítése</t>
  </si>
  <si>
    <t>Gazdasági Ellátó Szervezet Keszthely</t>
  </si>
  <si>
    <t>Ingatlan felújítás</t>
  </si>
  <si>
    <t>Keszthely Város Önkormányzata Egyesített Szociális Intézménye</t>
  </si>
  <si>
    <t>Keszthelyi Vöröskeresztes Vizimentő Egyesület</t>
  </si>
  <si>
    <t>2. Felújítások</t>
  </si>
  <si>
    <t>Felhalmozási hiány (A-B) :</t>
  </si>
  <si>
    <t>Önk.jogalkotás 011130</t>
  </si>
  <si>
    <t>Közcélú fogl. 041233</t>
  </si>
  <si>
    <t>Közter.rendj. 031030</t>
  </si>
  <si>
    <t>Fogorvosi szakell. 072313</t>
  </si>
  <si>
    <t>Út, autópálya építés ( 045120 )</t>
  </si>
  <si>
    <t>Önkormányzati jogalkotás ( 011130 )</t>
  </si>
  <si>
    <t>Szociális ösztöndíjak ( 094260 )</t>
  </si>
  <si>
    <t>Felhalmozási célú bevételek összesen:</t>
  </si>
  <si>
    <t>eből: köt.feladat</t>
  </si>
  <si>
    <t>ebból: köt.feladat</t>
  </si>
  <si>
    <t>ebből: köt.feladat</t>
  </si>
  <si>
    <t>Kötelező feladat</t>
  </si>
  <si>
    <t>Önként vállalt feladat</t>
  </si>
  <si>
    <t>Módosított előirányzat</t>
  </si>
  <si>
    <t>Módosított ei.</t>
  </si>
  <si>
    <t>Közterület rendjének fenntartása (031030)</t>
  </si>
  <si>
    <t>önk. vállalt feladat</t>
  </si>
  <si>
    <t>1. Beruházások</t>
  </si>
  <si>
    <t>Bünmegelőzés 031060</t>
  </si>
  <si>
    <t>Út, autópálya ép., 045120</t>
  </si>
  <si>
    <t>Kölcsön</t>
  </si>
  <si>
    <t>II.Felhalmozási  költségvetés</t>
  </si>
  <si>
    <t>Civil szervezetek működési támogatása (084031)</t>
  </si>
  <si>
    <t>Keszthelyi Életfa Óvoda</t>
  </si>
  <si>
    <t>Helyi önkormányzatok kiegészítő támogatásai</t>
  </si>
  <si>
    <t>Államháztartáson belüli megelőlegezések</t>
  </si>
  <si>
    <t>Áht-n belüli megelőlegezések vissza-fizetése</t>
  </si>
  <si>
    <t xml:space="preserve">ÁHT-n belüli megelőlegezések </t>
  </si>
  <si>
    <t>Beruhá-zások</t>
  </si>
  <si>
    <t xml:space="preserve">Maradvány </t>
  </si>
  <si>
    <t>Gyermekvéd.ell. 104051</t>
  </si>
  <si>
    <t>3. Működési bevételek</t>
  </si>
  <si>
    <t>Balatoni Múzeum</t>
  </si>
  <si>
    <t>Goldmark Károly Művelődési Központ</t>
  </si>
  <si>
    <t>Fejér György Városi Könyvtár</t>
  </si>
  <si>
    <t>Eszközök</t>
  </si>
  <si>
    <t>állományi érték</t>
  </si>
  <si>
    <t>Források</t>
  </si>
  <si>
    <t>I. Immateriális javak</t>
  </si>
  <si>
    <t>II. Tárgyi eszközök</t>
  </si>
  <si>
    <t>1. Ingatlanok, kapcs.v.ért.j.</t>
  </si>
  <si>
    <t>1. Tartós részesedések</t>
  </si>
  <si>
    <t>I. Készletek</t>
  </si>
  <si>
    <t>Eszközök összesen:</t>
  </si>
  <si>
    <t>Források összesen:</t>
  </si>
  <si>
    <t>Gazdasági társaság neve</t>
  </si>
  <si>
    <t>Székhelye</t>
  </si>
  <si>
    <t>Darabszám, névérték</t>
  </si>
  <si>
    <t>Érték eFt</t>
  </si>
  <si>
    <t>Keszthely Város Önkormányzata 100%-os részesedéssel rendelkezik:</t>
  </si>
  <si>
    <t>Keszthelyi Városüzemeltető Egyszemélyes Nonprofit Kft.</t>
  </si>
  <si>
    <t>Keszthely, Vásár tér 10.</t>
  </si>
  <si>
    <t>Keszthelyi Televízió Szolgáltató Kft.</t>
  </si>
  <si>
    <t>Keszthely, Kossuth L.u. 45</t>
  </si>
  <si>
    <t>Keszthely, 0249/7. hrsz</t>
  </si>
  <si>
    <t>Keszthely Város Önkormányzata 50%-on felüli részesedéssel rendelkezik:</t>
  </si>
  <si>
    <t>KETÉH Kft.</t>
  </si>
  <si>
    <t>Keszthely Város Önkormányzata 25%-on felüli részesedéssel rendelkezik:</t>
  </si>
  <si>
    <t>Nyugat-Balatoni Turisztikai Iroda Nonprofit Kft.</t>
  </si>
  <si>
    <t>Keszthely, Kossuth L. u. 28.</t>
  </si>
  <si>
    <t>Keszthely Város Önkormányzata 25%-ot el nem érő részesedéssel rendelkezik:</t>
  </si>
  <si>
    <t>Municipal Önkormányzati Kárpótlási Jegy Befektető Zrt.</t>
  </si>
  <si>
    <t>Budapest Király u. 1/a.</t>
  </si>
  <si>
    <t xml:space="preserve">10 db 49562-49571 sorsz.10 eFt, összérték     </t>
  </si>
  <si>
    <t>700 db 046101-046800 sorsz. 100 eFt, összérték</t>
  </si>
  <si>
    <t>90 db 048791-048880 sorsz. 10 eFt, összérték</t>
  </si>
  <si>
    <t>Balatoni Hajózási Zrt.</t>
  </si>
  <si>
    <t>Siófok, Krúdy sétány 2.</t>
  </si>
  <si>
    <t>10.779 db A104246-115024 sorsz. 20 eFt névértékű</t>
  </si>
  <si>
    <t>Dunántúli Regionális Vízmű Zrt.</t>
  </si>
  <si>
    <t>Siófok, Tanácsház u. 7.</t>
  </si>
  <si>
    <t>895 db A 404500- A405394 sorsz. 10 eFt névértékű</t>
  </si>
  <si>
    <t>M i n d ö s s z e s e n :</t>
  </si>
  <si>
    <t xml:space="preserve">13.812 db A231143-244954 sorsz. 20 eFt névértékű </t>
  </si>
  <si>
    <t xml:space="preserve">Intézmény neve                 </t>
  </si>
  <si>
    <t xml:space="preserve">Szabad pénzmaradvány </t>
  </si>
  <si>
    <t>F. Gy. Városi Könyvtár</t>
  </si>
  <si>
    <t>Keszthely Város Önkormányzata  Alapellátási Intézet</t>
  </si>
  <si>
    <t>Egyesített Szociális Intézmény</t>
  </si>
  <si>
    <t xml:space="preserve">Keszthely Város Önkormányzata  </t>
  </si>
  <si>
    <t>Önkormányzat összesen</t>
  </si>
  <si>
    <t>Sorszám</t>
  </si>
  <si>
    <t>Adósságot keletkeztető ügyletekből és kezességvállalásokból fennálló kötelezettségek</t>
  </si>
  <si>
    <t>Készfizető kezesség</t>
  </si>
  <si>
    <t>2017.</t>
  </si>
  <si>
    <t>2018-2026.</t>
  </si>
  <si>
    <t xml:space="preserve">Keszthelyi Városüzemeltető Kft - gázmotoros blokkfűtőmű beruházás 2015.12.31-ig. 277/2009. (IX.24.) </t>
  </si>
  <si>
    <t>VÜZ Nonprofit Kft hitelfelvétel 9/2011.(I.27.) - Tőketartozás: 201.210 EUR,  lejárata 2025.12.31. célja: Keszthely piaci parkolók létesítése. Tőketartozás: 88.690 EUR, lejárata 2026.01.31., célja: Keszt-hely Fő tér rekonstrukció keretében a Keszthelyi Városüzemeltető Kft saját erejének biztosítása. (295.-Ft árfolyamon 85.521 eFt)</t>
  </si>
  <si>
    <t>Összes készfizető kezesség:</t>
  </si>
  <si>
    <t>Hitel</t>
  </si>
  <si>
    <t>Részletfizetés</t>
  </si>
  <si>
    <t>Zala Megyei Önkormányzat - Mozgás Háza 2010.03.10-2029.03.10</t>
  </si>
  <si>
    <t>Készfizető kezesség kamata, egyéb bankköltségek</t>
  </si>
  <si>
    <t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(295.-Ft árfolyamon 85.521 eFt)</t>
  </si>
  <si>
    <t>Egyéb kötelezettségek</t>
  </si>
  <si>
    <t xml:space="preserve">Pannon EGTC tagdíj 222/2010. (VII.29.) </t>
  </si>
  <si>
    <t xml:space="preserve">Egészségügyi alapellátáshoz kötődő kiadások (ALI rezsiköltség, közüzemi díjak) </t>
  </si>
  <si>
    <t>A támogatás megnevezése</t>
  </si>
  <si>
    <t>Önkormányzati rendelet/határozat száma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</si>
  <si>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</si>
  <si>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</si>
  <si>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</si>
  <si>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</si>
  <si>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</si>
  <si>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</si>
  <si>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</si>
  <si>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</si>
  <si>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</si>
  <si>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</si>
  <si>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</si>
  <si>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>Telekadó</t>
  </si>
  <si>
    <t xml:space="preserve">Szociális étkeztetés 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</si>
  <si>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</si>
  <si>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</si>
  <si>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</si>
  <si>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</si>
  <si>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</si>
  <si>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Eredeti előirányzat</t>
  </si>
  <si>
    <t>Teljesítés</t>
  </si>
  <si>
    <t>T/M %</t>
  </si>
  <si>
    <t xml:space="preserve">Teljesítés    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</si>
  <si>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</si>
  <si>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</si>
  <si>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</si>
  <si>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</si>
  <si>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</si>
  <si>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</si>
  <si>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t>Költségvetési szervek eredeti előirányzata összesen</t>
  </si>
  <si>
    <t>9. Államháztartások belüli megelőlegezések</t>
  </si>
  <si>
    <t xml:space="preserve">Működési bevételek </t>
  </si>
  <si>
    <t>előző időszak</t>
  </si>
  <si>
    <t>tárgyi időszak</t>
  </si>
  <si>
    <t>4. Beruházások, felújítások</t>
  </si>
  <si>
    <t>B./ Nemzeti vagyonba tartozó forgóeszközök</t>
  </si>
  <si>
    <t>1. Vásárolt készletek</t>
  </si>
  <si>
    <t>C./ Pénzeszközök</t>
  </si>
  <si>
    <t>II. Pénztárak</t>
  </si>
  <si>
    <t>III. Forintszámlák</t>
  </si>
  <si>
    <t>IV. Devizaszámlák</t>
  </si>
  <si>
    <t>D./ Követelések</t>
  </si>
  <si>
    <t>I. Költségvetési évben esedékes követelések</t>
  </si>
  <si>
    <t>III. Követelés jellegű sajátos elszámolások</t>
  </si>
  <si>
    <t>G./ Saját tőke</t>
  </si>
  <si>
    <t>I. Nemzeti vagyon induláskori értéke</t>
  </si>
  <si>
    <t>II. Nemzeti vagyon változásai</t>
  </si>
  <si>
    <t>IV. Felhalmozott eredmény</t>
  </si>
  <si>
    <t>VI. Mérleg szerinti eredmény</t>
  </si>
  <si>
    <t>I. Költségvetési évben esedékes kötelezettségek</t>
  </si>
  <si>
    <t>2. Szellemi termékek</t>
  </si>
  <si>
    <t>1. - személyi juttatásokra</t>
  </si>
  <si>
    <t>3. - dologi kiadásokra</t>
  </si>
  <si>
    <t>6. - beruházásokra</t>
  </si>
  <si>
    <t>7. - felújításokra</t>
  </si>
  <si>
    <t>III. Kötelezettség jellegű sajátos elszámolások</t>
  </si>
  <si>
    <t xml:space="preserve">1. Kapott előlegek </t>
  </si>
  <si>
    <t xml:space="preserve">3. Más szervezetet megillető bevételek elszámolása </t>
  </si>
  <si>
    <t>4. Forgótőke elszámolása</t>
  </si>
  <si>
    <t>A./ Nemzeti vagyonba tart. befektetett eszközök</t>
  </si>
  <si>
    <t>II. Költségvetési évet követően esedékes követ.</t>
  </si>
  <si>
    <t>II. Költségetési évet követően esedékes kötelezettségek</t>
  </si>
  <si>
    <t>H./ Kötelezettségek</t>
  </si>
  <si>
    <t>1. Vagyoni értékű jogok</t>
  </si>
  <si>
    <t>IV. Koncesszióba, vagyon-kezelésbe adott eszközök</t>
  </si>
  <si>
    <t>3. - közhatalmi bevételre</t>
  </si>
  <si>
    <t>4. - működési bevételre</t>
  </si>
  <si>
    <t>5. - felhalmozási bevételre</t>
  </si>
  <si>
    <t>6. - működési célú átvett pénzeszközre</t>
  </si>
  <si>
    <t>7. - felhalmozási célú átvett pénzeszközre</t>
  </si>
  <si>
    <t>III. Befektetett pü.eszközök</t>
  </si>
  <si>
    <t>1. Adott előlegek</t>
  </si>
  <si>
    <t>III. Egyéb eszközök indulás-kori értéke és változásai</t>
  </si>
  <si>
    <t>E./ Egyéb sajátos eszköz-oldali elszámolások</t>
  </si>
  <si>
    <t>2. Gépek,berend, járművek</t>
  </si>
  <si>
    <t>F./Aktív időbeli elhatárolás</t>
  </si>
  <si>
    <t>9. - finanszírozási kiadásokra</t>
  </si>
  <si>
    <t xml:space="preserve">6. - beruházásokra </t>
  </si>
  <si>
    <t>3. - Halasztott eredmény-szemléletű bevételek elhat.</t>
  </si>
  <si>
    <t>1. Vagyonkez. adott eszk.</t>
  </si>
  <si>
    <t>6. - műk.célú átvett pénzeszk</t>
  </si>
  <si>
    <t>Önkormány-zat eredeti  előirányzat</t>
  </si>
  <si>
    <t>Költségvetési szervek eredeti előirányzata</t>
  </si>
  <si>
    <t xml:space="preserve">Módosított előirányzat </t>
  </si>
  <si>
    <t xml:space="preserve">Teljesítésből </t>
  </si>
  <si>
    <t>Önként váll. feladat</t>
  </si>
  <si>
    <t>Működési bevételek</t>
  </si>
  <si>
    <t>Összesen eredeti előirányzat</t>
  </si>
  <si>
    <t>ÁHT-n belüli megelőlegezések</t>
  </si>
  <si>
    <t>Eredeti előirányzat összesen:</t>
  </si>
  <si>
    <t>Módosított előirányzat összesen:</t>
  </si>
  <si>
    <t xml:space="preserve">Teljesítés összesen: </t>
  </si>
  <si>
    <t>Felhalmozási</t>
  </si>
  <si>
    <t>Önkormányzat er. ei</t>
  </si>
  <si>
    <t>Költségvetési szervek er. ei.</t>
  </si>
  <si>
    <t>Tartalék</t>
  </si>
  <si>
    <t>Összesen er. ei.</t>
  </si>
  <si>
    <t>ebből: köt. feladat</t>
  </si>
  <si>
    <t>Ellátottak pénzbeli jutt.</t>
  </si>
  <si>
    <t>Munkaadókat terhelő járulékok és sz.h.j. adó</t>
  </si>
  <si>
    <t>önként váll. Fel.</t>
  </si>
  <si>
    <t>Támogatás ÁHT-n belülről</t>
  </si>
  <si>
    <t>Kölcsönök vissza-térülése</t>
  </si>
  <si>
    <t>Létszám-keret</t>
  </si>
  <si>
    <t xml:space="preserve">ebből: kötelező feladat </t>
  </si>
  <si>
    <r>
      <rPr>
        <b/>
        <sz val="10"/>
        <rFont val="Book Antiqua"/>
        <family val="1"/>
      </rPr>
      <t>Keszthelyi Életfa Óvoda</t>
    </r>
    <r>
      <rPr>
        <sz val="10"/>
        <rFont val="Book Antiqua"/>
        <family val="1"/>
      </rPr>
      <t xml:space="preserve"> eredeti előir.</t>
    </r>
  </si>
  <si>
    <t>Tám. ÁHT-n belülre</t>
  </si>
  <si>
    <t>Tám. ÁHT-n kívülre</t>
  </si>
  <si>
    <t xml:space="preserve">Kötelezettséggel terhelt maradvány </t>
  </si>
  <si>
    <t>Határozat száma</t>
  </si>
  <si>
    <t>Támogatás összege</t>
  </si>
  <si>
    <t>Adatok: ezer forintban!</t>
  </si>
  <si>
    <t>ESZKÖZÖK</t>
  </si>
  <si>
    <t>Bruttó</t>
  </si>
  <si>
    <t xml:space="preserve">Könyv szerinti 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</si>
  <si>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</si>
  <si>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</si>
  <si>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</si>
  <si>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</si>
  <si>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</si>
  <si>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</si>
  <si>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</si>
  <si>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</si>
  <si>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</si>
  <si>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</si>
  <si>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</si>
  <si>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</si>
  <si>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</si>
  <si>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</si>
  <si>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</si>
  <si>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</si>
  <si>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</si>
  <si>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</si>
  <si>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</si>
  <si>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</si>
  <si>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</si>
  <si>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</si>
  <si>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</si>
  <si>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</si>
  <si>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</si>
  <si>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</si>
  <si>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</si>
  <si>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</si>
  <si>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</si>
  <si>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</si>
  <si>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</si>
  <si>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</si>
  <si>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</si>
  <si>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</si>
  <si>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</si>
  <si>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</si>
  <si>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</si>
  <si>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</si>
  <si>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</si>
  <si>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</si>
  <si>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19.</t>
  </si>
  <si>
    <t>20.</t>
  </si>
  <si>
    <t>21.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</si>
  <si>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</si>
  <si>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</si>
  <si>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</si>
  <si>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</si>
  <si>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</si>
  <si>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</si>
  <si>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</si>
  <si>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</si>
  <si>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</si>
  <si>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</si>
  <si>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</si>
  <si>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</si>
  <si>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</si>
  <si>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</si>
  <si>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</si>
  <si>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</si>
  <si>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</si>
  <si>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</si>
  <si>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</si>
  <si>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</si>
  <si>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</si>
  <si>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</si>
  <si>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</si>
  <si>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</si>
  <si>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</si>
  <si>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</si>
  <si>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</si>
  <si>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</si>
  <si>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</si>
  <si>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</si>
  <si>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</si>
  <si>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</si>
  <si>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</si>
  <si>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</si>
  <si>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</si>
  <si>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</si>
  <si>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</si>
  <si>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</si>
  <si>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</si>
  <si>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</si>
  <si>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</si>
  <si>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</si>
  <si>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</si>
  <si>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</si>
  <si>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</si>
  <si>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</si>
  <si>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</si>
  <si>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</si>
  <si>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</si>
  <si>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</si>
  <si>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</si>
  <si>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</si>
  <si>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</si>
  <si>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</si>
  <si>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</si>
  <si>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</si>
  <si>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51.</t>
  </si>
  <si>
    <t>52.</t>
  </si>
  <si>
    <t>II. Költségvetési évet követően esedékes követelések</t>
  </si>
  <si>
    <t>D) KÖVETELÉSEK (54+55+56)</t>
  </si>
  <si>
    <t>F) AKTÍV IDŐBELI ELHATÁROLÁSOK</t>
  </si>
  <si>
    <t>VAGYONKIMUTATÁS
a könyvviteli mérlegben értékkel szereplő forrásokról</t>
  </si>
  <si>
    <t>FORRÁSOK</t>
  </si>
  <si>
    <t>állományi 
érték</t>
  </si>
  <si>
    <t>A</t>
  </si>
  <si>
    <t>III. Egyéb eszközök induláskori értéke és változásai</t>
  </si>
  <si>
    <t>V. Eszközök értékhelyesbítésének forrása</t>
  </si>
  <si>
    <t>G) SAJÁT TŐKE (01+….+06)</t>
  </si>
  <si>
    <t>II. Költségvetési évet követően esedékes kötelezettségek</t>
  </si>
  <si>
    <t>H) KÖTELEZETTSÉGEK (08+09+10)</t>
  </si>
  <si>
    <t>FORRÁSOK ÖSSZESEN  (07+11+12+13)</t>
  </si>
  <si>
    <t>Mennyiség
(db)</t>
  </si>
  <si>
    <t>Értéke
(E Ft)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</si>
  <si>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</si>
  <si>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</si>
  <si>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</si>
  <si>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</si>
  <si>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</si>
  <si>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</si>
  <si>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</si>
  <si>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</si>
  <si>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</si>
  <si>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</si>
  <si>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</si>
  <si>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</si>
  <si>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</si>
  <si>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</si>
  <si>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</si>
  <si>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</si>
  <si>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</si>
  <si>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</si>
  <si>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</si>
  <si>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</si>
  <si>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</si>
  <si>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</si>
  <si>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</si>
  <si>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</si>
  <si>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</si>
  <si>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</si>
  <si>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</si>
  <si>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1. Felhalmozási bevételek</t>
  </si>
  <si>
    <t>7. Maradvány igénybevétele</t>
  </si>
  <si>
    <t>Önkormányzatok működési támogatásai</t>
  </si>
  <si>
    <t>Felhalmozási  bevételek</t>
  </si>
  <si>
    <t>Maradvány igénybevétele</t>
  </si>
  <si>
    <t>Felhalmozási bevételek összesen (A+D)</t>
  </si>
  <si>
    <t>Felhalmozási kiadások összesen (B+C)</t>
  </si>
  <si>
    <t>K) PASSZÍV IDŐBELI ELHATÁROLÁSOK</t>
  </si>
  <si>
    <t>I) EGYÉB SAJÁTOS ESZKÖZOLDALI ELSZÁMOLÁSOK</t>
  </si>
  <si>
    <t>Költségvetési szervek megnevezése</t>
  </si>
  <si>
    <t>Pénzeszközök állománya</t>
  </si>
  <si>
    <t>Változás</t>
  </si>
  <si>
    <t>Keszthely Város Önkormányzata Alapellátási Intézete</t>
  </si>
  <si>
    <t>Keszthely Város Egyesített Szociális Intézménye</t>
  </si>
  <si>
    <t>Telekvásárlás sportcsarnokhoz</t>
  </si>
  <si>
    <t>Zöldterület kezelés ( 066010 )</t>
  </si>
  <si>
    <t xml:space="preserve">Csapadékelvezető rendszer tervezése és kivitelezése lakossági felvetés megoldására </t>
  </si>
  <si>
    <t>Keszthelyi Polgármesteri Hivatal</t>
  </si>
  <si>
    <t>Keszthely Város Alapellátási Intézete</t>
  </si>
  <si>
    <t xml:space="preserve">SUN Teniszklub </t>
  </si>
  <si>
    <t xml:space="preserve">Mazsola Kerékpáros Sportegyesület (épületek + KRESZ park) </t>
  </si>
  <si>
    <t xml:space="preserve"> Óvodai nevelés, ellátás működtetés feladatai  (091140)</t>
  </si>
  <si>
    <t xml:space="preserve">ingatlan felújítás (Kísérleti u. fafelület) </t>
  </si>
  <si>
    <t>Egyéb működési célú támogatások ÁHT-n belülre</t>
  </si>
  <si>
    <t xml:space="preserve">Keszthely és Környéke Kistérségi Többcélú Társulás ebből: </t>
  </si>
  <si>
    <t>Tagdíj</t>
  </si>
  <si>
    <t>Szociális ágazati pótlék</t>
  </si>
  <si>
    <t>Szociális ágazati kiegészítő pótlék</t>
  </si>
  <si>
    <t>Kompenzáció</t>
  </si>
  <si>
    <t xml:space="preserve">Z.M. Rendőrfőkapitányság - nyári közös járőrszolgálat </t>
  </si>
  <si>
    <t>Arany János Tehetséggondozó Program</t>
  </si>
  <si>
    <t>Egyéb működési célú támogatások ÁHT-n kívülre</t>
  </si>
  <si>
    <t>Ár- és belvíz-védelmi tevékenység ( 047410 )</t>
  </si>
  <si>
    <t>Lakossági víz- és csatornaszolgáltatás</t>
  </si>
  <si>
    <t>Keszthelyi HUSZ Kft - kezességvállalás</t>
  </si>
  <si>
    <t>Újkori Középiskolás Helikoni Ünn. Alapítvány</t>
  </si>
  <si>
    <t>Magyar Vöröskereszt Zala Megyei Szervezete</t>
  </si>
  <si>
    <t xml:space="preserve">Nyugat-Balatoni Turisztikai Iroda Nonprofit Kft </t>
  </si>
  <si>
    <t>Peter Cerny Alapítvány a Beteg Koraszülöttek Gyógyításáért Közhasznú Szervezet - PM ált.</t>
  </si>
  <si>
    <t>Zalaegerszeg Mentőállomásért Alapítvány - PM ált.</t>
  </si>
  <si>
    <t>Zámor Térségéért Egyesület - EEB</t>
  </si>
  <si>
    <t>Egry J.Általános és Műv. Iskola Alapítvány - EEB</t>
  </si>
  <si>
    <t>Salve Regina Kulturális Egyesület - PM</t>
  </si>
  <si>
    <t>Vakok és Gyengénlátók Zala Megyei Egyesülete-PM</t>
  </si>
  <si>
    <t>Sportlétesítmények, edzőtáborok műk.  (081030)</t>
  </si>
  <si>
    <t>Keszthelyi Kilóméterek Egyesület</t>
  </si>
  <si>
    <t>Georgikon Diáksport Egyesület</t>
  </si>
  <si>
    <t>BEFAG Erdész Lövészklub</t>
  </si>
  <si>
    <t>Keszthely Városi Diáksport Egyesület</t>
  </si>
  <si>
    <t>SZ-L Bau Egyesület</t>
  </si>
  <si>
    <t>Keszthelyi Haladás Sportegyesület</t>
  </si>
  <si>
    <t xml:space="preserve">Futball Club </t>
  </si>
  <si>
    <t>Pelso Sportegyesület</t>
  </si>
  <si>
    <t xml:space="preserve">KESOTE </t>
  </si>
  <si>
    <t>Keszthelyi Yachtklub</t>
  </si>
  <si>
    <t>Vajda János Gimnázium Diáksport SE</t>
  </si>
  <si>
    <t>Keszthelyi Tollaslabda Egyesület</t>
  </si>
  <si>
    <t>Mazsola SE</t>
  </si>
  <si>
    <t>Helikon Tenisz Club - PM</t>
  </si>
  <si>
    <t>Balaton Triatlon és Szabadidő Sportegyesület</t>
  </si>
  <si>
    <t xml:space="preserve">Egyházak közösségi és hitéleti tev.tám. (018040) </t>
  </si>
  <si>
    <t>Szeghalmy Bálint Református Egyházi Közhasznú Alapítvány - PM ált.</t>
  </si>
  <si>
    <t>Keszthelyi HUSZ Hulladékszállító Egyszemélyes Nonprofit Kft. - 300/2014. (XI. 27.)  2015. 01. 01-2015. 12. 31-ig (Folyószámlahitel 22.000 eFt, Forgóeszközfinanszírozási kölcsön 8.000 eFt.)</t>
  </si>
  <si>
    <t>2018-2029.</t>
  </si>
  <si>
    <t xml:space="preserve">BAHART Zrt. tőkeemelése - átütemezve </t>
  </si>
  <si>
    <t>Egyéb felhalmozási célú kiadások ÁHT-n kívülre</t>
  </si>
  <si>
    <t>Út, autópálya építés (045120)</t>
  </si>
  <si>
    <t xml:space="preserve">Keszthely TV Kft. </t>
  </si>
  <si>
    <t>Egyházak, közösségi és hitéleti tevékenységének támogatása (084040 )</t>
  </si>
  <si>
    <t>Ingatlanfelújítás</t>
  </si>
  <si>
    <t xml:space="preserve">Keszthelyi Polgármesteri  Hivatal </t>
  </si>
  <si>
    <t xml:space="preserve">Európai uniós forrásból finanszírozott támogatással megvalósuló programok, projektek bevételei, kiadásai, valamint az önkormányzat ilyen  projektekhez történő hozzájárulásai </t>
  </si>
  <si>
    <t>TÁMOP-2.4.5-12/7-2012-0609 Rugalmas foglalkoztatási formák bevezetése az önkormányzati intézményekben Keszthelyen</t>
  </si>
  <si>
    <t xml:space="preserve">ÁROP-1.A.3-2014-2014-0080  Területi együttműködéseket segítő esélyegyenlőségi programok a Keszthelyi járásban </t>
  </si>
  <si>
    <t>Kiadás</t>
  </si>
  <si>
    <t>Keszthelyi Polgármeseteri Hivatal</t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</si>
  <si>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</si>
  <si>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t xml:space="preserve">Keszthelyi Polgármesteri Hivatal </t>
    </r>
    <r>
      <rPr>
        <sz val="9"/>
        <rFont val="Book Antiqua"/>
        <family val="1"/>
      </rPr>
      <t>eredeti ei.</t>
    </r>
  </si>
  <si>
    <t>7. -  felhalmozási célú átvett pénzeszközre</t>
  </si>
  <si>
    <t xml:space="preserve">8. Letétre, megőrzésre, fedezetre átvett pénzeszközök </t>
  </si>
  <si>
    <t>J./ Passzív időbeli elhatárolások</t>
  </si>
  <si>
    <t>2. - Költségek, ráfordítások passzív időbeli elhat.</t>
  </si>
  <si>
    <t>2. Önkormányzatok működési támogatásai</t>
  </si>
  <si>
    <t>4. Működési célú támogatások ÁHT-n belülről</t>
  </si>
  <si>
    <t>6. Ellátottak pénzbeli juttatásai</t>
  </si>
  <si>
    <t>7. Működési célú tartalék</t>
  </si>
  <si>
    <t>8. Kölcsön nyújtása</t>
  </si>
  <si>
    <t>9. Működési hitel törlesztés</t>
  </si>
  <si>
    <t>5. Működési célú átvett pénzeszközök</t>
  </si>
  <si>
    <t>6. Kölcsönök visszatérülése</t>
  </si>
  <si>
    <t xml:space="preserve">5. Kölcsön visszatérülés </t>
  </si>
  <si>
    <t>6. Maradvány igénybevétele</t>
  </si>
  <si>
    <t>7. Felhalmozási célú hitelek felvétele</t>
  </si>
  <si>
    <t>4. Felhalmozási célú átvett  pénzeszközök</t>
  </si>
  <si>
    <t>7. Felhalmozási célú hitel törlesztése</t>
  </si>
  <si>
    <t>Felhalmozási célú átvett pénzeszközök</t>
  </si>
  <si>
    <t>Egyéb felhalmozási célú kiadások</t>
  </si>
  <si>
    <t>Kötelező feladatok</t>
  </si>
  <si>
    <t>Önként vállalt feladatok</t>
  </si>
  <si>
    <t>Helyi önkormányzatok működésének általános tám.</t>
  </si>
  <si>
    <t>Települési önkormányzatok egyes köznev. fel tám.</t>
  </si>
  <si>
    <t>Települési önkormányzatok szociáis, gyermekjóléti és gyermekétkeztetési feladatainak támogatása</t>
  </si>
  <si>
    <t>Települési önkormányzatok kult.feladatainak tám.</t>
  </si>
  <si>
    <t>Elszámolásból származó bevételek</t>
  </si>
  <si>
    <t xml:space="preserve">Működési célú támogatások államháztartáson belülről </t>
  </si>
  <si>
    <t>Elvonások</t>
  </si>
  <si>
    <t xml:space="preserve">Egyéb működési célú támogatások ÁHT-n belülről 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</si>
  <si>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</si>
  <si>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</si>
  <si>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</si>
  <si>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</si>
  <si>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Talajterhelési díj</t>
  </si>
  <si>
    <t>Iparűzési adó</t>
  </si>
  <si>
    <t>Bírság, pótlék, közigazgatási bírság</t>
  </si>
  <si>
    <t>Működési célú átvett pénzeszközök</t>
  </si>
  <si>
    <t>Kölcsön visszatérülése</t>
  </si>
  <si>
    <t xml:space="preserve">Egyéb működési célú átvett pénzeszközök </t>
  </si>
  <si>
    <t>Munkaadókat terhelő járulékok és szociális hozzájárulási adó</t>
  </si>
  <si>
    <t xml:space="preserve">Egyéb működési célú támogatások ÁHT-n belülre </t>
  </si>
  <si>
    <t>Kölcsön  nyújtása ÁHT-n kívülre</t>
  </si>
  <si>
    <t>Működési hiány-/többlet+ (A-B) :</t>
  </si>
  <si>
    <t>Engedélyezett létszám:</t>
  </si>
  <si>
    <t>ebből: Önkormányzat - 2 fő választott tisztségviselő</t>
  </si>
  <si>
    <t>III. Maradvány igénybevétele</t>
  </si>
  <si>
    <t>Önkormányzat működési támogatásai</t>
  </si>
  <si>
    <t xml:space="preserve">Működési célú támog. ÁHT-n belülről </t>
  </si>
  <si>
    <t>Kölcsön visszatérülés</t>
  </si>
  <si>
    <t>Egyéb működési célú átvett pénzeszközök</t>
  </si>
  <si>
    <t>Önk. felhalmozási támogatása</t>
  </si>
  <si>
    <t>Egyéb felhalm. célú átvett pénzeszköz</t>
  </si>
  <si>
    <t xml:space="preserve">Felhalmozási </t>
  </si>
  <si>
    <t xml:space="preserve">Működési </t>
  </si>
  <si>
    <t>Ingatlan értékesítés</t>
  </si>
  <si>
    <t xml:space="preserve">Közhatalmi bevételek </t>
  </si>
  <si>
    <t xml:space="preserve">Önkormányzatok működési támogatásai </t>
  </si>
  <si>
    <t xml:space="preserve">Műk. célú támog. ÁHT-n belülről </t>
  </si>
  <si>
    <t xml:space="preserve">Ingatlan értékesítés </t>
  </si>
  <si>
    <t xml:space="preserve">Önkormányzatok felhalm. tám. </t>
  </si>
  <si>
    <t>Felhalm. célú támog. ÁHT-n belülről</t>
  </si>
  <si>
    <t>III. Maradvány</t>
  </si>
  <si>
    <t>Egyéb tárgyi eszköz értékesítés</t>
  </si>
  <si>
    <t xml:space="preserve">I. Működési bevételek </t>
  </si>
  <si>
    <t>III. Irányító szervi támogatás</t>
  </si>
  <si>
    <t>IV. Maradvány</t>
  </si>
  <si>
    <t xml:space="preserve">Tartalék </t>
  </si>
  <si>
    <t xml:space="preserve">Kölcsön </t>
  </si>
  <si>
    <t>Támogatás ÁHT-n belülre</t>
  </si>
  <si>
    <t>Támogatás ÁHT-n kívülre</t>
  </si>
  <si>
    <t xml:space="preserve">Támogatás ÁHT-n kívülre </t>
  </si>
  <si>
    <t xml:space="preserve">Felhalmozási tartalék </t>
  </si>
  <si>
    <t>III. Irányító szervi  támogatás</t>
  </si>
  <si>
    <t>Hallgatói ösztöndíj 094260</t>
  </si>
  <si>
    <t>Munka-adókat terhelő járulékok és szhj. adó</t>
  </si>
  <si>
    <t>Kölcsön nyújtás</t>
  </si>
  <si>
    <t>Közfogl. Létszáma</t>
  </si>
  <si>
    <t>Lekötött bankbetét</t>
  </si>
  <si>
    <t>Működési átvett pénzeszközök</t>
  </si>
  <si>
    <t>Közvilágítás (064010)</t>
  </si>
  <si>
    <t>Nem lakóingatlan bérbeadása (013350)</t>
  </si>
  <si>
    <t>IV.ÁHT-n belüli megelőlegezések vissza-fizetése</t>
  </si>
  <si>
    <t>Egyéb felhalm. kiadások</t>
  </si>
  <si>
    <t>Egyéb felhalm. k.</t>
  </si>
  <si>
    <t>Készletek</t>
  </si>
  <si>
    <t xml:space="preserve">Keszthely Város Önkormányzata </t>
  </si>
  <si>
    <t>C) PÉNZESZKÖZÖK (49+50+51+52)</t>
  </si>
  <si>
    <t>Keszthelyi HUSZ Hulladékszállító Egyszemélyes Nonprofit Kft.</t>
  </si>
  <si>
    <t xml:space="preserve">Összesen: </t>
  </si>
  <si>
    <t>,</t>
  </si>
  <si>
    <t>Bérfőzési szeszadó</t>
  </si>
  <si>
    <t xml:space="preserve">Felhalmo-zási </t>
  </si>
  <si>
    <t>Közterület 031030</t>
  </si>
  <si>
    <t>Önkorm.elsz.kp.kv. 018010</t>
  </si>
  <si>
    <t>Strand 081061</t>
  </si>
  <si>
    <r>
      <rPr>
        <b/>
        <sz val="10"/>
        <rFont val="Book Antiqua"/>
        <family val="1"/>
      </rPr>
      <t xml:space="preserve">Keszthelyi Család- és Gyermekjóléti Központ </t>
    </r>
    <r>
      <rPr>
        <sz val="10"/>
        <rFont val="Book Antiqua"/>
        <family val="1"/>
      </rPr>
      <t>eredeti ei.</t>
    </r>
  </si>
  <si>
    <t>Petőfi utca - Rákóczi utca kereszteződés aszfaltozása (áthúzódó)</t>
  </si>
  <si>
    <t xml:space="preserve">Kossuth utca 5. - Nádor utca közötti területen parkoló kialakítása, átkötő út kiépítés </t>
  </si>
  <si>
    <t xml:space="preserve">Libás strandi parkoló burkolása (kavicsos parkoló, aszfaltos átvezető) </t>
  </si>
  <si>
    <t xml:space="preserve">Vaszary Kolos utcában óvoda előtt gyalogátkelőhely tervezés, engedélyeztetés </t>
  </si>
  <si>
    <t>Fodor utcában a kis posta előtt gyalogátkelőhely létesítés, tervfelülvizsgálat és engedélyeztetés</t>
  </si>
  <si>
    <t>Szent Miklós utca felső buszmegálló megközelítő útjának kiépítése</t>
  </si>
  <si>
    <t>Vásár téren a X. emeletestől járda építés a Schwarz lakótelepig  200m</t>
  </si>
  <si>
    <t>Arany J.u. K-i oldalán lévő járda felújítása (I.ütem)</t>
  </si>
  <si>
    <t xml:space="preserve">Kertváros Tulipán utca aszfaltozása és vízelvezetése (Vízmű alatti utca) </t>
  </si>
  <si>
    <t>Béri Balogh Ádám u.5. társasház belső parkoló aszfaltozása</t>
  </si>
  <si>
    <t xml:space="preserve">"Ipari parkok, ipari területek fejlesztése"- TOP-1.1.15 pályázat (Epreskert u., Gyöpi u., Pajtaalja u., Jankó J. u., Csapás u.) </t>
  </si>
  <si>
    <t>"Leromlott városi területek rehab. - Csapás u.- Kárpát u. kerékpárút - TOP-4.3.1-15.pályázat</t>
  </si>
  <si>
    <t>Napelem telep területvásárlás</t>
  </si>
  <si>
    <t xml:space="preserve">Sörház utca 9. szám alatti ingatlan vásárlás </t>
  </si>
  <si>
    <t>Fűnyíró beszerzés</t>
  </si>
  <si>
    <t>Balatoni Múzeum fűtéskorszerűsítése, hőmérséklet-szabályozó radiátorszelep csere</t>
  </si>
  <si>
    <t>Asbóth Sándor Szakgimnázium - kazáncsere</t>
  </si>
  <si>
    <t>Keszthelyi 4530.hrsz ingatlan csere</t>
  </si>
  <si>
    <t>"Leromlott városi területek rehab. - 020/36. hrsz. Ingatlan vásárlás - TOP-4.3.1-15.pályázat</t>
  </si>
  <si>
    <t xml:space="preserve">Keszthelyi HUSZ Nonprofit Kft. pótbefizetés </t>
  </si>
  <si>
    <t>Valcum Nyugat-Balatoni Fejlesztési Ügynökség Nonprofit Kft - üzletrész</t>
  </si>
  <si>
    <t>Keszthelyi Televízió Szolgáltató Kft - pótbefizetés</t>
  </si>
  <si>
    <t>"Leromlott városi területek rehabilitációja - TOP-4-3.1-15. pályázat</t>
  </si>
  <si>
    <t>Kisértékű tárgyi eszközök</t>
  </si>
  <si>
    <t>Rájnis József emléktábla</t>
  </si>
  <si>
    <t>Városi fogadótáblák felújítása</t>
  </si>
  <si>
    <t>Közvilágítási lámpák elhelyezése meglévő oszlopokra, egyedi bővítések (Tomaji sor 26-28., Gyöngyvirág u. hiányzó szakasz, Vaszary K. u-i CBA közvilágítása)</t>
  </si>
  <si>
    <t xml:space="preserve">IV. Béla park közvilágítása </t>
  </si>
  <si>
    <t>Napelemes kiserőmű létesítés</t>
  </si>
  <si>
    <t>Ady Endre u 11-41. ingatlanok Ny-i oldalán lévő 433.hrsz út közvilágítása</t>
  </si>
  <si>
    <t>Keszthely város vízjogi üzemeltetési engedélye (Büdösárok)</t>
  </si>
  <si>
    <t xml:space="preserve">Vak Bottyán - Deák Ferenc utca összekötő szakasz vízelvezetés terve (Földhivatal mellett) </t>
  </si>
  <si>
    <t>Petőfi utcán két db víznyelő kiépítése (áthúzódó)</t>
  </si>
  <si>
    <t>Fő téri Jet Vill aknák vízelvezetésének kiépítése (áthúzódó)</t>
  </si>
  <si>
    <t>Kertvárosi Ifjúság  útja szennyvízcsatorna átépítése (áthúzódó)</t>
  </si>
  <si>
    <t>Munkácsy u. fakadó vizek bekötése a ligeti árokba</t>
  </si>
  <si>
    <t xml:space="preserve">Damjanich utca alatti átkötés a garázssori ágba </t>
  </si>
  <si>
    <t>Mandula utcai ivóvíz vezeték tervezése, hatósági díj</t>
  </si>
  <si>
    <t>Apát u. szennyvíz nyomóvezeték kiépítése</t>
  </si>
  <si>
    <t>Toldi Miklós u. - Cholnoky u. kereszteződésben, a 3116.hrsz-en belvízvédelmi létesítmény</t>
  </si>
  <si>
    <t>Középfokú okt.int.programjainak komplex tám. (092211 )</t>
  </si>
  <si>
    <t>Életfa Óvoda Kísérleti u. Tagóvoda - TOP-1.4.1-15. pályázat</t>
  </si>
  <si>
    <t xml:space="preserve">Barnamezős területek rehabilitációja - TOP-2.1.1-15. pályázat (Deák u. 30.) </t>
  </si>
  <si>
    <t>Sportlétesítmények, edzőtáborok működtetése és fejlesztése (081030)</t>
  </si>
  <si>
    <t>Fodor u. 43. ingatlanon műfüves futball pálya</t>
  </si>
  <si>
    <t>Település hulladék kezelés (051030)</t>
  </si>
  <si>
    <t>Szemétszállító gépjármű vásárlás</t>
  </si>
  <si>
    <t xml:space="preserve">Utak, üzemeltetése ( 045160) </t>
  </si>
  <si>
    <t>Kontérnerszállító gépjármű vásárlás</t>
  </si>
  <si>
    <t>Közvilágítás tervezés</t>
  </si>
  <si>
    <t>Kisértékű informatikai eszközök</t>
  </si>
  <si>
    <t>Szerver</t>
  </si>
  <si>
    <t>Szalagfüggöny</t>
  </si>
  <si>
    <t>Irattár kialakítása</t>
  </si>
  <si>
    <t>Mobiltelefonok</t>
  </si>
  <si>
    <t>Fénymásoló</t>
  </si>
  <si>
    <t>Kemence</t>
  </si>
  <si>
    <t>Bölcsöde - udvari játékok cseréje</t>
  </si>
  <si>
    <t>Idősek Otthona - bútorzat csere</t>
  </si>
  <si>
    <t>Bútor beszerzés</t>
  </si>
  <si>
    <t>Keszthelyi Család- és Gyermekjóléti Központ</t>
  </si>
  <si>
    <t>Informatikai hálózat kiépítése, számítástechnikai eszközök</t>
  </si>
  <si>
    <t>Számítógép, nyomtató</t>
  </si>
  <si>
    <t>Lóczy utca, Zámor utca - Toldi utca közötti keleti szakaszának tervezése</t>
  </si>
  <si>
    <t xml:space="preserve">Hévízi - Csapás úti kerékpárút terv felüvizsgálata, kiegészítése és egyéb díjak </t>
  </si>
  <si>
    <t>Erzsébet királyné út kerékpárút biztonságossá tétele, járda javítással</t>
  </si>
  <si>
    <t xml:space="preserve">Vaszary K.u. 14. társasház parkoló burkolat </t>
  </si>
  <si>
    <t>Toldi M. utca szélesítése 550m hosszan, 0,7m szélességben</t>
  </si>
  <si>
    <t>Kossuth u. 5. - Nádor u. közötti területen épület bontása</t>
  </si>
  <si>
    <t>Kossuth u. 2. - Kisfaludy utca tető</t>
  </si>
  <si>
    <t>Kossuth u. 24. tetőfelújítás</t>
  </si>
  <si>
    <t>Polgármester Hivatal felújítása (fűtési elzáró szerelvény, emléktábla) - áthúzódó</t>
  </si>
  <si>
    <t>Sopron utcai Óvoda bővítése - áthúzódó</t>
  </si>
  <si>
    <t xml:space="preserve">Keszthelyi Életfa Óvoda tetőfelújítása </t>
  </si>
  <si>
    <t>Köztemető fenntartása, működtetése (013320)</t>
  </si>
  <si>
    <t>ingatlan felújítás (Zöldterület, Műhely)</t>
  </si>
  <si>
    <t>ingatlan felújítás (Zöldterület)</t>
  </si>
  <si>
    <t>ingatlan felújítás (Gagarin u. konyha-villany)</t>
  </si>
  <si>
    <t>Sétáló utca szökőkút</t>
  </si>
  <si>
    <t>Bölcsőde - fűtési rendszer leválasztása</t>
  </si>
  <si>
    <t>Életfa Óvoda - nyílászáró csere</t>
  </si>
  <si>
    <t>Központi kvetési befizetések (018020)</t>
  </si>
  <si>
    <t>2014.évi állami támogatás visszafizetése</t>
  </si>
  <si>
    <t xml:space="preserve">Keszthely és Környéke Kistérségi Többcélú Társulás Szociális Szolgáltató Központ ebből: </t>
  </si>
  <si>
    <t>Házi segítségnyújtás</t>
  </si>
  <si>
    <t>Jelzőrendszeres házi segítségnyújtás</t>
  </si>
  <si>
    <t>KLIK Keszthelyi Tankerület - pm.cél</t>
  </si>
  <si>
    <t>KLIK Nagykanizsai Tankerület - EEB</t>
  </si>
  <si>
    <t>Keszthely Város Roma Nemzetiségi Önkormányzata - EEB</t>
  </si>
  <si>
    <t>Támogatás célú fin.műveletek (018030)</t>
  </si>
  <si>
    <t>Zalaegerszegi Szakképzési Centrum-EEB</t>
  </si>
  <si>
    <t xml:space="preserve">Szent Erzsébet Alapítvány </t>
  </si>
  <si>
    <t>Morzsa Állatvédő Alapítvány</t>
  </si>
  <si>
    <t>Rákóczi Szövetség</t>
  </si>
  <si>
    <t xml:space="preserve">Belvárosi Kereskedők Egyesülete Keszthely Történeti Belvárosi Kulturális Életéért </t>
  </si>
  <si>
    <t>Zala Megye Polgári Védelmi Szövetség</t>
  </si>
  <si>
    <t>Keszthelyi Turisztikai Egyesület</t>
  </si>
  <si>
    <t>Keszthelyi Turisztikai Egyesület - Verkli fesztivál</t>
  </si>
  <si>
    <t>Siketek Sport Clubja</t>
  </si>
  <si>
    <t xml:space="preserve">Keszthelyi HUSZ Nonprofit Kft </t>
  </si>
  <si>
    <t>Bencés Diákszövetség Zala Megyei Szervezete - Vaszary Kolos bíboros emlékműve</t>
  </si>
  <si>
    <t>Keszthelyi Turisztikai Egyesület - TDM pályázat önerő</t>
  </si>
  <si>
    <t>Koraszülött Mentő és Gyermekintenzív Alapítvány</t>
  </si>
  <si>
    <t>Keszthelyi HUSZ Hulladékszállító Egyszemélyes Nonprofit Kft. - 254/2015. (XI. 26.)  2016. 01. 04-2016. 12. 30-ig (Folyószámlahitel 22.000 eFt, Forgóeszközfinanszírozási kölcsön 8.000 eFt.)</t>
  </si>
  <si>
    <t>Keszthely Város Önkormányzata hiteltartozással nem rendelkezik</t>
  </si>
  <si>
    <t>2018-2020.</t>
  </si>
  <si>
    <t>ÉNYKK Északnyugat-magyarországi Közlekedési Központ Zrt.</t>
  </si>
  <si>
    <t>ÉNYKK Északnyugat-magyarországi Közlekedési Központ Zrt. - Kertvárosi iskolajárat</t>
  </si>
  <si>
    <t>ÉNYKK Északnyugat-magyarországi Közlekedési Központ Zrt. - Szendrey major helyijárat</t>
  </si>
  <si>
    <t>PREVIDENT Fogászati Szolgáltató Kft.- fogszabályozás</t>
  </si>
  <si>
    <t>LIFTSYSTEM IPARI ÉS SZOLGÁLTATÓ KFT -  Csány-Szendrey AMI Székhelyiskola lift karbantartása</t>
  </si>
  <si>
    <t>SISTRADE KFT - közvilágítási aktív elemek karbantartása 2015-2020.</t>
  </si>
  <si>
    <t>174/2012. (V.31)</t>
  </si>
  <si>
    <t>271/2013. (VIII.29.)</t>
  </si>
  <si>
    <t>2016. év</t>
  </si>
  <si>
    <t>VAGYONKIMUTATÁS
a könyvviteli mérlegben értékkel szereplő eszközökről
2016.</t>
  </si>
  <si>
    <t xml:space="preserve">Vagyonkimutatás az érték nélkül kimutatott eszközökről  (2016) </t>
  </si>
  <si>
    <t xml:space="preserve">10. Értékpapír eladás </t>
  </si>
  <si>
    <t xml:space="preserve">10. Értékpapír vásárlás </t>
  </si>
  <si>
    <t>6.  Kölcsön nyújtása</t>
  </si>
  <si>
    <t>4. Egyéb felhalm. célú tám. ÁHT-n kívülre</t>
  </si>
  <si>
    <t>5. Felhalmozási tartalék</t>
  </si>
  <si>
    <t>3. Egyéb felhalm. célú tám. ÁHT-n belülre</t>
  </si>
  <si>
    <t>5. Egyéb működési célú tám. ÁHT-n kivülre</t>
  </si>
  <si>
    <t>4. Egyéb működési célú tám. ÁHT-n belülre</t>
  </si>
  <si>
    <t>2. Önkormányzatok felhalm.támogatásai</t>
  </si>
  <si>
    <t xml:space="preserve">3. Felhalm. célú támogatások ÁHT-n belülről </t>
  </si>
  <si>
    <t xml:space="preserve">Egyéb felhalm. célú támogatások ÁHT-n belülre </t>
  </si>
  <si>
    <t>Ingatlan értékesítése</t>
  </si>
  <si>
    <t>Részesedés értékesítés</t>
  </si>
  <si>
    <t xml:space="preserve">Kölcsön visszatérülése </t>
  </si>
  <si>
    <t>Egyéb felhalmozási célú átvett pénzeszközök</t>
  </si>
  <si>
    <t xml:space="preserve">Kölcsön nyújtása ÁHT-n kívülre </t>
  </si>
  <si>
    <t xml:space="preserve">Egyéb felhalm. célú támogatások ÁHT-n kívülre </t>
  </si>
  <si>
    <t xml:space="preserve">Fejlesztési tartalék </t>
  </si>
  <si>
    <t>IV. Érték-papír vásárlás</t>
  </si>
  <si>
    <t>Bűnmegelőzés 031060</t>
  </si>
  <si>
    <t>Mezőgazd.tám. 042120</t>
  </si>
  <si>
    <t>Ár- és belvízvéd.tev. 047410</t>
  </si>
  <si>
    <t>Közvilágítás 064010</t>
  </si>
  <si>
    <t>Közcélú fogl.041233</t>
  </si>
  <si>
    <t>Fogorvosi szakell.072313</t>
  </si>
  <si>
    <t>Forg.és bef.célú fin.műv. 900060</t>
  </si>
  <si>
    <t>Parkoló üz. 045170</t>
  </si>
  <si>
    <t>Önkorm. jogalkotás 011130</t>
  </si>
  <si>
    <t>Strand üzemeltetés 081061</t>
  </si>
  <si>
    <t>Város- és községgaz.szolg. (főép.) 066020</t>
  </si>
  <si>
    <t>Támogatási célú fin.műv.018030</t>
  </si>
  <si>
    <t>Összesen eredeti előir.</t>
  </si>
  <si>
    <t>Tám ÁHT-n belülre</t>
  </si>
  <si>
    <t>III. Értékpapír vásárlás</t>
  </si>
  <si>
    <t>Támo-gatá s ÁHT-n belülre</t>
  </si>
  <si>
    <t xml:space="preserve">Eredeti előirányzat összesen </t>
  </si>
  <si>
    <t>Sz.Miklós u.garázssor közvilágítási rendszer bővítés</t>
  </si>
  <si>
    <t>Irodák bútor, padlózat</t>
  </si>
  <si>
    <t>Laptop</t>
  </si>
  <si>
    <t>Gimnáziumi klíma</t>
  </si>
  <si>
    <t>Zöldterületi gépfejlesztés</t>
  </si>
  <si>
    <t>Asztalosipari gép alkatrész</t>
  </si>
  <si>
    <t>Nullfordulókörös fűnyíró</t>
  </si>
  <si>
    <t>Városi kistraktor rézsű kaszával</t>
  </si>
  <si>
    <t>Karos rézsű kasza</t>
  </si>
  <si>
    <t>Billenő platós autó - IVECO</t>
  </si>
  <si>
    <t>Kis rakodó és földmunka gép</t>
  </si>
  <si>
    <t xml:space="preserve">Tehergépjármű </t>
  </si>
  <si>
    <t>Kisértékű tárgyi eszközök (faipari és egyéb kisgépek)</t>
  </si>
  <si>
    <t>Kutyafuttató kialakítása Fodor u. 40-nél</t>
  </si>
  <si>
    <t>Bölcsőde - műfű</t>
  </si>
  <si>
    <t>Pénztárgép</t>
  </si>
  <si>
    <t>Számítógép</t>
  </si>
  <si>
    <t>Pedelec - 2 db</t>
  </si>
  <si>
    <t>Menetvágó - 2 db</t>
  </si>
  <si>
    <t>Motorfűrész - 2 db</t>
  </si>
  <si>
    <t>Üzemi szerver fejlesztése</t>
  </si>
  <si>
    <t>Hangtechnikai eszközök</t>
  </si>
  <si>
    <t>Raktár sátor</t>
  </si>
  <si>
    <t>2 db számítógép és szerver beszerzése</t>
  </si>
  <si>
    <t>Pavilon, agyagformázó készlet</t>
  </si>
  <si>
    <t>Könyvek</t>
  </si>
  <si>
    <t>Számítógép, operációs rendszer,office</t>
  </si>
  <si>
    <t>Digitális rögzítő színes kamera</t>
  </si>
  <si>
    <t>Villanyrezsó, kávéfőző</t>
  </si>
  <si>
    <t>Kisértékű eszközök</t>
  </si>
  <si>
    <t>Elektromos ágy</t>
  </si>
  <si>
    <t>Számítástechnikai eszközök</t>
  </si>
  <si>
    <t>Árnyékoló</t>
  </si>
  <si>
    <t>Játszótéri elemek</t>
  </si>
  <si>
    <t>Iróasztal</t>
  </si>
  <si>
    <t>Irodaszék billum, fekete 12 db</t>
  </si>
  <si>
    <t>kisértékű tárgyi eszköz</t>
  </si>
  <si>
    <t xml:space="preserve">HUN-Téka </t>
  </si>
  <si>
    <t>Notebook</t>
  </si>
  <si>
    <t>Tablet</t>
  </si>
  <si>
    <t>Vitrin</t>
  </si>
  <si>
    <t>Visialguide kialakítása</t>
  </si>
  <si>
    <t>Webfejlesztés</t>
  </si>
  <si>
    <t>Informatikai eszközök</t>
  </si>
  <si>
    <t>Hűtőszekrények</t>
  </si>
  <si>
    <t>Kanapé</t>
  </si>
  <si>
    <r>
      <rPr>
        <strike/>
        <sz val="11"/>
        <rFont val="Book Antiqua"/>
        <family val="1"/>
      </rPr>
      <t>Sz. József u. Hévízi út kereszteződés vízelvezetése</t>
    </r>
    <r>
      <rPr>
        <sz val="11"/>
        <rFont val="Book Antiqua"/>
        <family val="1"/>
      </rPr>
      <t xml:space="preserve"> Goldmark utca torkolatának csapadékvíz elvezetése</t>
    </r>
  </si>
  <si>
    <t>Ár- és belvízvédelemmel összefüggő tev. (047410)</t>
  </si>
  <si>
    <t xml:space="preserve"> </t>
  </si>
  <si>
    <t>Kisértékű tárgyi eszközök - mosogatógép, állványok, hűtőszekrény, játékok, komód, számítógép, nyomtató</t>
  </si>
  <si>
    <t>Kossuth u. 45. iroda kialakítása</t>
  </si>
  <si>
    <t>Kossuth u. 24. homlokzat felújítása</t>
  </si>
  <si>
    <t>Napsugár u. 8. A.B.C. (24 lakásos társasház)</t>
  </si>
  <si>
    <t>Polgármesteri Hivatal tetőszerkezet felújítása</t>
  </si>
  <si>
    <t>Kossuth u. 30. sz.alatti ingatlan felújítása</t>
  </si>
  <si>
    <t>Csány-Szendrey AMI (sportcsarnok) felújítás</t>
  </si>
  <si>
    <t>Egry J. Általános Iskola és AMI "b" épület tornaterem felújítása</t>
  </si>
  <si>
    <t xml:space="preserve">Nagy Lajos kir.u.burkolat és É-i járda felújítása </t>
  </si>
  <si>
    <t>Sz.Miklós temető - temető kapu átalakítás</t>
  </si>
  <si>
    <t>Sz.Miklós temető - sövény pótlás, új sövény telepítés</t>
  </si>
  <si>
    <t xml:space="preserve">Sz.Miklós temető - vízvezeték rendszer korszerűsítés </t>
  </si>
  <si>
    <t>Sz.Miklós temető - történelmi síremlékek felújítása</t>
  </si>
  <si>
    <t xml:space="preserve">Új köztemető ravatalozó - torony acélváz felújítása </t>
  </si>
  <si>
    <t>Új köztemető - új parcella úthálózatának befejezése</t>
  </si>
  <si>
    <t>Új köztemető - utak kavicsozása</t>
  </si>
  <si>
    <t>Új köztemető - urnafal építés</t>
  </si>
  <si>
    <t>Keszthelyi Életfa Óvoda tetőfelújítása</t>
  </si>
  <si>
    <t>Déli szabadstrand</t>
  </si>
  <si>
    <t>Egry József Általános Iskola belső nyílászárók</t>
  </si>
  <si>
    <t>Csány-Szendrey AMI - Forfa vizesblokk</t>
  </si>
  <si>
    <t>Zöldmező u. Óvoda</t>
  </si>
  <si>
    <t>John Dree alkatrész</t>
  </si>
  <si>
    <t>Várkert kőfal</t>
  </si>
  <si>
    <t>Dísztó szigetelése</t>
  </si>
  <si>
    <t>GESZ épület - padlóburkolás</t>
  </si>
  <si>
    <t>GESZ központ - világító berendezés csere</t>
  </si>
  <si>
    <t>Tauris Fiera robogó felújítása</t>
  </si>
  <si>
    <t>Csány-Szendrey AMI - vízszigetelés</t>
  </si>
  <si>
    <t>Ajtók felújítása</t>
  </si>
  <si>
    <t>Hőcserélős bojler</t>
  </si>
  <si>
    <t>Redőny</t>
  </si>
  <si>
    <t>Fűtésszabályozó</t>
  </si>
  <si>
    <t>Bejárati ajtó csere</t>
  </si>
  <si>
    <t>Tervezés - Szalasztó u.forgalmi rend vizsgálata</t>
  </si>
  <si>
    <t>Családsegítő és gyermekjóléti szolg.</t>
  </si>
  <si>
    <t>Népszavazás napi átlagbér megtérítés</t>
  </si>
  <si>
    <t>TÁMOP pály.elszámolás visszafizetése</t>
  </si>
  <si>
    <t>Z.M. Katasztrófavédelmi Igazgatóság</t>
  </si>
  <si>
    <t>Közutak,hidak üzemeltetése, fenntartása (045160)</t>
  </si>
  <si>
    <t>Köznevelési  int. szakmai fel. tám. (092120)</t>
  </si>
  <si>
    <t xml:space="preserve">Erdősítés 042220 </t>
  </si>
  <si>
    <t xml:space="preserve">Utak, üz. 045160 </t>
  </si>
  <si>
    <t>Önk.elszám. 018010.</t>
  </si>
  <si>
    <t xml:space="preserve">Óvodai nevelés 091140 </t>
  </si>
  <si>
    <t xml:space="preserve">Tartalékok 900070 </t>
  </si>
  <si>
    <t>Önk. elszám.018030</t>
  </si>
  <si>
    <t>Város-és község-gazd. szolg. (főép.) 066020</t>
  </si>
  <si>
    <t xml:space="preserve">Közvilágítás 064010 </t>
  </si>
  <si>
    <t>Zöldter.kez. 066010</t>
  </si>
  <si>
    <t>Bethlen Gábor Nyugdíjas Klub - EEB 85</t>
  </si>
  <si>
    <t>Balatoni Borbarát Hölgyek Egyesülete - Kh.karnevál</t>
  </si>
  <si>
    <t>Magyar Máltai Szeretetszolgálat Keszthelyi Csoportja - EEB 171, pm.ált. 100</t>
  </si>
  <si>
    <t xml:space="preserve">Nemzeti Táncszínház Non-profit Kft </t>
  </si>
  <si>
    <t>ÉFOÉSZ ZM Közhasznú Egyesület - pm.ált.100, EEB</t>
  </si>
  <si>
    <t>Országos Mentőszolgálat Alapítvány - pm.ált.</t>
  </si>
  <si>
    <t>Otta Lili Alapítvány - pm.ált.</t>
  </si>
  <si>
    <t>Keszthelyi Feltámadás Cserkészcsapat Al.- pm.ált.</t>
  </si>
  <si>
    <t>Centrál Színház Nonprofit Kft</t>
  </si>
  <si>
    <t>Keszthelyi Szív- és Érbetegek Egyesülete - EEB</t>
  </si>
  <si>
    <t>Helikon Kórus és Baráti Köre Egyesület -EEB</t>
  </si>
  <si>
    <t>Nagycsaládosok Keszthelyi Egyesülete - EEB 70, pm.</t>
  </si>
  <si>
    <t>Nők a Balatonért Közhasznú Egyesület - EEB</t>
  </si>
  <si>
    <t>Keszthelyi Néptánc Hagyományokért Al. - EEB</t>
  </si>
  <si>
    <t>Szép Magyar Beszédért Alapítvány - EEB</t>
  </si>
  <si>
    <t>Zalaegerszegi Szimfónikus Zenekar Egyesület - EEB</t>
  </si>
  <si>
    <t>Látásfogyatékosok Keszthelyi Kistérségi Egy. - EEB</t>
  </si>
  <si>
    <t>Magyar Légimentő Nonprofit Kft</t>
  </si>
  <si>
    <t>Értelmi Fogyatékos Gyermekekért Alapítvány - pm. Ált. 50, EEB 50</t>
  </si>
  <si>
    <t>Palatinus Polgári Társulás - pm.ált.</t>
  </si>
  <si>
    <t>Magyar Zsidó Kulturális Egyesület - EEB</t>
  </si>
  <si>
    <t>Medirapid Kft - EEB</t>
  </si>
  <si>
    <t>Keszthely Kertvárosért Egyesület - EEB</t>
  </si>
  <si>
    <t>Vállalkozók és Munkáltatók Orsz.Szöv. - pm.ált.</t>
  </si>
  <si>
    <t>Zeneiskola Baráti Köre - pm.ált.</t>
  </si>
  <si>
    <t>Zalai Civil Életért Közhasznú Egyesület - EEB</t>
  </si>
  <si>
    <t>Keszthelyi Városvédő Egyesület - EEB</t>
  </si>
  <si>
    <t xml:space="preserve">Társadalmi Egyesülések ZM Szövetsége </t>
  </si>
  <si>
    <t>ZM Magyar és Kínai Harcművészeti SE - pm</t>
  </si>
  <si>
    <t>Spartacus Sportkör Keszthely - PM 150, EEB 100, sporttámogatás</t>
  </si>
  <si>
    <t>Ny.Balatoni Regionális Sportcentrum Egy.- pm.ált.</t>
  </si>
  <si>
    <t xml:space="preserve">VÜZ Kft - EEB </t>
  </si>
  <si>
    <t>Vuelta Kft - Tour de Hongrie</t>
  </si>
  <si>
    <t xml:space="preserve">ÉNYKK Északnyugat Magyarországi Közlekedési Központ Zrt. - helyijárat </t>
  </si>
  <si>
    <t>ÉNYKK Északnyugat Magyarországi Közlekedési Központ Zrt. - veszteség kiegyenlítés</t>
  </si>
  <si>
    <t>VÜZ Kft - Csik F. Tanuszoda</t>
  </si>
  <si>
    <t>Keszthelyi Kiscápák SE - pm.ált., EEB 60, sporttám.</t>
  </si>
  <si>
    <t>Ranolder J.Római Katolikus Általános Iskola - EEB</t>
  </si>
  <si>
    <t>Farkas Edit Róm. Kat.Szakképző Iskola - EEB</t>
  </si>
  <si>
    <r>
      <t xml:space="preserve">VÜZ Nonprofit Kft. - </t>
    </r>
    <r>
      <rPr>
        <strike/>
        <sz val="11"/>
        <rFont val="Book Antiqua"/>
        <family val="1"/>
      </rPr>
      <t xml:space="preserve">Napvédő U.V. vitorlák </t>
    </r>
    <r>
      <rPr>
        <sz val="11"/>
        <rFont val="Book Antiqua"/>
        <family val="1"/>
      </rPr>
      <t>- kerítés építés a strand délkeleti területrészén és a szigetfürdő napozófelület felújítása</t>
    </r>
  </si>
  <si>
    <t>VÜZ Nonprofit Kft.- Szigetfürdő tornyok felújítása</t>
  </si>
  <si>
    <t>Szabadidős park, fürdő és strandszolg. (081061)</t>
  </si>
  <si>
    <t>Önkormányzatok és önkorm.hivatalok jogalkotó és ált. igazgatási tev. (011130)</t>
  </si>
  <si>
    <r>
      <rPr>
        <strike/>
        <sz val="11"/>
        <rFont val="Book Antiqua"/>
        <family val="1"/>
      </rPr>
      <t>Keszthelyi Városvédő Egyesület</t>
    </r>
    <r>
      <rPr>
        <sz val="11"/>
        <rFont val="Book Antiqua"/>
        <family val="1"/>
      </rPr>
      <t xml:space="preserve"> - Balaton Fesztivál Alapítvány - Szent Márton templom helyén emlékkő állítása</t>
    </r>
  </si>
  <si>
    <t>Magyar Máltai Szeretetszolgálat - Atyhai római katolikus templom</t>
  </si>
  <si>
    <t>Civil szervezetek működési tám. (084031)</t>
  </si>
  <si>
    <t>Egyéb felhalmozási célú kiadások ÁHT-n belülre</t>
  </si>
  <si>
    <t>Csók István 1/a. ingatlan értékkülönbözet</t>
  </si>
  <si>
    <t>Működési célú átvett pénzeszköz</t>
  </si>
  <si>
    <t>Köz-hatalmi bevétel</t>
  </si>
  <si>
    <t>Támoga-tások ÁHT-n belülről</t>
  </si>
  <si>
    <t>Felhal-mozási célú pénz-eszköz-átvétel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</si>
  <si>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</si>
  <si>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t xml:space="preserve">Goldmark Károly Művelődési Központ </t>
    </r>
    <r>
      <rPr>
        <sz val="9"/>
        <rFont val="Book Antiqua"/>
        <family val="1"/>
      </rPr>
      <t>eredeti ei.</t>
    </r>
  </si>
  <si>
    <r>
      <t xml:space="preserve">F.Gy. Városi Könyvtár </t>
    </r>
    <r>
      <rPr>
        <sz val="9"/>
        <rFont val="Book Antiqua"/>
        <family val="1"/>
      </rPr>
      <t>eredeti ei.</t>
    </r>
  </si>
  <si>
    <r>
      <t xml:space="preserve">Keszthely Város Önkorm. Alapellátási Intézete  </t>
    </r>
    <r>
      <rPr>
        <sz val="9"/>
        <rFont val="Book Antiqua"/>
        <family val="1"/>
      </rPr>
      <t>eredeti ei.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</si>
  <si>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eredeti ei.</t>
    </r>
  </si>
  <si>
    <r>
      <t>Balatoni Múzeum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</si>
  <si>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ei.</t>
    </r>
  </si>
  <si>
    <r>
      <t xml:space="preserve">Keszthelyi Család- és Gyermek-jóléti Központ </t>
    </r>
    <r>
      <rPr>
        <sz val="9"/>
        <rFont val="Book Antiqua"/>
        <family val="1"/>
      </rPr>
      <t>eredeti ei.</t>
    </r>
  </si>
  <si>
    <t>Köznevelési intézményben tanulók oktatásának szakmai feladatai ( 092120 )</t>
  </si>
  <si>
    <t>Köztemető fennt. 013320</t>
  </si>
  <si>
    <t>Önkormányzati vagyonnal való gazd. (013350)</t>
  </si>
  <si>
    <t>Önkormányzati vagyonnal való gazd. (013350 )</t>
  </si>
  <si>
    <t>Ár- és belvíz-véd. 047410</t>
  </si>
  <si>
    <t>Tel.fejl.projektek 062020</t>
  </si>
  <si>
    <t>Civil szerv.műk. 084031</t>
  </si>
  <si>
    <t>Egyházak köz.tev 084040</t>
  </si>
  <si>
    <t xml:space="preserve">Önk.vagyonnal való gazd.013350 </t>
  </si>
  <si>
    <t>Sportlétesítmények, műk. 081030</t>
  </si>
  <si>
    <t>Köznev. int.szakmai tám. 092120</t>
  </si>
  <si>
    <t>Gimn. int. szakmai tám. 092211</t>
  </si>
  <si>
    <t>Egyes szoc. pénzbeli ell. 107060</t>
  </si>
  <si>
    <t>Forg.és bef.célú fin műv. 900060</t>
  </si>
  <si>
    <t>Önk.vagyonnal való gazd.013350</t>
  </si>
  <si>
    <t>Gyerm.véd.pénzb.és ell. 104051</t>
  </si>
  <si>
    <t>Önk.funkc. nem sor.bev.900020</t>
  </si>
  <si>
    <t>Magyar Politikai Foglyok Szöv. Z.M.Szerv.- pm.ált.</t>
  </si>
  <si>
    <t>Keszthely és Környéke Egészségügyéért KHA - EEB</t>
  </si>
  <si>
    <t>Keszthely Város Önk. Alapellátási Intézete</t>
  </si>
  <si>
    <t>Balogh Ferenc u., óvoda melletti sáv aszfaltozása II. ütem</t>
  </si>
  <si>
    <t xml:space="preserve">Balaton-part optikai internet csatlakozási pont </t>
  </si>
  <si>
    <t xml:space="preserve">"Fenntartható települési közlekedés fejlesztés" TOP-3.1.1-15 pály.(Georgikon u. 25. parkoló) </t>
  </si>
  <si>
    <t>Elektromos autóbusz vásárlás - IKOP-3.2.0-15.</t>
  </si>
  <si>
    <t>Épületek energetikai korszer.- Életfa Óvoda Sopron u.Tagóvoda - TOP-3-2.1-15. pályázat</t>
  </si>
  <si>
    <t>Épületek energetikai korszer.- F.Gy. Zeneiskola - TOP-3-2.1-15. pályázat</t>
  </si>
  <si>
    <t>Épületek energetikai korszer.- Zöldmező u. Általános Iskola - TOP-3-2.1-15. pályázat</t>
  </si>
  <si>
    <t>Mély u.csapadékcsatorna -TOP-2.1.3-15.pály.</t>
  </si>
  <si>
    <t>Városi Strand fejlesztés - TOP-1.2.1-15. pály.</t>
  </si>
  <si>
    <t xml:space="preserve"> Óvodai nevelés, műk. feladatai  (091140)</t>
  </si>
  <si>
    <t>Önkormányzatok és önkorm.hiv.jogalkotó és általános igazgatási tevékenysége (011130)</t>
  </si>
  <si>
    <t>"Zöld város kialakítása" TOP-2.1.2-15 pály.</t>
  </si>
  <si>
    <t xml:space="preserve">Településfejlesztési projektek és tám.(062020) </t>
  </si>
  <si>
    <t xml:space="preserve">Települési hull. kez. 051030 </t>
  </si>
  <si>
    <t>Felhalm.célú támogatások ÁHT-n belülről</t>
  </si>
  <si>
    <t>Önkormányzatok felhalm.célú támogatása</t>
  </si>
  <si>
    <t xml:space="preserve">Szabadidős park, fürdő és strandszolg.(081061) </t>
  </si>
  <si>
    <t>Munka-adókat terhelő járulékok és szoc. hozzájár. adó</t>
  </si>
  <si>
    <t>2016. évi terv</t>
  </si>
  <si>
    <t>2016. évi teljesítés</t>
  </si>
  <si>
    <t xml:space="preserve">Kötelezettség </t>
  </si>
  <si>
    <t>Nemzeti Kat. Program Nonprofit Kft. (2016. 07.04-2020.03.31)</t>
  </si>
  <si>
    <t>Keszthelyi Városfejlesztő Egyszemélyes Nonprofit Kft.</t>
  </si>
  <si>
    <t xml:space="preserve">Keszthely, Fő tér 1. </t>
  </si>
  <si>
    <t>11. Lekötött bankbetét megszüntetése</t>
  </si>
  <si>
    <t>12. Államháztartáson belüli megelőlegezések visszafizetések</t>
  </si>
  <si>
    <t>11. Bankbetét elhelyezése</t>
  </si>
  <si>
    <t>Értékpapír eladás, lekötött bankbetét megszüntetése</t>
  </si>
  <si>
    <t>Értékpapír vásárlás, bankbetét elhelyezése</t>
  </si>
  <si>
    <t>4. - ellátottak pénzbeli juttatásaira</t>
  </si>
  <si>
    <t>Keszthely Város Önkormányzata felhalmozási célú támogatásai államháztartáson belülre</t>
  </si>
  <si>
    <t>I. Előzetesen felszámított levonható Áfa</t>
  </si>
  <si>
    <t>II. Fizetendő ÁFA elszámolása</t>
  </si>
  <si>
    <t>III. December havi illetmények, munkabérek elszámolása</t>
  </si>
  <si>
    <t>E) EGYÉB SAJÁTOS ESZKÖZOLDALI ELSZÁMOLÁSOK (58+59+60)</t>
  </si>
  <si>
    <t>ESZKÖZÖK ÖSSZESEN  (45+48+53+57+61+62)</t>
  </si>
  <si>
    <t xml:space="preserve">32/2014. (XII. 19.) </t>
  </si>
  <si>
    <t>20-30</t>
  </si>
  <si>
    <t>7/2016. (III. 31.)</t>
  </si>
  <si>
    <t>Lakbér kedvezmény</t>
  </si>
  <si>
    <t>33/2013. (IX. 27.)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</si>
</sst>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0.0000%"/>
    <numFmt numFmtId="172" formatCode="0.0%"/>
    <numFmt numFmtId="173" formatCode="_-* #,##0.000\ _F_t_-;\-* #,##0.000\ _F_t_-;_-* &quot;-&quot;??\ _F_t_-;_-@_-"/>
    <numFmt numFmtId="174" formatCode="00"/>
    <numFmt numFmtId="175" formatCode="#,###\ _F_t;\-#,###\ _F_t"/>
    <numFmt numFmtId="176" formatCode="0.000%"/>
    <numFmt numFmtId="177" formatCode="0.000"/>
    <numFmt numFmtId="178" formatCode="0.00000%"/>
    <numFmt numFmtId="179" formatCode="0.0000000"/>
    <numFmt numFmtId="180" formatCode="0.000000"/>
    <numFmt numFmtId="181" formatCode="0.00000"/>
    <numFmt numFmtId="182" formatCode="_-* #,##0.000\ _F_t_-;\-* #,##0.000\ _F_t_-;_-* \-??\ _F_t_-;_-@_-"/>
    <numFmt numFmtId="183" formatCode="0.000000%"/>
    <numFmt numFmtId="184" formatCode="_-* #,##0.0000\ _F_t_-;\-* #,##0.0000\ _F_t_-;_-* \-??\ _F_t_-;_-@_-"/>
    <numFmt numFmtId="185" formatCode="#,###"/>
    <numFmt numFmtId="186" formatCode="#"/>
    <numFmt numFmtId="187" formatCode="#,##0.0"/>
    <numFmt numFmtId="188" formatCode="#,###__;\-#,###__"/>
    <numFmt numFmtId="189" formatCode="#,###__"/>
    <numFmt numFmtId="190" formatCode="0.0000"/>
    <numFmt numFmtId="191" formatCode="#,##0;[Red]#,##0"/>
    <numFmt numFmtId="192" formatCode="0;[Red]0"/>
    <numFmt numFmtId="193" formatCode="_-* #,##0.0\ _F_t_-;\-* #,##0.0\ _F_t_-;_-* &quot;-&quot;??\ _F_t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i/>
      <sz val="10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Book Antiqua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sz val="12"/>
      <name val="Book Antiqua"/>
      <family val="1"/>
    </font>
    <font>
      <b/>
      <i/>
      <sz val="9"/>
      <name val="Book Antiqua"/>
      <family val="1"/>
    </font>
    <font>
      <sz val="12"/>
      <name val="Book Antiqua"/>
      <family val="1"/>
    </font>
    <font>
      <b/>
      <i/>
      <sz val="8"/>
      <name val="Book Antiqua"/>
      <family val="1"/>
    </font>
    <font>
      <i/>
      <sz val="8"/>
      <name val="Book Antiqua"/>
      <family val="1"/>
    </font>
    <font>
      <strike/>
      <sz val="11"/>
      <name val="Book Antiqua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medium"/>
      <right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/>
    </border>
    <border>
      <left style="medium"/>
      <right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medium"/>
      <top/>
      <bottom style="medium"/>
    </border>
    <border diagonalUp="1" diagonalDown="1">
      <left style="thin"/>
      <right style="thin"/>
      <top style="medium"/>
      <bottom style="medium"/>
      <diagonal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0" borderId="0" applyNumberFormat="0" applyBorder="0" applyAlignment="0" applyProtection="0"/>
    <xf numFmtId="0" fontId="57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59" fillId="14" borderId="1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7" fillId="0" borderId="2" applyNumberFormat="0" applyFill="0" applyAlignment="0" applyProtection="0"/>
    <xf numFmtId="0" fontId="4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60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16" borderId="7" applyNumberFormat="0" applyFont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" borderId="8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4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166" fontId="2" fillId="0" borderId="10" xfId="41" applyNumberFormat="1" applyFont="1" applyFill="1" applyBorder="1" applyAlignment="1">
      <alignment/>
    </xf>
    <xf numFmtId="166" fontId="2" fillId="0" borderId="11" xfId="41" applyNumberFormat="1" applyFont="1" applyFill="1" applyBorder="1" applyAlignment="1">
      <alignment/>
    </xf>
    <xf numFmtId="166" fontId="2" fillId="0" borderId="12" xfId="4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166" fontId="10" fillId="0" borderId="0" xfId="41" applyNumberFormat="1" applyFont="1" applyAlignment="1">
      <alignment/>
    </xf>
    <xf numFmtId="0" fontId="9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41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1" xfId="4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 wrapText="1" indent="2"/>
    </xf>
    <xf numFmtId="0" fontId="5" fillId="0" borderId="26" xfId="0" applyFont="1" applyBorder="1" applyAlignment="1">
      <alignment wrapText="1"/>
    </xf>
    <xf numFmtId="0" fontId="4" fillId="0" borderId="26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2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wrapText="1"/>
    </xf>
    <xf numFmtId="0" fontId="4" fillId="0" borderId="35" xfId="0" applyFont="1" applyBorder="1" applyAlignment="1">
      <alignment horizontal="left" wrapText="1" indent="1"/>
    </xf>
    <xf numFmtId="0" fontId="4" fillId="0" borderId="36" xfId="0" applyFont="1" applyBorder="1" applyAlignment="1">
      <alignment horizontal="left" wrapText="1" indent="1"/>
    </xf>
    <xf numFmtId="0" fontId="5" fillId="0" borderId="37" xfId="0" applyFont="1" applyBorder="1" applyAlignment="1">
      <alignment wrapText="1"/>
    </xf>
    <xf numFmtId="0" fontId="4" fillId="0" borderId="36" xfId="0" applyFont="1" applyBorder="1" applyAlignment="1">
      <alignment horizontal="left" wrapText="1"/>
    </xf>
    <xf numFmtId="166" fontId="2" fillId="0" borderId="38" xfId="41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8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3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4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41" xfId="0" applyFont="1" applyBorder="1" applyAlignment="1">
      <alignment horizontal="left" vertical="center" wrapText="1"/>
    </xf>
    <xf numFmtId="0" fontId="3" fillId="0" borderId="39" xfId="0" applyFont="1" applyBorder="1" applyAlignment="1">
      <alignment wrapText="1"/>
    </xf>
    <xf numFmtId="0" fontId="13" fillId="0" borderId="13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/>
    </xf>
    <xf numFmtId="0" fontId="4" fillId="0" borderId="42" xfId="0" applyFont="1" applyBorder="1" applyAlignment="1">
      <alignment horizontal="left" wrapText="1" indent="1"/>
    </xf>
    <xf numFmtId="0" fontId="5" fillId="0" borderId="43" xfId="0" applyFont="1" applyBorder="1" applyAlignment="1">
      <alignment wrapText="1"/>
    </xf>
    <xf numFmtId="0" fontId="8" fillId="0" borderId="4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center"/>
    </xf>
    <xf numFmtId="0" fontId="5" fillId="0" borderId="18" xfId="0" applyFont="1" applyBorder="1" applyAlignment="1">
      <alignment horizontal="left" indent="4"/>
    </xf>
    <xf numFmtId="0" fontId="5" fillId="0" borderId="33" xfId="0" applyFont="1" applyBorder="1" applyAlignment="1">
      <alignment horizontal="left" wrapText="1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41" applyNumberFormat="1" applyFont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2" fillId="0" borderId="45" xfId="41" applyNumberFormat="1" applyFont="1" applyFill="1" applyBorder="1" applyAlignment="1">
      <alignment/>
    </xf>
    <xf numFmtId="166" fontId="3" fillId="0" borderId="21" xfId="41" applyNumberFormat="1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3" fillId="0" borderId="46" xfId="0" applyFont="1" applyBorder="1" applyAlignment="1">
      <alignment/>
    </xf>
    <xf numFmtId="0" fontId="2" fillId="0" borderId="47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vertical="center" wrapText="1"/>
    </xf>
    <xf numFmtId="0" fontId="4" fillId="0" borderId="39" xfId="0" applyFont="1" applyBorder="1" applyAlignment="1">
      <alignment/>
    </xf>
    <xf numFmtId="165" fontId="4" fillId="0" borderId="49" xfId="41" applyNumberFormat="1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0" fontId="2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8" fillId="0" borderId="44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wrapText="1"/>
    </xf>
    <xf numFmtId="1" fontId="3" fillId="0" borderId="11" xfId="41" applyNumberFormat="1" applyFont="1" applyBorder="1" applyAlignment="1">
      <alignment/>
    </xf>
    <xf numFmtId="0" fontId="2" fillId="0" borderId="13" xfId="0" applyFont="1" applyBorder="1" applyAlignment="1">
      <alignment/>
    </xf>
    <xf numFmtId="165" fontId="4" fillId="0" borderId="11" xfId="41" applyNumberFormat="1" applyFont="1" applyFill="1" applyBorder="1" applyAlignment="1" applyProtection="1">
      <alignment/>
      <protection/>
    </xf>
    <xf numFmtId="165" fontId="5" fillId="0" borderId="11" xfId="41" applyNumberFormat="1" applyFont="1" applyFill="1" applyBorder="1" applyAlignment="1" applyProtection="1">
      <alignment/>
      <protection/>
    </xf>
    <xf numFmtId="165" fontId="2" fillId="0" borderId="49" xfId="41" applyNumberFormat="1" applyFont="1" applyFill="1" applyBorder="1" applyAlignment="1" applyProtection="1">
      <alignment/>
      <protection/>
    </xf>
    <xf numFmtId="165" fontId="2" fillId="0" borderId="11" xfId="41" applyNumberFormat="1" applyFont="1" applyFill="1" applyBorder="1" applyAlignment="1" applyProtection="1">
      <alignment/>
      <protection/>
    </xf>
    <xf numFmtId="165" fontId="3" fillId="0" borderId="49" xfId="41" applyNumberFormat="1" applyFont="1" applyFill="1" applyBorder="1" applyAlignment="1" applyProtection="1">
      <alignment/>
      <protection/>
    </xf>
    <xf numFmtId="165" fontId="3" fillId="0" borderId="53" xfId="41" applyNumberFormat="1" applyFont="1" applyFill="1" applyBorder="1" applyAlignment="1" applyProtection="1">
      <alignment/>
      <protection/>
    </xf>
    <xf numFmtId="165" fontId="2" fillId="0" borderId="53" xfId="41" applyNumberFormat="1" applyFont="1" applyFill="1" applyBorder="1" applyAlignment="1" applyProtection="1">
      <alignment/>
      <protection/>
    </xf>
    <xf numFmtId="165" fontId="3" fillId="0" borderId="54" xfId="41" applyNumberFormat="1" applyFont="1" applyFill="1" applyBorder="1" applyAlignment="1" applyProtection="1">
      <alignment/>
      <protection/>
    </xf>
    <xf numFmtId="165" fontId="2" fillId="0" borderId="36" xfId="41" applyNumberFormat="1" applyFont="1" applyFill="1" applyBorder="1" applyAlignment="1" applyProtection="1">
      <alignment/>
      <protection/>
    </xf>
    <xf numFmtId="165" fontId="2" fillId="0" borderId="55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/>
      <protection/>
    </xf>
    <xf numFmtId="165" fontId="2" fillId="0" borderId="37" xfId="41" applyNumberFormat="1" applyFont="1" applyFill="1" applyBorder="1" applyAlignment="1" applyProtection="1">
      <alignment/>
      <protection/>
    </xf>
    <xf numFmtId="165" fontId="3" fillId="0" borderId="49" xfId="41" applyNumberFormat="1" applyFont="1" applyFill="1" applyBorder="1" applyAlignment="1" applyProtection="1">
      <alignment horizontal="left" wrapText="1"/>
      <protection/>
    </xf>
    <xf numFmtId="165" fontId="3" fillId="0" borderId="11" xfId="41" applyNumberFormat="1" applyFont="1" applyFill="1" applyBorder="1" applyAlignment="1" applyProtection="1">
      <alignment horizontal="left" wrapText="1"/>
      <protection/>
    </xf>
    <xf numFmtId="165" fontId="3" fillId="0" borderId="36" xfId="41" applyNumberFormat="1" applyFont="1" applyFill="1" applyBorder="1" applyAlignment="1" applyProtection="1">
      <alignment horizontal="left" wrapText="1"/>
      <protection/>
    </xf>
    <xf numFmtId="165" fontId="2" fillId="0" borderId="11" xfId="41" applyNumberFormat="1" applyFont="1" applyFill="1" applyBorder="1" applyAlignment="1" applyProtection="1">
      <alignment horizontal="left" wrapText="1"/>
      <protection/>
    </xf>
    <xf numFmtId="165" fontId="3" fillId="0" borderId="56" xfId="41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54" xfId="41" applyNumberFormat="1" applyFont="1" applyFill="1" applyBorder="1" applyAlignment="1" applyProtection="1">
      <alignment/>
      <protection/>
    </xf>
    <xf numFmtId="0" fontId="4" fillId="0" borderId="37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0" fontId="2" fillId="0" borderId="0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1" fontId="2" fillId="0" borderId="46" xfId="41" applyNumberFormat="1" applyFont="1" applyFill="1" applyBorder="1" applyAlignment="1">
      <alignment/>
    </xf>
    <xf numFmtId="0" fontId="9" fillId="0" borderId="11" xfId="0" applyFont="1" applyBorder="1" applyAlignment="1">
      <alignment vertical="center" wrapText="1"/>
    </xf>
    <xf numFmtId="165" fontId="2" fillId="0" borderId="10" xfId="41" applyNumberFormat="1" applyFont="1" applyFill="1" applyBorder="1" applyAlignment="1" applyProtection="1">
      <alignment/>
      <protection/>
    </xf>
    <xf numFmtId="0" fontId="5" fillId="0" borderId="57" xfId="0" applyFont="1" applyBorder="1" applyAlignment="1">
      <alignment horizontal="center"/>
    </xf>
    <xf numFmtId="0" fontId="4" fillId="0" borderId="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0" fontId="4" fillId="0" borderId="38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1" fontId="2" fillId="0" borderId="16" xfId="41" applyNumberFormat="1" applyFont="1" applyFill="1" applyBorder="1" applyAlignment="1">
      <alignment/>
    </xf>
    <xf numFmtId="1" fontId="2" fillId="0" borderId="60" xfId="41" applyNumberFormat="1" applyFont="1" applyFill="1" applyBorder="1" applyAlignment="1">
      <alignment/>
    </xf>
    <xf numFmtId="1" fontId="2" fillId="0" borderId="61" xfId="41" applyNumberFormat="1" applyFont="1" applyFill="1" applyBorder="1" applyAlignment="1">
      <alignment/>
    </xf>
    <xf numFmtId="1" fontId="2" fillId="0" borderId="47" xfId="41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6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6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65" fontId="2" fillId="0" borderId="12" xfId="41" applyNumberFormat="1" applyFont="1" applyFill="1" applyBorder="1" applyAlignment="1" applyProtection="1">
      <alignment/>
      <protection/>
    </xf>
    <xf numFmtId="165" fontId="2" fillId="0" borderId="0" xfId="41" applyNumberFormat="1" applyFont="1" applyFill="1" applyBorder="1" applyAlignment="1" applyProtection="1">
      <alignment/>
      <protection/>
    </xf>
    <xf numFmtId="0" fontId="5" fillId="0" borderId="64" xfId="0" applyFont="1" applyBorder="1" applyAlignment="1">
      <alignment horizontal="center" wrapText="1"/>
    </xf>
    <xf numFmtId="0" fontId="5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left" wrapText="1" indent="2"/>
    </xf>
    <xf numFmtId="165" fontId="2" fillId="0" borderId="67" xfId="41" applyNumberFormat="1" applyFont="1" applyFill="1" applyBorder="1" applyAlignment="1" applyProtection="1">
      <alignment/>
      <protection/>
    </xf>
    <xf numFmtId="0" fontId="3" fillId="0" borderId="18" xfId="64" applyFont="1" applyBorder="1" applyAlignment="1">
      <alignment horizontal="center" vertical="center" wrapText="1"/>
      <protection/>
    </xf>
    <xf numFmtId="0" fontId="10" fillId="0" borderId="0" xfId="64" applyFont="1">
      <alignment/>
      <protection/>
    </xf>
    <xf numFmtId="0" fontId="3" fillId="0" borderId="21" xfId="64" applyFont="1" applyBorder="1" applyAlignment="1">
      <alignment horizontal="center" vertical="center" wrapText="1"/>
      <protection/>
    </xf>
    <xf numFmtId="0" fontId="2" fillId="0" borderId="11" xfId="64" applyFont="1" applyBorder="1">
      <alignment/>
      <protection/>
    </xf>
    <xf numFmtId="0" fontId="4" fillId="0" borderId="68" xfId="64" applyFont="1" applyBorder="1" applyAlignment="1">
      <alignment horizontal="center"/>
      <protection/>
    </xf>
    <xf numFmtId="0" fontId="12" fillId="0" borderId="0" xfId="64">
      <alignment/>
      <protection/>
    </xf>
    <xf numFmtId="0" fontId="5" fillId="0" borderId="38" xfId="64" applyFont="1" applyBorder="1" applyAlignment="1">
      <alignment horizontal="center" vertical="center" wrapText="1"/>
      <protection/>
    </xf>
    <xf numFmtId="166" fontId="4" fillId="0" borderId="0" xfId="64" applyNumberFormat="1" applyFont="1">
      <alignment/>
      <protection/>
    </xf>
    <xf numFmtId="0" fontId="4" fillId="0" borderId="11" xfId="64" applyFont="1" applyBorder="1" applyAlignment="1">
      <alignment wrapText="1"/>
      <protection/>
    </xf>
    <xf numFmtId="0" fontId="4" fillId="0" borderId="13" xfId="64" applyFont="1" applyBorder="1" applyAlignment="1">
      <alignment horizontal="center"/>
      <protection/>
    </xf>
    <xf numFmtId="0" fontId="5" fillId="0" borderId="69" xfId="64" applyFont="1" applyBorder="1" applyAlignment="1">
      <alignment horizontal="center" vertical="center" wrapText="1"/>
      <protection/>
    </xf>
    <xf numFmtId="0" fontId="5" fillId="0" borderId="63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vertical="center" wrapText="1"/>
      <protection/>
    </xf>
    <xf numFmtId="166" fontId="4" fillId="0" borderId="39" xfId="45" applyNumberFormat="1" applyFont="1" applyBorder="1" applyAlignment="1">
      <alignment vertical="center"/>
    </xf>
    <xf numFmtId="166" fontId="4" fillId="0" borderId="39" xfId="45" applyNumberFormat="1" applyFont="1" applyBorder="1" applyAlignment="1">
      <alignment/>
    </xf>
    <xf numFmtId="0" fontId="4" fillId="0" borderId="70" xfId="64" applyFont="1" applyBorder="1" applyAlignment="1">
      <alignment horizontal="left"/>
      <protection/>
    </xf>
    <xf numFmtId="166" fontId="4" fillId="0" borderId="70" xfId="45" applyNumberFormat="1" applyFont="1" applyBorder="1" applyAlignment="1">
      <alignment horizontal="right"/>
    </xf>
    <xf numFmtId="0" fontId="4" fillId="0" borderId="60" xfId="64" applyFont="1" applyBorder="1" applyAlignment="1">
      <alignment horizontal="left"/>
      <protection/>
    </xf>
    <xf numFmtId="0" fontId="4" fillId="0" borderId="11" xfId="64" applyFont="1" applyBorder="1" applyAlignment="1">
      <alignment horizontal="left"/>
      <protection/>
    </xf>
    <xf numFmtId="166" fontId="5" fillId="0" borderId="52" xfId="45" applyNumberFormat="1" applyFont="1" applyBorder="1" applyAlignment="1">
      <alignment/>
    </xf>
    <xf numFmtId="0" fontId="22" fillId="0" borderId="0" xfId="64" applyFont="1" applyBorder="1" applyAlignment="1">
      <alignment/>
      <protection/>
    </xf>
    <xf numFmtId="0" fontId="4" fillId="0" borderId="11" xfId="64" applyFont="1" applyBorder="1" applyAlignment="1">
      <alignment vertical="center"/>
      <protection/>
    </xf>
    <xf numFmtId="0" fontId="4" fillId="0" borderId="0" xfId="64" applyFont="1">
      <alignment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71" xfId="64" applyFont="1" applyBorder="1">
      <alignment/>
      <protection/>
    </xf>
    <xf numFmtId="0" fontId="3" fillId="0" borderId="0" xfId="64" applyFont="1" applyBorder="1">
      <alignment/>
      <protection/>
    </xf>
    <xf numFmtId="166" fontId="2" fillId="0" borderId="0" xfId="45" applyNumberFormat="1" applyFont="1" applyBorder="1" applyAlignment="1">
      <alignment/>
    </xf>
    <xf numFmtId="0" fontId="2" fillId="0" borderId="0" xfId="64" applyFont="1" applyBorder="1">
      <alignment/>
      <protection/>
    </xf>
    <xf numFmtId="166" fontId="2" fillId="0" borderId="0" xfId="64" applyNumberFormat="1" applyFont="1" applyBorder="1">
      <alignment/>
      <protection/>
    </xf>
    <xf numFmtId="166" fontId="2" fillId="0" borderId="0" xfId="45" applyNumberFormat="1" applyFont="1" applyBorder="1" applyAlignment="1">
      <alignment vertical="top"/>
    </xf>
    <xf numFmtId="166" fontId="20" fillId="0" borderId="0" xfId="45" applyNumberFormat="1" applyFont="1" applyBorder="1" applyAlignment="1">
      <alignment/>
    </xf>
    <xf numFmtId="166" fontId="3" fillId="0" borderId="0" xfId="45" applyNumberFormat="1" applyFont="1" applyBorder="1" applyAlignment="1">
      <alignment horizontal="center" vertical="center"/>
    </xf>
    <xf numFmtId="0" fontId="19" fillId="0" borderId="0" xfId="64" applyFont="1" applyBorder="1" applyAlignment="1">
      <alignment horizontal="center"/>
      <protection/>
    </xf>
    <xf numFmtId="43" fontId="2" fillId="0" borderId="0" xfId="45" applyFont="1" applyBorder="1" applyAlignment="1">
      <alignment/>
    </xf>
    <xf numFmtId="166" fontId="21" fillId="0" borderId="0" xfId="64" applyNumberFormat="1" applyFont="1" applyAlignment="1">
      <alignment/>
      <protection/>
    </xf>
    <xf numFmtId="166" fontId="2" fillId="0" borderId="11" xfId="45" applyNumberFormat="1" applyFont="1" applyBorder="1" applyAlignment="1">
      <alignment/>
    </xf>
    <xf numFmtId="166" fontId="3" fillId="0" borderId="11" xfId="45" applyNumberFormat="1" applyFont="1" applyBorder="1" applyAlignment="1">
      <alignment/>
    </xf>
    <xf numFmtId="166" fontId="2" fillId="0" borderId="39" xfId="45" applyNumberFormat="1" applyFont="1" applyBorder="1" applyAlignment="1">
      <alignment/>
    </xf>
    <xf numFmtId="0" fontId="19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166" fontId="3" fillId="0" borderId="0" xfId="41" applyNumberFormat="1" applyFont="1" applyBorder="1" applyAlignment="1">
      <alignment/>
    </xf>
    <xf numFmtId="166" fontId="2" fillId="0" borderId="12" xfId="41" applyNumberFormat="1" applyFont="1" applyBorder="1" applyAlignment="1">
      <alignment/>
    </xf>
    <xf numFmtId="166" fontId="2" fillId="0" borderId="60" xfId="41" applyNumberFormat="1" applyFont="1" applyBorder="1" applyAlignment="1">
      <alignment/>
    </xf>
    <xf numFmtId="166" fontId="2" fillId="0" borderId="11" xfId="41" applyNumberFormat="1" applyFont="1" applyBorder="1" applyAlignment="1">
      <alignment/>
    </xf>
    <xf numFmtId="166" fontId="3" fillId="0" borderId="39" xfId="41" applyNumberFormat="1" applyFont="1" applyBorder="1" applyAlignment="1">
      <alignment/>
    </xf>
    <xf numFmtId="166" fontId="3" fillId="0" borderId="51" xfId="41" applyNumberFormat="1" applyFont="1" applyBorder="1" applyAlignment="1">
      <alignment wrapText="1"/>
    </xf>
    <xf numFmtId="166" fontId="3" fillId="0" borderId="0" xfId="41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166" fontId="2" fillId="0" borderId="15" xfId="41" applyNumberFormat="1" applyFont="1" applyBorder="1" applyAlignment="1">
      <alignment/>
    </xf>
    <xf numFmtId="0" fontId="3" fillId="0" borderId="72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6" fontId="2" fillId="0" borderId="10" xfId="41" applyNumberFormat="1" applyFont="1" applyBorder="1" applyAlignment="1">
      <alignment/>
    </xf>
    <xf numFmtId="166" fontId="3" fillId="0" borderId="46" xfId="41" applyNumberFormat="1" applyFont="1" applyBorder="1" applyAlignment="1">
      <alignment/>
    </xf>
    <xf numFmtId="166" fontId="3" fillId="0" borderId="0" xfId="41" applyNumberFormat="1" applyFont="1" applyFill="1" applyBorder="1" applyAlignment="1">
      <alignment/>
    </xf>
    <xf numFmtId="0" fontId="3" fillId="0" borderId="44" xfId="0" applyFont="1" applyBorder="1" applyAlignment="1">
      <alignment/>
    </xf>
    <xf numFmtId="166" fontId="3" fillId="0" borderId="18" xfId="0" applyNumberFormat="1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74" xfId="0" applyFont="1" applyBorder="1" applyAlignment="1">
      <alignment horizontal="center"/>
    </xf>
    <xf numFmtId="166" fontId="3" fillId="0" borderId="52" xfId="41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wrapText="1"/>
    </xf>
    <xf numFmtId="0" fontId="4" fillId="0" borderId="38" xfId="0" applyFont="1" applyFill="1" applyBorder="1" applyAlignment="1">
      <alignment horizontal="center"/>
    </xf>
    <xf numFmtId="166" fontId="4" fillId="0" borderId="38" xfId="41" applyNumberFormat="1" applyFont="1" applyFill="1" applyBorder="1" applyAlignment="1">
      <alignment/>
    </xf>
    <xf numFmtId="166" fontId="4" fillId="0" borderId="75" xfId="0" applyNumberFormat="1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11" xfId="41" applyNumberFormat="1" applyFont="1" applyFill="1" applyBorder="1" applyAlignment="1">
      <alignment/>
    </xf>
    <xf numFmtId="166" fontId="4" fillId="0" borderId="39" xfId="0" applyNumberFormat="1" applyFont="1" applyFill="1" applyBorder="1" applyAlignment="1">
      <alignment/>
    </xf>
    <xf numFmtId="0" fontId="4" fillId="0" borderId="73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166" fontId="4" fillId="0" borderId="11" xfId="41" applyNumberFormat="1" applyFont="1" applyBorder="1" applyAlignment="1">
      <alignment horizontal="center" vertical="center"/>
    </xf>
    <xf numFmtId="0" fontId="5" fillId="0" borderId="44" xfId="0" applyFont="1" applyBorder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1" fontId="2" fillId="0" borderId="7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3" fillId="0" borderId="51" xfId="0" applyFont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25" borderId="11" xfId="41" applyNumberFormat="1" applyFont="1" applyFill="1" applyBorder="1" applyAlignment="1">
      <alignment/>
    </xf>
    <xf numFmtId="0" fontId="4" fillId="25" borderId="11" xfId="0" applyFont="1" applyFill="1" applyBorder="1" applyAlignment="1">
      <alignment horizontal="center"/>
    </xf>
    <xf numFmtId="166" fontId="2" fillId="0" borderId="16" xfId="41" applyNumberFormat="1" applyFont="1" applyFill="1" applyBorder="1" applyAlignment="1">
      <alignment/>
    </xf>
    <xf numFmtId="166" fontId="2" fillId="0" borderId="60" xfId="41" applyNumberFormat="1" applyFont="1" applyFill="1" applyBorder="1" applyAlignment="1">
      <alignment/>
    </xf>
    <xf numFmtId="166" fontId="2" fillId="0" borderId="61" xfId="41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7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7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166" fontId="3" fillId="0" borderId="16" xfId="41" applyNumberFormat="1" applyFont="1" applyFill="1" applyBorder="1" applyAlignment="1">
      <alignment/>
    </xf>
    <xf numFmtId="166" fontId="3" fillId="0" borderId="60" xfId="41" applyNumberFormat="1" applyFont="1" applyFill="1" applyBorder="1" applyAlignment="1">
      <alignment/>
    </xf>
    <xf numFmtId="0" fontId="4" fillId="0" borderId="11" xfId="0" applyFont="1" applyBorder="1" applyAlignment="1">
      <alignment horizontal="left" indent="1"/>
    </xf>
    <xf numFmtId="166" fontId="3" fillId="0" borderId="61" xfId="41" applyNumberFormat="1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0" fontId="11" fillId="0" borderId="44" xfId="0" applyFont="1" applyBorder="1" applyAlignment="1">
      <alignment/>
    </xf>
    <xf numFmtId="0" fontId="0" fillId="0" borderId="60" xfId="0" applyFont="1" applyFill="1" applyBorder="1" applyAlignment="1">
      <alignment/>
    </xf>
    <xf numFmtId="166" fontId="3" fillId="0" borderId="20" xfId="41" applyNumberFormat="1" applyFont="1" applyFill="1" applyBorder="1" applyAlignment="1">
      <alignment/>
    </xf>
    <xf numFmtId="10" fontId="2" fillId="0" borderId="39" xfId="76" applyNumberFormat="1" applyFont="1" applyFill="1" applyBorder="1" applyAlignment="1">
      <alignment/>
    </xf>
    <xf numFmtId="166" fontId="2" fillId="25" borderId="60" xfId="41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3" fillId="0" borderId="11" xfId="41" applyNumberFormat="1" applyFont="1" applyFill="1" applyBorder="1" applyAlignment="1">
      <alignment/>
    </xf>
    <xf numFmtId="165" fontId="3" fillId="0" borderId="10" xfId="41" applyNumberFormat="1" applyFont="1" applyFill="1" applyBorder="1" applyAlignment="1">
      <alignment horizontal="left" vertical="center" wrapText="1"/>
    </xf>
    <xf numFmtId="166" fontId="2" fillId="0" borderId="11" xfId="41" applyNumberFormat="1" applyFont="1" applyFill="1" applyBorder="1" applyAlignment="1">
      <alignment horizontal="right"/>
    </xf>
    <xf numFmtId="165" fontId="2" fillId="0" borderId="50" xfId="41" applyNumberFormat="1" applyFont="1" applyFill="1" applyBorder="1" applyAlignment="1">
      <alignment horizontal="left" wrapText="1" indent="1"/>
    </xf>
    <xf numFmtId="165" fontId="2" fillId="0" borderId="76" xfId="41" applyNumberFormat="1" applyFont="1" applyFill="1" applyBorder="1" applyAlignment="1">
      <alignment horizontal="left" wrapText="1" indent="1"/>
    </xf>
    <xf numFmtId="165" fontId="2" fillId="0" borderId="11" xfId="41" applyNumberFormat="1" applyFont="1" applyFill="1" applyBorder="1" applyAlignment="1">
      <alignment horizontal="left" wrapText="1" indent="1"/>
    </xf>
    <xf numFmtId="165" fontId="2" fillId="0" borderId="77" xfId="41" applyNumberFormat="1" applyFont="1" applyFill="1" applyBorder="1" applyAlignment="1">
      <alignment horizontal="left" wrapText="1" indent="1"/>
    </xf>
    <xf numFmtId="167" fontId="2" fillId="0" borderId="77" xfId="41" applyNumberFormat="1" applyFont="1" applyFill="1" applyBorder="1" applyAlignment="1">
      <alignment horizontal="left" wrapText="1" indent="1"/>
    </xf>
    <xf numFmtId="166" fontId="2" fillId="0" borderId="78" xfId="41" applyNumberFormat="1" applyFont="1" applyFill="1" applyBorder="1" applyAlignment="1">
      <alignment/>
    </xf>
    <xf numFmtId="167" fontId="2" fillId="0" borderId="79" xfId="41" applyNumberFormat="1" applyFont="1" applyFill="1" applyBorder="1" applyAlignment="1">
      <alignment horizontal="left" wrapText="1" indent="1"/>
    </xf>
    <xf numFmtId="166" fontId="3" fillId="0" borderId="10" xfId="41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44" xfId="0" applyFont="1" applyFill="1" applyBorder="1" applyAlignment="1">
      <alignment wrapText="1"/>
    </xf>
    <xf numFmtId="165" fontId="2" fillId="0" borderId="60" xfId="41" applyNumberFormat="1" applyFont="1" applyFill="1" applyBorder="1" applyAlignment="1">
      <alignment horizontal="left" wrapText="1" indent="1"/>
    </xf>
    <xf numFmtId="165" fontId="3" fillId="0" borderId="0" xfId="41" applyNumberFormat="1" applyFont="1" applyFill="1" applyBorder="1" applyAlignment="1">
      <alignment horizontal="left" vertical="center" wrapText="1"/>
    </xf>
    <xf numFmtId="165" fontId="2" fillId="0" borderId="79" xfId="41" applyNumberFormat="1" applyFont="1" applyFill="1" applyBorder="1" applyAlignment="1">
      <alignment horizontal="left" wrapText="1" indent="1"/>
    </xf>
    <xf numFmtId="166" fontId="2" fillId="0" borderId="80" xfId="41" applyNumberFormat="1" applyFont="1" applyFill="1" applyBorder="1" applyAlignment="1">
      <alignment/>
    </xf>
    <xf numFmtId="166" fontId="2" fillId="0" borderId="81" xfId="41" applyNumberFormat="1" applyFont="1" applyFill="1" applyBorder="1" applyAlignment="1">
      <alignment/>
    </xf>
    <xf numFmtId="166" fontId="2" fillId="0" borderId="82" xfId="41" applyNumberFormat="1" applyFont="1" applyFill="1" applyBorder="1" applyAlignment="1">
      <alignment/>
    </xf>
    <xf numFmtId="10" fontId="2" fillId="0" borderId="76" xfId="76" applyNumberFormat="1" applyFont="1" applyFill="1" applyBorder="1" applyAlignment="1">
      <alignment/>
    </xf>
    <xf numFmtId="10" fontId="2" fillId="0" borderId="11" xfId="76" applyNumberFormat="1" applyFont="1" applyFill="1" applyBorder="1" applyAlignment="1">
      <alignment/>
    </xf>
    <xf numFmtId="10" fontId="2" fillId="0" borderId="18" xfId="76" applyNumberFormat="1" applyFont="1" applyFill="1" applyBorder="1" applyAlignment="1">
      <alignment/>
    </xf>
    <xf numFmtId="10" fontId="3" fillId="0" borderId="18" xfId="76" applyNumberFormat="1" applyFont="1" applyFill="1" applyBorder="1" applyAlignment="1">
      <alignment/>
    </xf>
    <xf numFmtId="10" fontId="3" fillId="0" borderId="83" xfId="76" applyNumberFormat="1" applyFont="1" applyFill="1" applyBorder="1" applyAlignment="1">
      <alignment vertical="center" wrapText="1"/>
    </xf>
    <xf numFmtId="10" fontId="2" fillId="0" borderId="12" xfId="76" applyNumberFormat="1" applyFont="1" applyFill="1" applyBorder="1" applyAlignment="1">
      <alignment/>
    </xf>
    <xf numFmtId="10" fontId="2" fillId="0" borderId="0" xfId="76" applyNumberFormat="1" applyFont="1" applyFill="1" applyBorder="1" applyAlignment="1">
      <alignment/>
    </xf>
    <xf numFmtId="10" fontId="3" fillId="0" borderId="84" xfId="76" applyNumberFormat="1" applyFont="1" applyFill="1" applyBorder="1" applyAlignment="1">
      <alignment vertical="center" wrapText="1"/>
    </xf>
    <xf numFmtId="10" fontId="3" fillId="0" borderId="11" xfId="76" applyNumberFormat="1" applyFont="1" applyFill="1" applyBorder="1" applyAlignment="1">
      <alignment/>
    </xf>
    <xf numFmtId="10" fontId="2" fillId="0" borderId="21" xfId="76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5" fillId="0" borderId="85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165" fontId="2" fillId="0" borderId="86" xfId="41" applyNumberFormat="1" applyFont="1" applyFill="1" applyBorder="1" applyAlignment="1" applyProtection="1">
      <alignment/>
      <protection/>
    </xf>
    <xf numFmtId="0" fontId="3" fillId="0" borderId="44" xfId="0" applyFont="1" applyFill="1" applyBorder="1" applyAlignment="1">
      <alignment vertical="top" wrapText="1"/>
    </xf>
    <xf numFmtId="10" fontId="2" fillId="0" borderId="10" xfId="76" applyNumberFormat="1" applyFont="1" applyFill="1" applyBorder="1" applyAlignment="1">
      <alignment/>
    </xf>
    <xf numFmtId="0" fontId="3" fillId="0" borderId="8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6" fontId="2" fillId="0" borderId="11" xfId="41" applyNumberFormat="1" applyFont="1" applyBorder="1" applyAlignment="1">
      <alignment wrapText="1"/>
    </xf>
    <xf numFmtId="166" fontId="3" fillId="0" borderId="51" xfId="41" applyNumberFormat="1" applyFont="1" applyBorder="1" applyAlignment="1">
      <alignment vertical="center" wrapText="1"/>
    </xf>
    <xf numFmtId="166" fontId="3" fillId="0" borderId="51" xfId="41" applyNumberFormat="1" applyFont="1" applyBorder="1" applyAlignment="1">
      <alignment horizontal="center" vertical="center"/>
    </xf>
    <xf numFmtId="166" fontId="3" fillId="0" borderId="52" xfId="41" applyNumberFormat="1" applyFont="1" applyBorder="1" applyAlignment="1">
      <alignment horizontal="center" vertical="center" wrapText="1"/>
    </xf>
    <xf numFmtId="166" fontId="2" fillId="0" borderId="10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vertical="top" wrapText="1"/>
    </xf>
    <xf numFmtId="166" fontId="3" fillId="0" borderId="11" xfId="41" applyNumberFormat="1" applyFont="1" applyFill="1" applyBorder="1" applyAlignment="1">
      <alignment wrapText="1"/>
    </xf>
    <xf numFmtId="166" fontId="3" fillId="0" borderId="11" xfId="41" applyNumberFormat="1" applyFont="1" applyFill="1" applyBorder="1" applyAlignment="1">
      <alignment horizontal="center"/>
    </xf>
    <xf numFmtId="166" fontId="3" fillId="0" borderId="39" xfId="41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166" fontId="3" fillId="0" borderId="88" xfId="41" applyNumberFormat="1" applyFont="1" applyBorder="1" applyAlignment="1">
      <alignment horizontal="center" vertical="center"/>
    </xf>
    <xf numFmtId="166" fontId="3" fillId="0" borderId="88" xfId="41" applyNumberFormat="1" applyFont="1" applyBorder="1" applyAlignment="1">
      <alignment horizontal="center" vertical="center" wrapText="1"/>
    </xf>
    <xf numFmtId="166" fontId="2" fillId="0" borderId="60" xfId="41" applyNumberFormat="1" applyFont="1" applyFill="1" applyBorder="1" applyAlignment="1">
      <alignment/>
    </xf>
    <xf numFmtId="166" fontId="3" fillId="0" borderId="60" xfId="41" applyNumberFormat="1" applyFont="1" applyFill="1" applyBorder="1" applyAlignment="1">
      <alignment vertical="top" wrapText="1"/>
    </xf>
    <xf numFmtId="166" fontId="3" fillId="0" borderId="60" xfId="41" applyNumberFormat="1" applyFont="1" applyFill="1" applyBorder="1" applyAlignment="1">
      <alignment/>
    </xf>
    <xf numFmtId="166" fontId="12" fillId="0" borderId="60" xfId="41" applyNumberFormat="1" applyFont="1" applyFill="1" applyBorder="1" applyAlignment="1">
      <alignment/>
    </xf>
    <xf numFmtId="166" fontId="2" fillId="0" borderId="60" xfId="41" applyNumberFormat="1" applyFont="1" applyBorder="1" applyAlignment="1">
      <alignment/>
    </xf>
    <xf numFmtId="166" fontId="2" fillId="0" borderId="11" xfId="41" applyNumberFormat="1" applyFont="1" applyFill="1" applyBorder="1" applyAlignment="1">
      <alignment/>
    </xf>
    <xf numFmtId="166" fontId="3" fillId="0" borderId="11" xfId="41" applyNumberFormat="1" applyFont="1" applyFill="1" applyBorder="1" applyAlignment="1">
      <alignment/>
    </xf>
    <xf numFmtId="166" fontId="12" fillId="0" borderId="11" xfId="41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16" xfId="41" applyNumberFormat="1" applyFont="1" applyBorder="1" applyAlignment="1">
      <alignment horizontal="center" vertical="center" wrapText="1"/>
    </xf>
    <xf numFmtId="166" fontId="3" fillId="0" borderId="10" xfId="41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44" xfId="0" applyFont="1" applyBorder="1" applyAlignment="1">
      <alignment horizontal="center" vertical="top" wrapText="1"/>
    </xf>
    <xf numFmtId="166" fontId="3" fillId="0" borderId="18" xfId="41" applyNumberFormat="1" applyFont="1" applyBorder="1" applyAlignment="1">
      <alignment wrapText="1"/>
    </xf>
    <xf numFmtId="166" fontId="3" fillId="0" borderId="18" xfId="41" applyNumberFormat="1" applyFont="1" applyFill="1" applyBorder="1" applyAlignment="1">
      <alignment horizontal="center"/>
    </xf>
    <xf numFmtId="166" fontId="2" fillId="0" borderId="39" xfId="0" applyNumberFormat="1" applyFont="1" applyBorder="1" applyAlignment="1">
      <alignment/>
    </xf>
    <xf numFmtId="166" fontId="3" fillId="0" borderId="52" xfId="41" applyNumberFormat="1" applyFont="1" applyBorder="1" applyAlignment="1">
      <alignment horizontal="center" vertical="center"/>
    </xf>
    <xf numFmtId="0" fontId="3" fillId="0" borderId="41" xfId="64" applyFont="1" applyBorder="1" applyAlignment="1">
      <alignment wrapText="1"/>
      <protection/>
    </xf>
    <xf numFmtId="0" fontId="2" fillId="0" borderId="13" xfId="64" applyFont="1" applyBorder="1" applyAlignment="1">
      <alignment wrapText="1"/>
      <protection/>
    </xf>
    <xf numFmtId="0" fontId="2" fillId="0" borderId="11" xfId="64" applyFont="1" applyBorder="1" applyAlignment="1">
      <alignment wrapText="1"/>
      <protection/>
    </xf>
    <xf numFmtId="0" fontId="2" fillId="0" borderId="13" xfId="64" applyFont="1" applyBorder="1" applyAlignment="1">
      <alignment horizontal="left" wrapText="1"/>
      <protection/>
    </xf>
    <xf numFmtId="166" fontId="3" fillId="0" borderId="39" xfId="45" applyNumberFormat="1" applyFont="1" applyBorder="1" applyAlignment="1">
      <alignment/>
    </xf>
    <xf numFmtId="0" fontId="3" fillId="0" borderId="11" xfId="64" applyFont="1" applyBorder="1">
      <alignment/>
      <protection/>
    </xf>
    <xf numFmtId="0" fontId="3" fillId="0" borderId="13" xfId="64" applyFont="1" applyBorder="1" applyAlignment="1">
      <alignment wrapText="1"/>
      <protection/>
    </xf>
    <xf numFmtId="0" fontId="2" fillId="0" borderId="11" xfId="64" applyFont="1" applyFill="1" applyBorder="1" applyAlignment="1">
      <alignment wrapText="1"/>
      <protection/>
    </xf>
    <xf numFmtId="0" fontId="3" fillId="0" borderId="44" xfId="64" applyFont="1" applyBorder="1">
      <alignment/>
      <protection/>
    </xf>
    <xf numFmtId="166" fontId="3" fillId="0" borderId="18" xfId="45" applyNumberFormat="1" applyFont="1" applyBorder="1" applyAlignment="1">
      <alignment/>
    </xf>
    <xf numFmtId="0" fontId="3" fillId="0" borderId="18" xfId="64" applyFont="1" applyBorder="1">
      <alignment/>
      <protection/>
    </xf>
    <xf numFmtId="166" fontId="3" fillId="0" borderId="21" xfId="45" applyNumberFormat="1" applyFont="1" applyBorder="1" applyAlignment="1">
      <alignment/>
    </xf>
    <xf numFmtId="0" fontId="2" fillId="0" borderId="74" xfId="64" applyFont="1" applyFill="1" applyBorder="1" applyAlignment="1">
      <alignment wrapText="1"/>
      <protection/>
    </xf>
    <xf numFmtId="0" fontId="2" fillId="0" borderId="13" xfId="64" applyFont="1" applyFill="1" applyBorder="1" applyAlignment="1">
      <alignment wrapText="1"/>
      <protection/>
    </xf>
    <xf numFmtId="166" fontId="2" fillId="0" borderId="60" xfId="45" applyNumberFormat="1" applyFont="1" applyBorder="1" applyAlignment="1">
      <alignment/>
    </xf>
    <xf numFmtId="166" fontId="3" fillId="0" borderId="60" xfId="45" applyNumberFormat="1" applyFont="1" applyBorder="1" applyAlignment="1">
      <alignment/>
    </xf>
    <xf numFmtId="0" fontId="2" fillId="0" borderId="13" xfId="64" applyFont="1" applyBorder="1" applyAlignment="1">
      <alignment horizontal="left"/>
      <protection/>
    </xf>
    <xf numFmtId="0" fontId="2" fillId="0" borderId="13" xfId="64" applyFont="1" applyBorder="1" applyAlignment="1">
      <alignment/>
      <protection/>
    </xf>
    <xf numFmtId="0" fontId="0" fillId="0" borderId="0" xfId="0" applyBorder="1" applyAlignment="1">
      <alignment/>
    </xf>
    <xf numFmtId="0" fontId="3" fillId="0" borderId="63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41" applyNumberFormat="1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9" fillId="0" borderId="73" xfId="0" applyFont="1" applyBorder="1" applyAlignment="1">
      <alignment vertical="center" wrapText="1"/>
    </xf>
    <xf numFmtId="0" fontId="3" fillId="0" borderId="47" xfId="0" applyFont="1" applyBorder="1" applyAlignment="1">
      <alignment wrapText="1"/>
    </xf>
    <xf numFmtId="0" fontId="3" fillId="0" borderId="89" xfId="0" applyFont="1" applyBorder="1" applyAlignment="1">
      <alignment wrapText="1"/>
    </xf>
    <xf numFmtId="0" fontId="13" fillId="0" borderId="74" xfId="0" applyFont="1" applyBorder="1" applyAlignment="1">
      <alignment horizontal="left" vertical="center" wrapText="1" indent="1"/>
    </xf>
    <xf numFmtId="0" fontId="1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wrapText="1"/>
    </xf>
    <xf numFmtId="0" fontId="9" fillId="0" borderId="44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vertical="center" wrapText="1"/>
    </xf>
    <xf numFmtId="0" fontId="2" fillId="0" borderId="18" xfId="41" applyNumberFormat="1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73" xfId="0" applyFont="1" applyBorder="1" applyAlignment="1">
      <alignment horizontal="left" wrapText="1" indent="1"/>
    </xf>
    <xf numFmtId="0" fontId="3" fillId="0" borderId="12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8" xfId="0" applyFont="1" applyFill="1" applyBorder="1" applyAlignment="1">
      <alignment vertical="center" wrapText="1"/>
    </xf>
    <xf numFmtId="0" fontId="9" fillId="0" borderId="76" xfId="0" applyFont="1" applyBorder="1" applyAlignment="1">
      <alignment horizontal="center" vertical="center" wrapText="1"/>
    </xf>
    <xf numFmtId="10" fontId="2" fillId="0" borderId="11" xfId="76" applyNumberFormat="1" applyFont="1" applyFill="1" applyBorder="1" applyAlignment="1">
      <alignment horizontal="left" wrapText="1" indent="1"/>
    </xf>
    <xf numFmtId="165" fontId="2" fillId="0" borderId="12" xfId="41" applyNumberFormat="1" applyFont="1" applyFill="1" applyBorder="1" applyAlignment="1">
      <alignment horizontal="left" wrapText="1" indent="1"/>
    </xf>
    <xf numFmtId="0" fontId="10" fillId="0" borderId="73" xfId="0" applyFont="1" applyBorder="1" applyAlignment="1">
      <alignment/>
    </xf>
    <xf numFmtId="165" fontId="2" fillId="0" borderId="61" xfId="41" applyNumberFormat="1" applyFont="1" applyFill="1" applyBorder="1" applyAlignment="1">
      <alignment horizontal="left" wrapText="1" indent="1"/>
    </xf>
    <xf numFmtId="165" fontId="3" fillId="0" borderId="11" xfId="41" applyNumberFormat="1" applyFont="1" applyFill="1" applyBorder="1" applyAlignment="1">
      <alignment horizontal="left" vertical="center" wrapText="1"/>
    </xf>
    <xf numFmtId="165" fontId="3" fillId="0" borderId="39" xfId="41" applyNumberFormat="1" applyFont="1" applyFill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/>
    </xf>
    <xf numFmtId="0" fontId="3" fillId="0" borderId="48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1" fontId="3" fillId="0" borderId="1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0" fontId="2" fillId="0" borderId="46" xfId="76" applyNumberFormat="1" applyFont="1" applyFill="1" applyBorder="1" applyAlignment="1">
      <alignment/>
    </xf>
    <xf numFmtId="9" fontId="2" fillId="0" borderId="10" xfId="76" applyFont="1" applyFill="1" applyBorder="1" applyAlignment="1">
      <alignment vertical="center" wrapText="1"/>
    </xf>
    <xf numFmtId="10" fontId="2" fillId="0" borderId="10" xfId="76" applyNumberFormat="1" applyFont="1" applyFill="1" applyBorder="1" applyAlignment="1">
      <alignment vertical="center" wrapText="1"/>
    </xf>
    <xf numFmtId="176" fontId="2" fillId="0" borderId="10" xfId="76" applyNumberFormat="1" applyFont="1" applyFill="1" applyBorder="1" applyAlignment="1">
      <alignment vertical="center" wrapText="1"/>
    </xf>
    <xf numFmtId="9" fontId="2" fillId="0" borderId="10" xfId="76" applyNumberFormat="1" applyFont="1" applyFill="1" applyBorder="1" applyAlignment="1">
      <alignment vertical="center" wrapText="1"/>
    </xf>
    <xf numFmtId="9" fontId="3" fillId="0" borderId="39" xfId="76" applyFont="1" applyFill="1" applyBorder="1" applyAlignment="1">
      <alignment vertical="center" wrapText="1"/>
    </xf>
    <xf numFmtId="9" fontId="3" fillId="0" borderId="46" xfId="76" applyFont="1" applyFill="1" applyBorder="1" applyAlignment="1">
      <alignment vertical="center" wrapText="1"/>
    </xf>
    <xf numFmtId="172" fontId="3" fillId="0" borderId="46" xfId="76" applyNumberFormat="1" applyFont="1" applyFill="1" applyBorder="1" applyAlignment="1">
      <alignment vertical="center" wrapText="1"/>
    </xf>
    <xf numFmtId="172" fontId="2" fillId="0" borderId="0" xfId="76" applyNumberFormat="1" applyFont="1" applyFill="1" applyBorder="1" applyAlignment="1">
      <alignment vertical="center" wrapText="1"/>
    </xf>
    <xf numFmtId="10" fontId="3" fillId="0" borderId="39" xfId="76" applyNumberFormat="1" applyFont="1" applyFill="1" applyBorder="1" applyAlignment="1">
      <alignment vertical="center" wrapText="1"/>
    </xf>
    <xf numFmtId="9" fontId="3" fillId="0" borderId="46" xfId="76" applyNumberFormat="1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10" fontId="3" fillId="0" borderId="18" xfId="76" applyNumberFormat="1" applyFont="1" applyBorder="1" applyAlignment="1">
      <alignment wrapText="1"/>
    </xf>
    <xf numFmtId="9" fontId="3" fillId="0" borderId="18" xfId="76" applyNumberFormat="1" applyFont="1" applyBorder="1" applyAlignment="1">
      <alignment wrapText="1"/>
    </xf>
    <xf numFmtId="172" fontId="3" fillId="0" borderId="18" xfId="76" applyNumberFormat="1" applyFont="1" applyBorder="1" applyAlignment="1">
      <alignment wrapText="1"/>
    </xf>
    <xf numFmtId="10" fontId="3" fillId="0" borderId="21" xfId="76" applyNumberFormat="1" applyFont="1" applyBorder="1" applyAlignment="1">
      <alignment wrapText="1"/>
    </xf>
    <xf numFmtId="0" fontId="2" fillId="25" borderId="10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left"/>
    </xf>
    <xf numFmtId="10" fontId="3" fillId="0" borderId="18" xfId="76" applyNumberFormat="1" applyFont="1" applyBorder="1" applyAlignment="1">
      <alignment/>
    </xf>
    <xf numFmtId="9" fontId="3" fillId="0" borderId="18" xfId="76" applyNumberFormat="1" applyFont="1" applyBorder="1" applyAlignment="1">
      <alignment/>
    </xf>
    <xf numFmtId="10" fontId="3" fillId="0" borderId="21" xfId="76" applyNumberFormat="1" applyFont="1" applyBorder="1" applyAlignment="1">
      <alignment/>
    </xf>
    <xf numFmtId="172" fontId="3" fillId="0" borderId="18" xfId="76" applyNumberFormat="1" applyFont="1" applyBorder="1" applyAlignment="1">
      <alignment/>
    </xf>
    <xf numFmtId="172" fontId="2" fillId="0" borderId="11" xfId="76" applyNumberFormat="1" applyFont="1" applyFill="1" applyBorder="1" applyAlignment="1">
      <alignment/>
    </xf>
    <xf numFmtId="172" fontId="2" fillId="0" borderId="39" xfId="76" applyNumberFormat="1" applyFont="1" applyFill="1" applyBorder="1" applyAlignment="1">
      <alignment/>
    </xf>
    <xf numFmtId="9" fontId="2" fillId="0" borderId="11" xfId="76" applyNumberFormat="1" applyFont="1" applyFill="1" applyBorder="1" applyAlignment="1">
      <alignment/>
    </xf>
    <xf numFmtId="9" fontId="2" fillId="0" borderId="11" xfId="76" applyFont="1" applyFill="1" applyBorder="1" applyAlignment="1">
      <alignment/>
    </xf>
    <xf numFmtId="9" fontId="2" fillId="0" borderId="10" xfId="76" applyNumberFormat="1" applyFont="1" applyFill="1" applyBorder="1" applyAlignment="1">
      <alignment/>
    </xf>
    <xf numFmtId="9" fontId="2" fillId="0" borderId="39" xfId="76" applyFont="1" applyFill="1" applyBorder="1" applyAlignment="1">
      <alignment/>
    </xf>
    <xf numFmtId="10" fontId="2" fillId="0" borderId="39" xfId="76" applyNumberFormat="1" applyFont="1" applyFill="1" applyBorder="1" applyAlignment="1">
      <alignment horizontal="left" wrapText="1" indent="1"/>
    </xf>
    <xf numFmtId="0" fontId="5" fillId="0" borderId="36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 indent="2"/>
    </xf>
    <xf numFmtId="0" fontId="4" fillId="0" borderId="90" xfId="0" applyFont="1" applyBorder="1" applyAlignment="1">
      <alignment/>
    </xf>
    <xf numFmtId="0" fontId="5" fillId="0" borderId="36" xfId="0" applyFont="1" applyBorder="1" applyAlignment="1">
      <alignment wrapText="1"/>
    </xf>
    <xf numFmtId="0" fontId="4" fillId="0" borderId="12" xfId="0" applyFont="1" applyBorder="1" applyAlignment="1">
      <alignment horizontal="left" wrapText="1" indent="1"/>
    </xf>
    <xf numFmtId="0" fontId="5" fillId="0" borderId="36" xfId="0" applyFont="1" applyBorder="1" applyAlignment="1">
      <alignment horizontal="center" wrapText="1"/>
    </xf>
    <xf numFmtId="165" fontId="2" fillId="0" borderId="50" xfId="41" applyNumberFormat="1" applyFont="1" applyFill="1" applyBorder="1" applyAlignment="1" applyProtection="1">
      <alignment/>
      <protection/>
    </xf>
    <xf numFmtId="165" fontId="2" fillId="0" borderId="76" xfId="41" applyNumberFormat="1" applyFont="1" applyFill="1" applyBorder="1" applyAlignment="1" applyProtection="1">
      <alignment/>
      <protection/>
    </xf>
    <xf numFmtId="166" fontId="5" fillId="0" borderId="21" xfId="0" applyNumberFormat="1" applyFont="1" applyFill="1" applyBorder="1" applyAlignment="1">
      <alignment/>
    </xf>
    <xf numFmtId="0" fontId="5" fillId="0" borderId="0" xfId="0" applyFont="1" applyAlignment="1">
      <alignment horizontal="center" wrapText="1" shrinkToFit="1"/>
    </xf>
    <xf numFmtId="166" fontId="2" fillId="0" borderId="60" xfId="41" applyNumberFormat="1" applyFont="1" applyFill="1" applyBorder="1" applyAlignment="1">
      <alignment horizontal="right"/>
    </xf>
    <xf numFmtId="166" fontId="2" fillId="0" borderId="16" xfId="41" applyNumberFormat="1" applyFont="1" applyFill="1" applyBorder="1" applyAlignment="1">
      <alignment horizontal="right"/>
    </xf>
    <xf numFmtId="166" fontId="2" fillId="0" borderId="61" xfId="41" applyNumberFormat="1" applyFont="1" applyFill="1" applyBorder="1" applyAlignment="1">
      <alignment horizontal="right"/>
    </xf>
    <xf numFmtId="166" fontId="3" fillId="0" borderId="60" xfId="41" applyNumberFormat="1" applyFont="1" applyFill="1" applyBorder="1" applyAlignment="1">
      <alignment horizontal="right"/>
    </xf>
    <xf numFmtId="1" fontId="14" fillId="0" borderId="21" xfId="41" applyNumberFormat="1" applyFont="1" applyFill="1" applyBorder="1" applyAlignment="1">
      <alignment horizontal="center"/>
    </xf>
    <xf numFmtId="1" fontId="2" fillId="0" borderId="38" xfId="41" applyNumberFormat="1" applyFont="1" applyFill="1" applyBorder="1" applyAlignment="1">
      <alignment/>
    </xf>
    <xf numFmtId="1" fontId="2" fillId="0" borderId="11" xfId="41" applyNumberFormat="1" applyFont="1" applyFill="1" applyBorder="1" applyAlignment="1">
      <alignment/>
    </xf>
    <xf numFmtId="1" fontId="2" fillId="0" borderId="39" xfId="41" applyNumberFormat="1" applyFont="1" applyFill="1" applyBorder="1" applyAlignment="1">
      <alignment/>
    </xf>
    <xf numFmtId="0" fontId="8" fillId="0" borderId="41" xfId="0" applyFont="1" applyFill="1" applyBorder="1" applyAlignment="1">
      <alignment wrapText="1"/>
    </xf>
    <xf numFmtId="0" fontId="10" fillId="0" borderId="13" xfId="0" applyFont="1" applyFill="1" applyBorder="1" applyAlignment="1">
      <alignment horizontal="left" wrapText="1"/>
    </xf>
    <xf numFmtId="1" fontId="2" fillId="0" borderId="12" xfId="41" applyNumberFormat="1" applyFont="1" applyFill="1" applyBorder="1" applyAlignment="1">
      <alignment/>
    </xf>
    <xf numFmtId="166" fontId="2" fillId="0" borderId="76" xfId="41" applyNumberFormat="1" applyFont="1" applyFill="1" applyBorder="1" applyAlignment="1">
      <alignment/>
    </xf>
    <xf numFmtId="166" fontId="2" fillId="0" borderId="39" xfId="41" applyNumberFormat="1" applyFont="1" applyFill="1" applyBorder="1" applyAlignment="1">
      <alignment/>
    </xf>
    <xf numFmtId="0" fontId="3" fillId="0" borderId="39" xfId="0" applyFont="1" applyFill="1" applyBorder="1" applyAlignment="1">
      <alignment vertical="center" wrapText="1"/>
    </xf>
    <xf numFmtId="0" fontId="2" fillId="0" borderId="91" xfId="0" applyFont="1" applyBorder="1" applyAlignment="1">
      <alignment/>
    </xf>
    <xf numFmtId="0" fontId="5" fillId="0" borderId="0" xfId="0" applyFont="1" applyFill="1" applyAlignment="1">
      <alignment wrapText="1" shrinkToFit="1"/>
    </xf>
    <xf numFmtId="1" fontId="2" fillId="0" borderId="15" xfId="41" applyNumberFormat="1" applyFont="1" applyFill="1" applyBorder="1" applyAlignment="1">
      <alignment/>
    </xf>
    <xf numFmtId="0" fontId="3" fillId="0" borderId="13" xfId="0" applyFont="1" applyBorder="1" applyAlignment="1">
      <alignment horizontal="left" indent="1"/>
    </xf>
    <xf numFmtId="1" fontId="2" fillId="0" borderId="10" xfId="41" applyNumberFormat="1" applyFont="1" applyFill="1" applyBorder="1" applyAlignment="1">
      <alignment/>
    </xf>
    <xf numFmtId="0" fontId="3" fillId="0" borderId="6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 indent="1"/>
    </xf>
    <xf numFmtId="1" fontId="3" fillId="0" borderId="11" xfId="0" applyNumberFormat="1" applyFont="1" applyBorder="1" applyAlignment="1">
      <alignment/>
    </xf>
    <xf numFmtId="0" fontId="32" fillId="0" borderId="45" xfId="66" applyFont="1" applyFill="1" applyBorder="1" applyAlignment="1" applyProtection="1">
      <alignment horizontal="center" vertical="center" textRotation="90"/>
      <protection/>
    </xf>
    <xf numFmtId="0" fontId="23" fillId="0" borderId="0" xfId="65">
      <alignment/>
      <protection/>
    </xf>
    <xf numFmtId="0" fontId="30" fillId="0" borderId="0" xfId="67" applyFill="1">
      <alignment/>
      <protection/>
    </xf>
    <xf numFmtId="0" fontId="28" fillId="0" borderId="0" xfId="67" applyFont="1" applyFill="1">
      <alignment/>
      <protection/>
    </xf>
    <xf numFmtId="0" fontId="30" fillId="0" borderId="0" xfId="67" applyFont="1" applyFill="1">
      <alignment/>
      <protection/>
    </xf>
    <xf numFmtId="3" fontId="30" fillId="0" borderId="0" xfId="67" applyNumberFormat="1" applyFont="1" applyFill="1" applyAlignment="1">
      <alignment horizontal="center"/>
      <protection/>
    </xf>
    <xf numFmtId="0" fontId="23" fillId="0" borderId="0" xfId="66" applyFill="1" applyAlignment="1" applyProtection="1">
      <alignment vertical="center" wrapText="1"/>
      <protection/>
    </xf>
    <xf numFmtId="0" fontId="23" fillId="0" borderId="0" xfId="66" applyFill="1" applyAlignment="1" applyProtection="1">
      <alignment horizontal="center" vertical="center"/>
      <protection/>
    </xf>
    <xf numFmtId="49" fontId="23" fillId="0" borderId="0" xfId="66" applyNumberFormat="1" applyFont="1" applyFill="1" applyAlignment="1" applyProtection="1">
      <alignment horizontal="center" vertical="center"/>
      <protection/>
    </xf>
    <xf numFmtId="0" fontId="30" fillId="0" borderId="0" xfId="67" applyFont="1" applyFill="1" applyAlignment="1">
      <alignment/>
      <protection/>
    </xf>
    <xf numFmtId="0" fontId="26" fillId="0" borderId="0" xfId="66" applyFont="1" applyFill="1" applyAlignment="1" applyProtection="1">
      <alignment horizontal="center" vertical="center"/>
      <protection/>
    </xf>
    <xf numFmtId="0" fontId="27" fillId="0" borderId="87" xfId="67" applyFont="1" applyFill="1" applyBorder="1" applyAlignment="1">
      <alignment horizontal="center" vertical="center"/>
      <protection/>
    </xf>
    <xf numFmtId="0" fontId="27" fillId="0" borderId="51" xfId="67" applyFont="1" applyFill="1" applyBorder="1" applyAlignment="1">
      <alignment horizontal="center" vertical="center" wrapText="1"/>
      <protection/>
    </xf>
    <xf numFmtId="0" fontId="27" fillId="0" borderId="52" xfId="67" applyFont="1" applyFill="1" applyBorder="1" applyAlignment="1">
      <alignment horizontal="center" vertical="center" wrapText="1"/>
      <protection/>
    </xf>
    <xf numFmtId="0" fontId="28" fillId="0" borderId="10" xfId="67" applyFont="1" applyFill="1" applyBorder="1" applyAlignment="1">
      <alignment horizontal="right" indent="1"/>
      <protection/>
    </xf>
    <xf numFmtId="0" fontId="28" fillId="0" borderId="11" xfId="67" applyFont="1" applyFill="1" applyBorder="1" applyAlignment="1">
      <alignment horizontal="right" indent="1"/>
      <protection/>
    </xf>
    <xf numFmtId="0" fontId="28" fillId="0" borderId="13" xfId="67" applyFont="1" applyFill="1" applyBorder="1" applyProtection="1">
      <alignment/>
      <protection locked="0"/>
    </xf>
    <xf numFmtId="0" fontId="28" fillId="0" borderId="73" xfId="67" applyFont="1" applyFill="1" applyBorder="1" applyProtection="1">
      <alignment/>
      <protection locked="0"/>
    </xf>
    <xf numFmtId="0" fontId="28" fillId="0" borderId="12" xfId="67" applyFont="1" applyFill="1" applyBorder="1" applyAlignment="1">
      <alignment horizontal="right" indent="1"/>
      <protection/>
    </xf>
    <xf numFmtId="0" fontId="33" fillId="0" borderId="0" xfId="67" applyFont="1" applyFill="1">
      <alignment/>
      <protection/>
    </xf>
    <xf numFmtId="0" fontId="28" fillId="0" borderId="0" xfId="67" applyFont="1" applyFill="1" applyProtection="1">
      <alignment/>
      <protection/>
    </xf>
    <xf numFmtId="3" fontId="30" fillId="0" borderId="0" xfId="67" applyNumberFormat="1" applyFont="1" applyFill="1" applyProtection="1">
      <alignment/>
      <protection/>
    </xf>
    <xf numFmtId="0" fontId="30" fillId="0" borderId="0" xfId="67" applyFont="1" applyFill="1" applyProtection="1">
      <alignment/>
      <protection/>
    </xf>
    <xf numFmtId="0" fontId="23" fillId="0" borderId="0" xfId="66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30" fillId="0" borderId="0" xfId="67" applyFont="1" applyFill="1" applyAlignment="1" applyProtection="1">
      <alignment/>
      <protection/>
    </xf>
    <xf numFmtId="0" fontId="27" fillId="0" borderId="69" xfId="67" applyFont="1" applyFill="1" applyBorder="1" applyAlignment="1">
      <alignment horizontal="center" vertical="center"/>
      <protection/>
    </xf>
    <xf numFmtId="0" fontId="27" fillId="0" borderId="45" xfId="67" applyFont="1" applyFill="1" applyBorder="1" applyAlignment="1">
      <alignment horizontal="center" vertical="center" wrapText="1"/>
      <protection/>
    </xf>
    <xf numFmtId="0" fontId="27" fillId="0" borderId="63" xfId="67" applyFont="1" applyFill="1" applyBorder="1" applyAlignment="1">
      <alignment horizontal="center" vertical="center" wrapText="1"/>
      <protection/>
    </xf>
    <xf numFmtId="0" fontId="28" fillId="0" borderId="14" xfId="67" applyFont="1" applyFill="1" applyBorder="1" applyProtection="1">
      <alignment/>
      <protection locked="0"/>
    </xf>
    <xf numFmtId="0" fontId="29" fillId="0" borderId="87" xfId="67" applyFont="1" applyFill="1" applyBorder="1" applyProtection="1">
      <alignment/>
      <protection locked="0"/>
    </xf>
    <xf numFmtId="0" fontId="28" fillId="0" borderId="51" xfId="67" applyFont="1" applyFill="1" applyBorder="1" applyAlignment="1">
      <alignment horizontal="right" indent="1"/>
      <protection/>
    </xf>
    <xf numFmtId="0" fontId="34" fillId="0" borderId="0" xfId="67" applyFont="1" applyFill="1">
      <alignment/>
      <protection/>
    </xf>
    <xf numFmtId="1" fontId="3" fillId="0" borderId="48" xfId="0" applyNumberFormat="1" applyFont="1" applyBorder="1" applyAlignment="1">
      <alignment/>
    </xf>
    <xf numFmtId="166" fontId="3" fillId="0" borderId="46" xfId="0" applyNumberFormat="1" applyFont="1" applyBorder="1" applyAlignment="1">
      <alignment/>
    </xf>
    <xf numFmtId="166" fontId="2" fillId="0" borderId="46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2" fillId="0" borderId="0" xfId="66" applyFont="1" applyFill="1" applyAlignment="1" applyProtection="1">
      <alignment vertical="center" wrapText="1"/>
      <protection/>
    </xf>
    <xf numFmtId="0" fontId="10" fillId="0" borderId="0" xfId="66" applyFont="1" applyFill="1" applyAlignment="1" applyProtection="1">
      <alignment horizontal="center" vertical="center"/>
      <protection/>
    </xf>
    <xf numFmtId="0" fontId="2" fillId="0" borderId="0" xfId="66" applyFont="1" applyFill="1" applyAlignment="1" applyProtection="1">
      <alignment vertical="center"/>
      <protection/>
    </xf>
    <xf numFmtId="49" fontId="13" fillId="0" borderId="44" xfId="66" applyNumberFormat="1" applyFont="1" applyFill="1" applyBorder="1" applyAlignment="1" applyProtection="1">
      <alignment horizontal="center" vertical="center" wrapText="1"/>
      <protection/>
    </xf>
    <xf numFmtId="49" fontId="13" fillId="0" borderId="18" xfId="66" applyNumberFormat="1" applyFont="1" applyFill="1" applyBorder="1" applyAlignment="1" applyProtection="1">
      <alignment horizontal="center" vertical="center"/>
      <protection/>
    </xf>
    <xf numFmtId="49" fontId="13" fillId="0" borderId="21" xfId="66" applyNumberFormat="1" applyFont="1" applyFill="1" applyBorder="1" applyAlignment="1" applyProtection="1">
      <alignment horizontal="center" vertical="center"/>
      <protection/>
    </xf>
    <xf numFmtId="0" fontId="13" fillId="0" borderId="13" xfId="67" applyFont="1" applyFill="1" applyBorder="1" applyAlignment="1" applyProtection="1">
      <alignment vertical="center" wrapText="1"/>
      <protection/>
    </xf>
    <xf numFmtId="174" fontId="9" fillId="0" borderId="10" xfId="66" applyNumberFormat="1" applyFont="1" applyFill="1" applyBorder="1" applyAlignment="1" applyProtection="1">
      <alignment horizontal="center" vertical="center"/>
      <protection/>
    </xf>
    <xf numFmtId="175" fontId="9" fillId="0" borderId="46" xfId="66" applyNumberFormat="1" applyFont="1" applyFill="1" applyBorder="1" applyAlignment="1" applyProtection="1">
      <alignment vertical="center"/>
      <protection locked="0"/>
    </xf>
    <xf numFmtId="174" fontId="9" fillId="0" borderId="11" xfId="66" applyNumberFormat="1" applyFont="1" applyFill="1" applyBorder="1" applyAlignment="1" applyProtection="1">
      <alignment horizontal="center" vertical="center"/>
      <protection/>
    </xf>
    <xf numFmtId="175" fontId="9" fillId="0" borderId="39" xfId="66" applyNumberFormat="1" applyFont="1" applyFill="1" applyBorder="1" applyAlignment="1" applyProtection="1">
      <alignment vertical="center"/>
      <protection locked="0"/>
    </xf>
    <xf numFmtId="175" fontId="13" fillId="0" borderId="39" xfId="66" applyNumberFormat="1" applyFont="1" applyFill="1" applyBorder="1" applyAlignment="1" applyProtection="1">
      <alignment vertical="center"/>
      <protection/>
    </xf>
    <xf numFmtId="175" fontId="13" fillId="0" borderId="39" xfId="66" applyNumberFormat="1" applyFont="1" applyFill="1" applyBorder="1" applyAlignment="1" applyProtection="1">
      <alignment vertical="center"/>
      <protection locked="0"/>
    </xf>
    <xf numFmtId="0" fontId="13" fillId="0" borderId="44" xfId="66" applyFont="1" applyFill="1" applyBorder="1" applyAlignment="1" applyProtection="1">
      <alignment horizontal="left" vertical="center" wrapText="1"/>
      <protection/>
    </xf>
    <xf numFmtId="174" fontId="9" fillId="0" borderId="18" xfId="66" applyNumberFormat="1" applyFont="1" applyFill="1" applyBorder="1" applyAlignment="1" applyProtection="1">
      <alignment horizontal="center" vertical="center"/>
      <protection/>
    </xf>
    <xf numFmtId="175" fontId="13" fillId="0" borderId="21" xfId="66" applyNumberFormat="1" applyFont="1" applyFill="1" applyBorder="1" applyAlignment="1" applyProtection="1">
      <alignment vertical="center"/>
      <protection/>
    </xf>
    <xf numFmtId="0" fontId="9" fillId="0" borderId="0" xfId="67" applyFont="1" applyFill="1" applyProtection="1">
      <alignment/>
      <protection/>
    </xf>
    <xf numFmtId="0" fontId="37" fillId="0" borderId="0" xfId="67" applyFont="1" applyFill="1" applyProtection="1">
      <alignment/>
      <protection/>
    </xf>
    <xf numFmtId="3" fontId="37" fillId="0" borderId="0" xfId="67" applyNumberFormat="1" applyFont="1" applyFill="1" applyProtection="1">
      <alignment/>
      <protection/>
    </xf>
    <xf numFmtId="0" fontId="2" fillId="0" borderId="0" xfId="65" applyFont="1">
      <alignment/>
      <protection/>
    </xf>
    <xf numFmtId="0" fontId="38" fillId="0" borderId="44" xfId="67" applyFont="1" applyFill="1" applyBorder="1" applyAlignment="1" applyProtection="1">
      <alignment horizontal="center" vertical="center" wrapText="1"/>
      <protection/>
    </xf>
    <xf numFmtId="0" fontId="38" fillId="0" borderId="18" xfId="67" applyFont="1" applyFill="1" applyBorder="1" applyAlignment="1" applyProtection="1">
      <alignment horizontal="center" vertical="center" wrapText="1"/>
      <protection/>
    </xf>
    <xf numFmtId="0" fontId="38" fillId="0" borderId="21" xfId="67" applyFont="1" applyFill="1" applyBorder="1" applyAlignment="1" applyProtection="1">
      <alignment horizontal="center" vertical="center" wrapText="1"/>
      <protection/>
    </xf>
    <xf numFmtId="0" fontId="13" fillId="0" borderId="41" xfId="67" applyFont="1" applyFill="1" applyBorder="1" applyAlignment="1" applyProtection="1">
      <alignment vertical="center" wrapText="1"/>
      <protection/>
    </xf>
    <xf numFmtId="174" fontId="9" fillId="0" borderId="38" xfId="66" applyNumberFormat="1" applyFont="1" applyFill="1" applyBorder="1" applyAlignment="1" applyProtection="1">
      <alignment horizontal="center" vertical="center"/>
      <protection/>
    </xf>
    <xf numFmtId="0" fontId="39" fillId="0" borderId="13" xfId="67" applyFont="1" applyFill="1" applyBorder="1" applyAlignment="1" applyProtection="1">
      <alignment horizontal="left" vertical="center" wrapText="1" indent="1"/>
      <protection/>
    </xf>
    <xf numFmtId="0" fontId="13" fillId="0" borderId="44" xfId="67" applyFont="1" applyFill="1" applyBorder="1" applyAlignment="1" applyProtection="1">
      <alignment vertical="center" wrapText="1"/>
      <protection/>
    </xf>
    <xf numFmtId="0" fontId="4" fillId="0" borderId="13" xfId="64" applyFont="1" applyBorder="1" applyAlignment="1">
      <alignment wrapText="1"/>
      <protection/>
    </xf>
    <xf numFmtId="0" fontId="4" fillId="0" borderId="73" xfId="64" applyFont="1" applyBorder="1" applyAlignment="1">
      <alignment wrapText="1"/>
      <protection/>
    </xf>
    <xf numFmtId="166" fontId="4" fillId="25" borderId="11" xfId="45" applyNumberFormat="1" applyFont="1" applyFill="1" applyBorder="1" applyAlignment="1">
      <alignment/>
    </xf>
    <xf numFmtId="166" fontId="4" fillId="0" borderId="11" xfId="45" applyNumberFormat="1" applyFont="1" applyBorder="1" applyAlignment="1">
      <alignment/>
    </xf>
    <xf numFmtId="173" fontId="4" fillId="0" borderId="0" xfId="45" applyNumberFormat="1" applyFont="1" applyAlignment="1">
      <alignment/>
    </xf>
    <xf numFmtId="0" fontId="4" fillId="0" borderId="14" xfId="64" applyFont="1" applyBorder="1" applyAlignment="1">
      <alignment wrapText="1"/>
      <protection/>
    </xf>
    <xf numFmtId="14" fontId="5" fillId="0" borderId="18" xfId="64" applyNumberFormat="1" applyFont="1" applyBorder="1" applyAlignment="1">
      <alignment horizontal="center"/>
      <protection/>
    </xf>
    <xf numFmtId="0" fontId="5" fillId="0" borderId="0" xfId="64" applyFont="1" applyBorder="1" applyAlignment="1">
      <alignment vertical="center" wrapText="1"/>
      <protection/>
    </xf>
    <xf numFmtId="166" fontId="4" fillId="0" borderId="12" xfId="45" applyNumberFormat="1" applyFont="1" applyBorder="1" applyAlignment="1">
      <alignment/>
    </xf>
    <xf numFmtId="166" fontId="4" fillId="25" borderId="12" xfId="45" applyNumberFormat="1" applyFont="1" applyFill="1" applyBorder="1" applyAlignment="1">
      <alignment/>
    </xf>
    <xf numFmtId="0" fontId="5" fillId="0" borderId="87" xfId="64" applyFont="1" applyBorder="1" applyAlignment="1">
      <alignment horizontal="center"/>
      <protection/>
    </xf>
    <xf numFmtId="166" fontId="5" fillId="0" borderId="51" xfId="45" applyNumberFormat="1" applyFont="1" applyBorder="1" applyAlignment="1">
      <alignment/>
    </xf>
    <xf numFmtId="0" fontId="5" fillId="0" borderId="37" xfId="0" applyFont="1" applyBorder="1" applyAlignment="1">
      <alignment horizontal="left" wrapText="1"/>
    </xf>
    <xf numFmtId="0" fontId="5" fillId="0" borderId="92" xfId="0" applyFont="1" applyBorder="1" applyAlignment="1">
      <alignment horizontal="left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165" fontId="5" fillId="2" borderId="49" xfId="41" applyNumberFormat="1" applyFont="1" applyFill="1" applyBorder="1" applyAlignment="1" applyProtection="1">
      <alignment/>
      <protection/>
    </xf>
    <xf numFmtId="165" fontId="5" fillId="2" borderId="53" xfId="41" applyNumberFormat="1" applyFont="1" applyFill="1" applyBorder="1" applyAlignment="1" applyProtection="1">
      <alignment/>
      <protection/>
    </xf>
    <xf numFmtId="165" fontId="3" fillId="2" borderId="49" xfId="41" applyNumberFormat="1" applyFont="1" applyFill="1" applyBorder="1" applyAlignment="1" applyProtection="1">
      <alignment/>
      <protection/>
    </xf>
    <xf numFmtId="165" fontId="4" fillId="2" borderId="49" xfId="41" applyNumberFormat="1" applyFont="1" applyFill="1" applyBorder="1" applyAlignment="1" applyProtection="1">
      <alignment vertical="center"/>
      <protection/>
    </xf>
    <xf numFmtId="165" fontId="4" fillId="2" borderId="53" xfId="41" applyNumberFormat="1" applyFont="1" applyFill="1" applyBorder="1" applyAlignment="1" applyProtection="1">
      <alignment vertical="center"/>
      <protection/>
    </xf>
    <xf numFmtId="165" fontId="4" fillId="2" borderId="49" xfId="41" applyNumberFormat="1" applyFont="1" applyFill="1" applyBorder="1" applyAlignment="1" applyProtection="1">
      <alignment/>
      <protection/>
    </xf>
    <xf numFmtId="165" fontId="4" fillId="2" borderId="53" xfId="41" applyNumberFormat="1" applyFont="1" applyFill="1" applyBorder="1" applyAlignment="1" applyProtection="1">
      <alignment/>
      <protection/>
    </xf>
    <xf numFmtId="165" fontId="5" fillId="0" borderId="49" xfId="41" applyNumberFormat="1" applyFont="1" applyFill="1" applyBorder="1" applyAlignment="1" applyProtection="1">
      <alignment/>
      <protection/>
    </xf>
    <xf numFmtId="165" fontId="4" fillId="0" borderId="49" xfId="41" applyNumberFormat="1" applyFont="1" applyFill="1" applyBorder="1" applyAlignment="1" applyProtection="1">
      <alignment horizontal="left"/>
      <protection/>
    </xf>
    <xf numFmtId="165" fontId="5" fillId="0" borderId="53" xfId="41" applyNumberFormat="1" applyFont="1" applyFill="1" applyBorder="1" applyAlignment="1" applyProtection="1">
      <alignment/>
      <protection/>
    </xf>
    <xf numFmtId="165" fontId="4" fillId="0" borderId="53" xfId="41" applyNumberFormat="1" applyFont="1" applyFill="1" applyBorder="1" applyAlignment="1" applyProtection="1">
      <alignment vertical="center"/>
      <protection/>
    </xf>
    <xf numFmtId="165" fontId="4" fillId="0" borderId="53" xfId="41" applyNumberFormat="1" applyFont="1" applyFill="1" applyBorder="1" applyAlignment="1" applyProtection="1">
      <alignment/>
      <protection/>
    </xf>
    <xf numFmtId="165" fontId="4" fillId="0" borderId="55" xfId="41" applyNumberFormat="1" applyFont="1" applyFill="1" applyBorder="1" applyAlignment="1" applyProtection="1">
      <alignment/>
      <protection/>
    </xf>
    <xf numFmtId="165" fontId="4" fillId="2" borderId="55" xfId="41" applyNumberFormat="1" applyFont="1" applyFill="1" applyBorder="1" applyAlignment="1" applyProtection="1">
      <alignment/>
      <protection/>
    </xf>
    <xf numFmtId="165" fontId="4" fillId="2" borderId="11" xfId="41" applyNumberFormat="1" applyFont="1" applyFill="1" applyBorder="1" applyAlignment="1" applyProtection="1">
      <alignment/>
      <protection/>
    </xf>
    <xf numFmtId="165" fontId="4" fillId="0" borderId="86" xfId="41" applyNumberFormat="1" applyFont="1" applyFill="1" applyBorder="1" applyAlignment="1" applyProtection="1">
      <alignment/>
      <protection/>
    </xf>
    <xf numFmtId="0" fontId="5" fillId="0" borderId="25" xfId="0" applyFont="1" applyBorder="1" applyAlignment="1">
      <alignment horizontal="center" vertical="center"/>
    </xf>
    <xf numFmtId="165" fontId="4" fillId="2" borderId="86" xfId="41" applyNumberFormat="1" applyFont="1" applyFill="1" applyBorder="1" applyAlignment="1" applyProtection="1">
      <alignment/>
      <protection/>
    </xf>
    <xf numFmtId="165" fontId="4" fillId="0" borderId="54" xfId="41" applyNumberFormat="1" applyFont="1" applyFill="1" applyBorder="1" applyAlignment="1" applyProtection="1">
      <alignment/>
      <protection/>
    </xf>
    <xf numFmtId="165" fontId="4" fillId="2" borderId="54" xfId="41" applyNumberFormat="1" applyFont="1" applyFill="1" applyBorder="1" applyAlignment="1" applyProtection="1">
      <alignment/>
      <protection/>
    </xf>
    <xf numFmtId="165" fontId="4" fillId="0" borderId="67" xfId="41" applyNumberFormat="1" applyFont="1" applyFill="1" applyBorder="1" applyAlignment="1" applyProtection="1">
      <alignment/>
      <protection/>
    </xf>
    <xf numFmtId="165" fontId="4" fillId="2" borderId="67" xfId="41" applyNumberFormat="1" applyFont="1" applyFill="1" applyBorder="1" applyAlignment="1" applyProtection="1">
      <alignment/>
      <protection/>
    </xf>
    <xf numFmtId="165" fontId="5" fillId="2" borderId="11" xfId="41" applyNumberFormat="1" applyFont="1" applyFill="1" applyBorder="1" applyAlignment="1" applyProtection="1">
      <alignment/>
      <protection/>
    </xf>
    <xf numFmtId="0" fontId="5" fillId="0" borderId="95" xfId="0" applyFont="1" applyBorder="1" applyAlignment="1">
      <alignment horizontal="center"/>
    </xf>
    <xf numFmtId="165" fontId="4" fillId="0" borderId="96" xfId="41" applyNumberFormat="1" applyFont="1" applyFill="1" applyBorder="1" applyAlignment="1" applyProtection="1">
      <alignment/>
      <protection/>
    </xf>
    <xf numFmtId="165" fontId="4" fillId="0" borderId="10" xfId="41" applyNumberFormat="1" applyFont="1" applyFill="1" applyBorder="1" applyAlignment="1" applyProtection="1">
      <alignment/>
      <protection/>
    </xf>
    <xf numFmtId="165" fontId="4" fillId="2" borderId="37" xfId="41" applyNumberFormat="1" applyFont="1" applyFill="1" applyBorder="1" applyAlignment="1" applyProtection="1">
      <alignment/>
      <protection/>
    </xf>
    <xf numFmtId="165" fontId="5" fillId="0" borderId="96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/>
      <protection/>
    </xf>
    <xf numFmtId="165" fontId="4" fillId="0" borderId="12" xfId="41" applyNumberFormat="1" applyFont="1" applyFill="1" applyBorder="1" applyAlignment="1" applyProtection="1">
      <alignment/>
      <protection/>
    </xf>
    <xf numFmtId="0" fontId="5" fillId="0" borderId="97" xfId="0" applyFont="1" applyBorder="1" applyAlignment="1">
      <alignment horizontal="center" vertical="center"/>
    </xf>
    <xf numFmtId="165" fontId="5" fillId="0" borderId="11" xfId="41" applyNumberFormat="1" applyFont="1" applyFill="1" applyBorder="1" applyAlignment="1" applyProtection="1">
      <alignment vertical="center"/>
      <protection/>
    </xf>
    <xf numFmtId="165" fontId="2" fillId="0" borderId="98" xfId="41" applyNumberFormat="1" applyFont="1" applyFill="1" applyBorder="1" applyAlignment="1" applyProtection="1">
      <alignment/>
      <protection/>
    </xf>
    <xf numFmtId="0" fontId="5" fillId="0" borderId="91" xfId="0" applyFont="1" applyBorder="1" applyAlignment="1">
      <alignment horizontal="center"/>
    </xf>
    <xf numFmtId="165" fontId="4" fillId="2" borderId="0" xfId="41" applyNumberFormat="1" applyFont="1" applyFill="1" applyBorder="1" applyAlignment="1" applyProtection="1">
      <alignment/>
      <protection/>
    </xf>
    <xf numFmtId="165" fontId="3" fillId="2" borderId="36" xfId="41" applyNumberFormat="1" applyFont="1" applyFill="1" applyBorder="1" applyAlignment="1" applyProtection="1">
      <alignment/>
      <protection/>
    </xf>
    <xf numFmtId="165" fontId="3" fillId="2" borderId="11" xfId="41" applyNumberFormat="1" applyFont="1" applyFill="1" applyBorder="1" applyAlignment="1" applyProtection="1">
      <alignment/>
      <protection/>
    </xf>
    <xf numFmtId="0" fontId="5" fillId="0" borderId="99" xfId="0" applyFont="1" applyBorder="1" applyAlignment="1">
      <alignment horizontal="center"/>
    </xf>
    <xf numFmtId="165" fontId="5" fillId="0" borderId="100" xfId="41" applyNumberFormat="1" applyFont="1" applyFill="1" applyBorder="1" applyAlignment="1" applyProtection="1">
      <alignment/>
      <protection/>
    </xf>
    <xf numFmtId="165" fontId="3" fillId="0" borderId="100" xfId="41" applyNumberFormat="1" applyFont="1" applyFill="1" applyBorder="1" applyAlignment="1" applyProtection="1">
      <alignment/>
      <protection/>
    </xf>
    <xf numFmtId="165" fontId="4" fillId="0" borderId="49" xfId="41" applyNumberFormat="1" applyFont="1" applyFill="1" applyBorder="1" applyAlignment="1" applyProtection="1">
      <alignment vertical="center"/>
      <protection/>
    </xf>
    <xf numFmtId="165" fontId="4" fillId="0" borderId="11" xfId="41" applyNumberFormat="1" applyFont="1" applyFill="1" applyBorder="1" applyAlignment="1" applyProtection="1">
      <alignment vertical="center"/>
      <protection/>
    </xf>
    <xf numFmtId="165" fontId="5" fillId="0" borderId="54" xfId="41" applyNumberFormat="1" applyFont="1" applyFill="1" applyBorder="1" applyAlignment="1" applyProtection="1">
      <alignment/>
      <protection/>
    </xf>
    <xf numFmtId="0" fontId="4" fillId="0" borderId="101" xfId="0" applyFont="1" applyBorder="1" applyAlignment="1">
      <alignment horizontal="left" wrapText="1" indent="1"/>
    </xf>
    <xf numFmtId="165" fontId="2" fillId="0" borderId="96" xfId="41" applyNumberFormat="1" applyFont="1" applyFill="1" applyBorder="1" applyAlignment="1" applyProtection="1">
      <alignment/>
      <protection/>
    </xf>
    <xf numFmtId="0" fontId="5" fillId="0" borderId="97" xfId="0" applyFont="1" applyBorder="1" applyAlignment="1">
      <alignment horizontal="center"/>
    </xf>
    <xf numFmtId="165" fontId="4" fillId="0" borderId="12" xfId="41" applyNumberFormat="1" applyFont="1" applyFill="1" applyBorder="1" applyAlignment="1" applyProtection="1">
      <alignment vertical="center"/>
      <protection/>
    </xf>
    <xf numFmtId="165" fontId="4" fillId="0" borderId="55" xfId="41" applyNumberFormat="1" applyFont="1" applyFill="1" applyBorder="1" applyAlignment="1" applyProtection="1">
      <alignment vertical="center"/>
      <protection/>
    </xf>
    <xf numFmtId="0" fontId="5" fillId="0" borderId="68" xfId="0" applyFont="1" applyBorder="1" applyAlignment="1">
      <alignment horizontal="center"/>
    </xf>
    <xf numFmtId="165" fontId="4" fillId="0" borderId="70" xfId="41" applyNumberFormat="1" applyFont="1" applyFill="1" applyBorder="1" applyAlignment="1" applyProtection="1">
      <alignment vertical="center"/>
      <protection/>
    </xf>
    <xf numFmtId="165" fontId="5" fillId="0" borderId="10" xfId="41" applyNumberFormat="1" applyFont="1" applyFill="1" applyBorder="1" applyAlignment="1" applyProtection="1">
      <alignment vertical="center"/>
      <protection/>
    </xf>
    <xf numFmtId="0" fontId="2" fillId="0" borderId="102" xfId="0" applyFont="1" applyBorder="1" applyAlignment="1">
      <alignment/>
    </xf>
    <xf numFmtId="0" fontId="5" fillId="0" borderId="103" xfId="0" applyFont="1" applyBorder="1" applyAlignment="1">
      <alignment horizontal="center" wrapText="1"/>
    </xf>
    <xf numFmtId="0" fontId="5" fillId="0" borderId="104" xfId="0" applyFont="1" applyBorder="1" applyAlignment="1">
      <alignment horizontal="left" wrapText="1"/>
    </xf>
    <xf numFmtId="165" fontId="2" fillId="0" borderId="101" xfId="41" applyNumberFormat="1" applyFont="1" applyFill="1" applyBorder="1" applyAlignment="1" applyProtection="1">
      <alignment/>
      <protection/>
    </xf>
    <xf numFmtId="165" fontId="4" fillId="0" borderId="105" xfId="41" applyNumberFormat="1" applyFont="1" applyFill="1" applyBorder="1" applyAlignment="1" applyProtection="1">
      <alignment/>
      <protection/>
    </xf>
    <xf numFmtId="165" fontId="4" fillId="0" borderId="50" xfId="41" applyNumberFormat="1" applyFont="1" applyFill="1" applyBorder="1" applyAlignment="1" applyProtection="1">
      <alignment/>
      <protection/>
    </xf>
    <xf numFmtId="165" fontId="4" fillId="0" borderId="60" xfId="41" applyNumberFormat="1" applyFont="1" applyFill="1" applyBorder="1" applyAlignment="1" applyProtection="1">
      <alignment/>
      <protection/>
    </xf>
    <xf numFmtId="165" fontId="4" fillId="0" borderId="0" xfId="41" applyNumberFormat="1" applyFont="1" applyFill="1" applyBorder="1" applyAlignment="1" applyProtection="1">
      <alignment/>
      <protection/>
    </xf>
    <xf numFmtId="0" fontId="4" fillId="0" borderId="60" xfId="0" applyFont="1" applyBorder="1" applyAlignment="1">
      <alignment horizontal="left" wrapText="1" indent="1"/>
    </xf>
    <xf numFmtId="165" fontId="4" fillId="0" borderId="70" xfId="41" applyNumberFormat="1" applyFont="1" applyFill="1" applyBorder="1" applyAlignment="1" applyProtection="1">
      <alignment/>
      <protection/>
    </xf>
    <xf numFmtId="0" fontId="5" fillId="0" borderId="60" xfId="0" applyFont="1" applyBorder="1" applyAlignment="1">
      <alignment horizontal="left" wrapText="1"/>
    </xf>
    <xf numFmtId="165" fontId="5" fillId="0" borderId="53" xfId="41" applyNumberFormat="1" applyFont="1" applyFill="1" applyBorder="1" applyAlignment="1" applyProtection="1">
      <alignment vertical="center"/>
      <protection/>
    </xf>
    <xf numFmtId="165" fontId="4" fillId="0" borderId="61" xfId="41" applyNumberFormat="1" applyFont="1" applyFill="1" applyBorder="1" applyAlignment="1" applyProtection="1">
      <alignment/>
      <protection/>
    </xf>
    <xf numFmtId="0" fontId="2" fillId="0" borderId="77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35" xfId="0" applyFont="1" applyBorder="1" applyAlignment="1">
      <alignment horizontal="left" wrapText="1" indent="2"/>
    </xf>
    <xf numFmtId="164" fontId="0" fillId="0" borderId="49" xfId="41" applyFill="1" applyBorder="1" applyAlignment="1" applyProtection="1">
      <alignment horizontal="left" indent="3"/>
      <protection/>
    </xf>
    <xf numFmtId="164" fontId="0" fillId="0" borderId="11" xfId="41" applyFill="1" applyBorder="1" applyAlignment="1" applyProtection="1">
      <alignment horizontal="left" indent="3"/>
      <protection/>
    </xf>
    <xf numFmtId="0" fontId="2" fillId="0" borderId="50" xfId="0" applyFont="1" applyBorder="1" applyAlignment="1">
      <alignment horizontal="left" indent="3"/>
    </xf>
    <xf numFmtId="0" fontId="5" fillId="0" borderId="34" xfId="0" applyFont="1" applyBorder="1" applyAlignment="1">
      <alignment horizontal="center" wrapText="1"/>
    </xf>
    <xf numFmtId="165" fontId="5" fillId="0" borderId="55" xfId="41" applyNumberFormat="1" applyFont="1" applyFill="1" applyBorder="1" applyAlignment="1" applyProtection="1">
      <alignment/>
      <protection/>
    </xf>
    <xf numFmtId="0" fontId="4" fillId="0" borderId="106" xfId="0" applyFont="1" applyBorder="1" applyAlignment="1">
      <alignment/>
    </xf>
    <xf numFmtId="0" fontId="5" fillId="0" borderId="28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4" fillId="0" borderId="53" xfId="0" applyFont="1" applyBorder="1" applyAlignment="1">
      <alignment/>
    </xf>
    <xf numFmtId="0" fontId="4" fillId="0" borderId="50" xfId="0" applyFont="1" applyBorder="1" applyAlignment="1">
      <alignment/>
    </xf>
    <xf numFmtId="165" fontId="5" fillId="0" borderId="49" xfId="41" applyNumberFormat="1" applyFont="1" applyFill="1" applyBorder="1" applyAlignment="1" applyProtection="1">
      <alignment horizontal="center"/>
      <protection/>
    </xf>
    <xf numFmtId="165" fontId="4" fillId="0" borderId="49" xfId="41" applyNumberFormat="1" applyFont="1" applyFill="1" applyBorder="1" applyAlignment="1" applyProtection="1">
      <alignment horizontal="center"/>
      <protection/>
    </xf>
    <xf numFmtId="165" fontId="4" fillId="0" borderId="11" xfId="41" applyNumberFormat="1" applyFont="1" applyFill="1" applyBorder="1" applyAlignment="1" applyProtection="1">
      <alignment horizontal="center"/>
      <protection/>
    </xf>
    <xf numFmtId="165" fontId="5" fillId="0" borderId="11" xfId="41" applyNumberFormat="1" applyFont="1" applyFill="1" applyBorder="1" applyAlignment="1" applyProtection="1">
      <alignment horizontal="center"/>
      <protection/>
    </xf>
    <xf numFmtId="165" fontId="5" fillId="0" borderId="49" xfId="41" applyNumberFormat="1" applyFont="1" applyFill="1" applyBorder="1" applyAlignment="1" applyProtection="1">
      <alignment horizontal="left" wrapText="1"/>
      <protection/>
    </xf>
    <xf numFmtId="165" fontId="4" fillId="0" borderId="49" xfId="41" applyNumberFormat="1" applyFont="1" applyFill="1" applyBorder="1" applyAlignment="1" applyProtection="1">
      <alignment horizontal="left" wrapText="1"/>
      <protection/>
    </xf>
    <xf numFmtId="165" fontId="4" fillId="0" borderId="11" xfId="41" applyNumberFormat="1" applyFont="1" applyFill="1" applyBorder="1" applyAlignment="1" applyProtection="1">
      <alignment horizontal="left" wrapText="1"/>
      <protection/>
    </xf>
    <xf numFmtId="165" fontId="5" fillId="0" borderId="11" xfId="41" applyNumberFormat="1" applyFont="1" applyFill="1" applyBorder="1" applyAlignment="1" applyProtection="1">
      <alignment horizontal="left" wrapText="1"/>
      <protection/>
    </xf>
    <xf numFmtId="0" fontId="4" fillId="0" borderId="30" xfId="0" applyFont="1" applyBorder="1" applyAlignment="1">
      <alignment wrapText="1"/>
    </xf>
    <xf numFmtId="165" fontId="3" fillId="0" borderId="36" xfId="41" applyNumberFormat="1" applyFont="1" applyFill="1" applyBorder="1" applyAlignment="1" applyProtection="1">
      <alignment/>
      <protection/>
    </xf>
    <xf numFmtId="165" fontId="4" fillId="0" borderId="11" xfId="41" applyNumberFormat="1" applyFont="1" applyFill="1" applyBorder="1" applyAlignment="1" applyProtection="1">
      <alignment horizontal="left" vertical="center" wrapText="1"/>
      <protection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165" fontId="4" fillId="0" borderId="12" xfId="41" applyNumberFormat="1" applyFont="1" applyFill="1" applyBorder="1" applyAlignment="1" applyProtection="1">
      <alignment horizontal="left" wrapText="1"/>
      <protection/>
    </xf>
    <xf numFmtId="0" fontId="4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2" fillId="0" borderId="70" xfId="0" applyFont="1" applyBorder="1" applyAlignment="1">
      <alignment/>
    </xf>
    <xf numFmtId="165" fontId="5" fillId="0" borderId="10" xfId="41" applyNumberFormat="1" applyFont="1" applyFill="1" applyBorder="1" applyAlignment="1" applyProtection="1">
      <alignment horizontal="left" wrapText="1"/>
      <protection/>
    </xf>
    <xf numFmtId="165" fontId="3" fillId="0" borderId="60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6" fontId="2" fillId="0" borderId="47" xfId="41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41" xfId="0" applyFont="1" applyBorder="1" applyAlignment="1">
      <alignment horizontal="center"/>
    </xf>
    <xf numFmtId="0" fontId="2" fillId="0" borderId="61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/>
    </xf>
    <xf numFmtId="166" fontId="3" fillId="0" borderId="51" xfId="0" applyNumberFormat="1" applyFont="1" applyBorder="1" applyAlignment="1">
      <alignment/>
    </xf>
    <xf numFmtId="0" fontId="4" fillId="0" borderId="76" xfId="0" applyFont="1" applyBorder="1" applyAlignment="1">
      <alignment/>
    </xf>
    <xf numFmtId="0" fontId="5" fillId="0" borderId="30" xfId="0" applyFont="1" applyBorder="1" applyAlignment="1">
      <alignment horizontal="left" wrapText="1"/>
    </xf>
    <xf numFmtId="0" fontId="4" fillId="0" borderId="49" xfId="0" applyFont="1" applyBorder="1" applyAlignment="1">
      <alignment/>
    </xf>
    <xf numFmtId="0" fontId="4" fillId="0" borderId="30" xfId="0" applyFont="1" applyBorder="1" applyAlignment="1">
      <alignment horizontal="left" wrapText="1"/>
    </xf>
    <xf numFmtId="165" fontId="4" fillId="0" borderId="60" xfId="41" applyNumberFormat="1" applyFont="1" applyFill="1" applyBorder="1" applyAlignment="1" applyProtection="1">
      <alignment horizontal="left" wrapText="1"/>
      <protection/>
    </xf>
    <xf numFmtId="0" fontId="4" fillId="0" borderId="60" xfId="0" applyFont="1" applyBorder="1" applyAlignment="1">
      <alignment/>
    </xf>
    <xf numFmtId="0" fontId="4" fillId="0" borderId="30" xfId="0" applyFont="1" applyBorder="1" applyAlignment="1">
      <alignment horizontal="left" indent="2"/>
    </xf>
    <xf numFmtId="165" fontId="5" fillId="0" borderId="56" xfId="41" applyNumberFormat="1" applyFont="1" applyFill="1" applyBorder="1" applyAlignment="1" applyProtection="1">
      <alignment horizontal="left" wrapText="1"/>
      <protection/>
    </xf>
    <xf numFmtId="0" fontId="2" fillId="0" borderId="62" xfId="0" applyFont="1" applyBorder="1" applyAlignment="1">
      <alignment/>
    </xf>
    <xf numFmtId="165" fontId="2" fillId="2" borderId="49" xfId="41" applyNumberFormat="1" applyFont="1" applyFill="1" applyBorder="1" applyAlignment="1" applyProtection="1">
      <alignment/>
      <protection/>
    </xf>
    <xf numFmtId="165" fontId="2" fillId="2" borderId="86" xfId="41" applyNumberFormat="1" applyFont="1" applyFill="1" applyBorder="1" applyAlignment="1" applyProtection="1">
      <alignment/>
      <protection/>
    </xf>
    <xf numFmtId="165" fontId="2" fillId="2" borderId="53" xfId="41" applyNumberFormat="1" applyFont="1" applyFill="1" applyBorder="1" applyAlignment="1" applyProtection="1">
      <alignment/>
      <protection/>
    </xf>
    <xf numFmtId="165" fontId="2" fillId="2" borderId="36" xfId="41" applyNumberFormat="1" applyFont="1" applyFill="1" applyBorder="1" applyAlignment="1" applyProtection="1">
      <alignment/>
      <protection/>
    </xf>
    <xf numFmtId="165" fontId="3" fillId="2" borderId="53" xfId="41" applyNumberFormat="1" applyFont="1" applyFill="1" applyBorder="1" applyAlignment="1" applyProtection="1">
      <alignment/>
      <protection/>
    </xf>
    <xf numFmtId="165" fontId="2" fillId="2" borderId="67" xfId="41" applyNumberFormat="1" applyFont="1" applyFill="1" applyBorder="1" applyAlignment="1" applyProtection="1">
      <alignment/>
      <protection/>
    </xf>
    <xf numFmtId="165" fontId="3" fillId="2" borderId="60" xfId="41" applyNumberFormat="1" applyFont="1" applyFill="1" applyBorder="1" applyAlignment="1" applyProtection="1">
      <alignment/>
      <protection/>
    </xf>
    <xf numFmtId="165" fontId="2" fillId="2" borderId="37" xfId="41" applyNumberFormat="1" applyFont="1" applyFill="1" applyBorder="1" applyAlignment="1" applyProtection="1">
      <alignment/>
      <protection/>
    </xf>
    <xf numFmtId="165" fontId="3" fillId="2" borderId="98" xfId="41" applyNumberFormat="1" applyFont="1" applyFill="1" applyBorder="1" applyAlignment="1" applyProtection="1">
      <alignment/>
      <protection/>
    </xf>
    <xf numFmtId="165" fontId="2" fillId="2" borderId="54" xfId="41" applyNumberFormat="1" applyFont="1" applyFill="1" applyBorder="1" applyAlignment="1" applyProtection="1">
      <alignment/>
      <protection/>
    </xf>
    <xf numFmtId="165" fontId="2" fillId="2" borderId="55" xfId="41" applyNumberFormat="1" applyFont="1" applyFill="1" applyBorder="1" applyAlignment="1" applyProtection="1">
      <alignment/>
      <protection/>
    </xf>
    <xf numFmtId="165" fontId="3" fillId="2" borderId="100" xfId="41" applyNumberFormat="1" applyFont="1" applyFill="1" applyBorder="1" applyAlignment="1" applyProtection="1">
      <alignment/>
      <protection/>
    </xf>
    <xf numFmtId="165" fontId="3" fillId="2" borderId="107" xfId="41" applyNumberFormat="1" applyFont="1" applyFill="1" applyBorder="1" applyAlignment="1" applyProtection="1">
      <alignment/>
      <protection/>
    </xf>
    <xf numFmtId="0" fontId="3" fillId="0" borderId="87" xfId="0" applyFont="1" applyBorder="1" applyAlignment="1">
      <alignment horizontal="center" vertical="center" wrapText="1"/>
    </xf>
    <xf numFmtId="165" fontId="2" fillId="0" borderId="49" xfId="41" applyNumberFormat="1" applyFont="1" applyFill="1" applyBorder="1" applyAlignment="1" applyProtection="1">
      <alignment vertical="center"/>
      <protection/>
    </xf>
    <xf numFmtId="165" fontId="2" fillId="0" borderId="54" xfId="41" applyNumberFormat="1" applyFont="1" applyFill="1" applyBorder="1" applyAlignment="1" applyProtection="1">
      <alignment vertical="center"/>
      <protection/>
    </xf>
    <xf numFmtId="165" fontId="2" fillId="0" borderId="67" xfId="41" applyNumberFormat="1" applyFont="1" applyFill="1" applyBorder="1" applyAlignment="1" applyProtection="1">
      <alignment vertical="center"/>
      <protection/>
    </xf>
    <xf numFmtId="165" fontId="3" fillId="0" borderId="53" xfId="41" applyNumberFormat="1" applyFont="1" applyFill="1" applyBorder="1" applyAlignment="1" applyProtection="1">
      <alignment vertical="center"/>
      <protection/>
    </xf>
    <xf numFmtId="0" fontId="4" fillId="0" borderId="62" xfId="0" applyFont="1" applyBorder="1" applyAlignment="1">
      <alignment/>
    </xf>
    <xf numFmtId="9" fontId="4" fillId="0" borderId="39" xfId="76" applyFont="1" applyBorder="1" applyAlignment="1">
      <alignment/>
    </xf>
    <xf numFmtId="165" fontId="2" fillId="0" borderId="60" xfId="0" applyNumberFormat="1" applyFont="1" applyBorder="1" applyAlignment="1">
      <alignment/>
    </xf>
    <xf numFmtId="165" fontId="3" fillId="0" borderId="16" xfId="41" applyNumberFormat="1" applyFont="1" applyFill="1" applyBorder="1" applyAlignment="1" applyProtection="1">
      <alignment horizontal="left" wrapText="1"/>
      <protection/>
    </xf>
    <xf numFmtId="9" fontId="4" fillId="0" borderId="46" xfId="76" applyFont="1" applyBorder="1" applyAlignment="1">
      <alignment/>
    </xf>
    <xf numFmtId="0" fontId="4" fillId="0" borderId="16" xfId="0" applyFont="1" applyBorder="1" applyAlignment="1">
      <alignment/>
    </xf>
    <xf numFmtId="165" fontId="2" fillId="0" borderId="36" xfId="41" applyNumberFormat="1" applyFont="1" applyFill="1" applyBorder="1" applyAlignment="1" applyProtection="1">
      <alignment horizontal="left" wrapText="1"/>
      <protection/>
    </xf>
    <xf numFmtId="165" fontId="3" fillId="0" borderId="98" xfId="41" applyNumberFormat="1" applyFont="1" applyFill="1" applyBorder="1" applyAlignment="1" applyProtection="1">
      <alignment horizontal="left" wrapText="1"/>
      <protection/>
    </xf>
    <xf numFmtId="166" fontId="3" fillId="0" borderId="18" xfId="41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vertical="top" wrapText="1"/>
    </xf>
    <xf numFmtId="166" fontId="2" fillId="0" borderId="12" xfId="41" applyNumberFormat="1" applyFont="1" applyFill="1" applyBorder="1" applyAlignment="1">
      <alignment wrapText="1"/>
    </xf>
    <xf numFmtId="166" fontId="2" fillId="0" borderId="12" xfId="41" applyNumberFormat="1" applyFont="1" applyFill="1" applyBorder="1" applyAlignment="1">
      <alignment vertical="top" wrapText="1"/>
    </xf>
    <xf numFmtId="166" fontId="3" fillId="0" borderId="18" xfId="41" applyNumberFormat="1" applyFont="1" applyBorder="1" applyAlignment="1">
      <alignment/>
    </xf>
    <xf numFmtId="166" fontId="5" fillId="0" borderId="16" xfId="41" applyNumberFormat="1" applyFont="1" applyFill="1" applyBorder="1" applyAlignment="1">
      <alignment/>
    </xf>
    <xf numFmtId="166" fontId="4" fillId="2" borderId="60" xfId="41" applyNumberFormat="1" applyFont="1" applyFill="1" applyBorder="1" applyAlignment="1">
      <alignment/>
    </xf>
    <xf numFmtId="166" fontId="4" fillId="0" borderId="60" xfId="41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66" fontId="4" fillId="2" borderId="60" xfId="41" applyNumberFormat="1" applyFont="1" applyFill="1" applyBorder="1" applyAlignment="1">
      <alignment/>
    </xf>
    <xf numFmtId="166" fontId="4" fillId="0" borderId="61" xfId="41" applyNumberFormat="1" applyFont="1" applyFill="1" applyBorder="1" applyAlignment="1">
      <alignment/>
    </xf>
    <xf numFmtId="166" fontId="4" fillId="2" borderId="16" xfId="41" applyNumberFormat="1" applyFont="1" applyFill="1" applyBorder="1" applyAlignment="1">
      <alignment/>
    </xf>
    <xf numFmtId="166" fontId="4" fillId="2" borderId="61" xfId="41" applyNumberFormat="1" applyFont="1" applyFill="1" applyBorder="1" applyAlignment="1">
      <alignment/>
    </xf>
    <xf numFmtId="166" fontId="5" fillId="2" borderId="16" xfId="41" applyNumberFormat="1" applyFont="1" applyFill="1" applyBorder="1" applyAlignment="1">
      <alignment/>
    </xf>
    <xf numFmtId="166" fontId="5" fillId="0" borderId="60" xfId="41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66" fontId="4" fillId="2" borderId="16" xfId="41" applyNumberFormat="1" applyFont="1" applyFill="1" applyBorder="1" applyAlignment="1">
      <alignment/>
    </xf>
    <xf numFmtId="166" fontId="5" fillId="0" borderId="11" xfId="41" applyNumberFormat="1" applyFont="1" applyFill="1" applyBorder="1" applyAlignment="1">
      <alignment/>
    </xf>
    <xf numFmtId="166" fontId="5" fillId="0" borderId="61" xfId="41" applyNumberFormat="1" applyFont="1" applyFill="1" applyBorder="1" applyAlignment="1">
      <alignment/>
    </xf>
    <xf numFmtId="166" fontId="4" fillId="0" borderId="20" xfId="41" applyNumberFormat="1" applyFont="1" applyFill="1" applyBorder="1" applyAlignment="1">
      <alignment/>
    </xf>
    <xf numFmtId="166" fontId="4" fillId="2" borderId="20" xfId="41" applyNumberFormat="1" applyFont="1" applyFill="1" applyBorder="1" applyAlignment="1">
      <alignment/>
    </xf>
    <xf numFmtId="166" fontId="3" fillId="0" borderId="21" xfId="41" applyNumberFormat="1" applyFont="1" applyFill="1" applyBorder="1" applyAlignment="1">
      <alignment horizontal="center" vertical="center" wrapText="1"/>
    </xf>
    <xf numFmtId="166" fontId="3" fillId="0" borderId="46" xfId="41" applyNumberFormat="1" applyFont="1" applyFill="1" applyBorder="1" applyAlignment="1">
      <alignment/>
    </xf>
    <xf numFmtId="166" fontId="3" fillId="0" borderId="39" xfId="41" applyNumberFormat="1" applyFont="1" applyFill="1" applyBorder="1" applyAlignment="1">
      <alignment/>
    </xf>
    <xf numFmtId="166" fontId="3" fillId="0" borderId="21" xfId="41" applyNumberFormat="1" applyFont="1" applyFill="1" applyBorder="1" applyAlignment="1">
      <alignment/>
    </xf>
    <xf numFmtId="10" fontId="2" fillId="0" borderId="11" xfId="76" applyNumberFormat="1" applyFont="1" applyFill="1" applyBorder="1" applyAlignment="1">
      <alignment vertical="center" wrapText="1"/>
    </xf>
    <xf numFmtId="172" fontId="2" fillId="0" borderId="11" xfId="76" applyNumberFormat="1" applyFont="1" applyFill="1" applyBorder="1" applyAlignment="1">
      <alignment vertical="center" wrapText="1"/>
    </xf>
    <xf numFmtId="166" fontId="2" fillId="0" borderId="79" xfId="41" applyNumberFormat="1" applyFont="1" applyFill="1" applyBorder="1" applyAlignment="1">
      <alignment horizontal="right"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0" fontId="0" fillId="0" borderId="39" xfId="0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1" xfId="0" applyFont="1" applyBorder="1" applyAlignment="1">
      <alignment/>
    </xf>
    <xf numFmtId="167" fontId="2" fillId="0" borderId="11" xfId="41" applyNumberFormat="1" applyFont="1" applyFill="1" applyBorder="1" applyAlignment="1">
      <alignment horizontal="left" wrapText="1" indent="1"/>
    </xf>
    <xf numFmtId="10" fontId="3" fillId="0" borderId="12" xfId="76" applyNumberFormat="1" applyFont="1" applyFill="1" applyBorder="1" applyAlignment="1">
      <alignment/>
    </xf>
    <xf numFmtId="0" fontId="3" fillId="0" borderId="41" xfId="0" applyFont="1" applyFill="1" applyBorder="1" applyAlignment="1">
      <alignment vertical="top" wrapText="1"/>
    </xf>
    <xf numFmtId="3" fontId="3" fillId="0" borderId="38" xfId="0" applyNumberFormat="1" applyFont="1" applyFill="1" applyBorder="1" applyAlignment="1">
      <alignment/>
    </xf>
    <xf numFmtId="9" fontId="2" fillId="0" borderId="39" xfId="76" applyNumberFormat="1" applyFont="1" applyBorder="1" applyAlignment="1">
      <alignment/>
    </xf>
    <xf numFmtId="10" fontId="2" fillId="0" borderId="39" xfId="76" applyNumberFormat="1" applyFont="1" applyBorder="1" applyAlignment="1">
      <alignment/>
    </xf>
    <xf numFmtId="10" fontId="2" fillId="0" borderId="48" xfId="76" applyNumberFormat="1" applyFont="1" applyBorder="1" applyAlignment="1">
      <alignment/>
    </xf>
    <xf numFmtId="165" fontId="3" fillId="0" borderId="18" xfId="41" applyNumberFormat="1" applyFont="1" applyFill="1" applyBorder="1" applyAlignment="1" applyProtection="1">
      <alignment horizontal="left" wrapText="1"/>
      <protection/>
    </xf>
    <xf numFmtId="165" fontId="3" fillId="0" borderId="11" xfId="41" applyNumberFormat="1" applyFont="1" applyFill="1" applyBorder="1" applyAlignment="1" applyProtection="1">
      <alignment horizontal="center"/>
      <protection/>
    </xf>
    <xf numFmtId="165" fontId="3" fillId="0" borderId="108" xfId="41" applyNumberFormat="1" applyFont="1" applyFill="1" applyBorder="1" applyAlignment="1" applyProtection="1">
      <alignment horizontal="center"/>
      <protection/>
    </xf>
    <xf numFmtId="165" fontId="3" fillId="0" borderId="49" xfId="41" applyNumberFormat="1" applyFont="1" applyFill="1" applyBorder="1" applyAlignment="1" applyProtection="1">
      <alignment horizontal="center"/>
      <protection/>
    </xf>
    <xf numFmtId="165" fontId="2" fillId="0" borderId="11" xfId="41" applyNumberFormat="1" applyFont="1" applyFill="1" applyBorder="1" applyAlignment="1" applyProtection="1">
      <alignment horizontal="center"/>
      <protection/>
    </xf>
    <xf numFmtId="165" fontId="3" fillId="0" borderId="12" xfId="41" applyNumberFormat="1" applyFont="1" applyFill="1" applyBorder="1" applyAlignment="1" applyProtection="1">
      <alignment horizontal="center"/>
      <protection/>
    </xf>
    <xf numFmtId="165" fontId="2" fillId="0" borderId="109" xfId="0" applyNumberFormat="1" applyFont="1" applyBorder="1" applyAlignment="1">
      <alignment/>
    </xf>
    <xf numFmtId="165" fontId="2" fillId="0" borderId="36" xfId="41" applyNumberFormat="1" applyFont="1" applyFill="1" applyBorder="1" applyAlignment="1" applyProtection="1">
      <alignment horizontal="center"/>
      <protection/>
    </xf>
    <xf numFmtId="165" fontId="2" fillId="0" borderId="50" xfId="41" applyNumberFormat="1" applyFont="1" applyFill="1" applyBorder="1" applyAlignment="1" applyProtection="1">
      <alignment horizontal="center"/>
      <protection/>
    </xf>
    <xf numFmtId="9" fontId="2" fillId="0" borderId="39" xfId="76" applyFont="1" applyBorder="1" applyAlignment="1">
      <alignment/>
    </xf>
    <xf numFmtId="9" fontId="2" fillId="0" borderId="60" xfId="76" applyFont="1" applyFill="1" applyBorder="1" applyAlignment="1">
      <alignment/>
    </xf>
    <xf numFmtId="0" fontId="9" fillId="25" borderId="41" xfId="0" applyFont="1" applyFill="1" applyBorder="1" applyAlignment="1">
      <alignment wrapText="1"/>
    </xf>
    <xf numFmtId="0" fontId="9" fillId="25" borderId="14" xfId="0" applyFont="1" applyFill="1" applyBorder="1" applyAlignment="1">
      <alignment wrapText="1"/>
    </xf>
    <xf numFmtId="0" fontId="9" fillId="25" borderId="13" xfId="0" applyFont="1" applyFill="1" applyBorder="1" applyAlignment="1">
      <alignment horizontal="left" wrapText="1" indent="1"/>
    </xf>
    <xf numFmtId="0" fontId="9" fillId="25" borderId="13" xfId="0" applyFont="1" applyFill="1" applyBorder="1" applyAlignment="1">
      <alignment wrapText="1"/>
    </xf>
    <xf numFmtId="0" fontId="9" fillId="25" borderId="73" xfId="0" applyFont="1" applyFill="1" applyBorder="1" applyAlignment="1">
      <alignment wrapText="1"/>
    </xf>
    <xf numFmtId="0" fontId="9" fillId="25" borderId="74" xfId="0" applyFont="1" applyFill="1" applyBorder="1" applyAlignment="1">
      <alignment wrapText="1"/>
    </xf>
    <xf numFmtId="0" fontId="9" fillId="25" borderId="13" xfId="0" applyFont="1" applyFill="1" applyBorder="1" applyAlignment="1">
      <alignment horizontal="left" vertical="center" wrapText="1"/>
    </xf>
    <xf numFmtId="9" fontId="2" fillId="0" borderId="39" xfId="76" applyNumberFormat="1" applyFont="1" applyFill="1" applyBorder="1" applyAlignment="1">
      <alignment/>
    </xf>
    <xf numFmtId="0" fontId="9" fillId="25" borderId="14" xfId="0" applyFont="1" applyFill="1" applyBorder="1" applyAlignment="1">
      <alignment horizontal="left" vertical="center" wrapText="1"/>
    </xf>
    <xf numFmtId="0" fontId="9" fillId="25" borderId="13" xfId="0" applyFont="1" applyFill="1" applyBorder="1" applyAlignment="1">
      <alignment horizontal="left" vertical="center" wrapText="1" indent="1"/>
    </xf>
    <xf numFmtId="9" fontId="2" fillId="0" borderId="59" xfId="76" applyFont="1" applyFill="1" applyBorder="1" applyAlignment="1">
      <alignment vertical="center" wrapText="1"/>
    </xf>
    <xf numFmtId="165" fontId="3" fillId="0" borderId="67" xfId="41" applyNumberFormat="1" applyFont="1" applyFill="1" applyBorder="1" applyAlignment="1" applyProtection="1">
      <alignment/>
      <protection/>
    </xf>
    <xf numFmtId="165" fontId="3" fillId="25" borderId="56" xfId="41" applyNumberFormat="1" applyFont="1" applyFill="1" applyBorder="1" applyAlignment="1" applyProtection="1">
      <alignment/>
      <protection/>
    </xf>
    <xf numFmtId="9" fontId="3" fillId="0" borderId="39" xfId="76" applyFont="1" applyBorder="1" applyAlignment="1">
      <alignment/>
    </xf>
    <xf numFmtId="10" fontId="3" fillId="0" borderId="39" xfId="76" applyNumberFormat="1" applyFont="1" applyBorder="1" applyAlignment="1">
      <alignment/>
    </xf>
    <xf numFmtId="10" fontId="2" fillId="0" borderId="39" xfId="76" applyNumberFormat="1" applyFont="1" applyBorder="1" applyAlignment="1">
      <alignment horizontal="center" vertical="center"/>
    </xf>
    <xf numFmtId="9" fontId="2" fillId="0" borderId="39" xfId="76" applyNumberFormat="1" applyFont="1" applyBorder="1" applyAlignment="1">
      <alignment horizontal="center" vertical="center"/>
    </xf>
    <xf numFmtId="10" fontId="3" fillId="0" borderId="39" xfId="76" applyNumberFormat="1" applyFont="1" applyBorder="1" applyAlignment="1">
      <alignment horizontal="center" vertical="center"/>
    </xf>
    <xf numFmtId="165" fontId="2" fillId="2" borderId="53" xfId="41" applyNumberFormat="1" applyFont="1" applyFill="1" applyBorder="1" applyAlignment="1" applyProtection="1">
      <alignment vertical="center"/>
      <protection/>
    </xf>
    <xf numFmtId="165" fontId="2" fillId="2" borderId="60" xfId="41" applyNumberFormat="1" applyFont="1" applyFill="1" applyBorder="1" applyAlignment="1" applyProtection="1">
      <alignment/>
      <protection/>
    </xf>
    <xf numFmtId="165" fontId="5" fillId="25" borderId="49" xfId="41" applyNumberFormat="1" applyFont="1" applyFill="1" applyBorder="1" applyAlignment="1" applyProtection="1">
      <alignment/>
      <protection/>
    </xf>
    <xf numFmtId="165" fontId="4" fillId="25" borderId="49" xfId="41" applyNumberFormat="1" applyFont="1" applyFill="1" applyBorder="1" applyAlignment="1" applyProtection="1">
      <alignment/>
      <protection/>
    </xf>
    <xf numFmtId="165" fontId="5" fillId="25" borderId="53" xfId="41" applyNumberFormat="1" applyFont="1" applyFill="1" applyBorder="1" applyAlignment="1" applyProtection="1">
      <alignment/>
      <protection/>
    </xf>
    <xf numFmtId="165" fontId="2" fillId="25" borderId="49" xfId="41" applyNumberFormat="1" applyFont="1" applyFill="1" applyBorder="1" applyAlignment="1" applyProtection="1">
      <alignment/>
      <protection/>
    </xf>
    <xf numFmtId="165" fontId="5" fillId="25" borderId="56" xfId="41" applyNumberFormat="1" applyFont="1" applyFill="1" applyBorder="1" applyAlignment="1" applyProtection="1">
      <alignment/>
      <protection/>
    </xf>
    <xf numFmtId="165" fontId="2" fillId="2" borderId="11" xfId="41" applyNumberFormat="1" applyFont="1" applyFill="1" applyBorder="1" applyAlignment="1" applyProtection="1">
      <alignment/>
      <protection/>
    </xf>
    <xf numFmtId="10" fontId="3" fillId="0" borderId="16" xfId="76" applyNumberFormat="1" applyFont="1" applyFill="1" applyBorder="1" applyAlignment="1">
      <alignment/>
    </xf>
    <xf numFmtId="10" fontId="2" fillId="0" borderId="16" xfId="76" applyNumberFormat="1" applyFont="1" applyFill="1" applyBorder="1" applyAlignment="1">
      <alignment/>
    </xf>
    <xf numFmtId="166" fontId="2" fillId="0" borderId="46" xfId="41" applyNumberFormat="1" applyFont="1" applyFill="1" applyBorder="1" applyAlignment="1">
      <alignment/>
    </xf>
    <xf numFmtId="0" fontId="9" fillId="0" borderId="60" xfId="0" applyFont="1" applyBorder="1" applyAlignment="1">
      <alignment vertical="center" wrapText="1"/>
    </xf>
    <xf numFmtId="166" fontId="3" fillId="25" borderId="60" xfId="41" applyNumberFormat="1" applyFont="1" applyFill="1" applyBorder="1" applyAlignment="1">
      <alignment/>
    </xf>
    <xf numFmtId="166" fontId="3" fillId="25" borderId="20" xfId="41" applyNumberFormat="1" applyFont="1" applyFill="1" applyBorder="1" applyAlignment="1">
      <alignment/>
    </xf>
    <xf numFmtId="10" fontId="3" fillId="0" borderId="59" xfId="76" applyNumberFormat="1" applyFont="1" applyFill="1" applyBorder="1" applyAlignment="1">
      <alignment/>
    </xf>
    <xf numFmtId="10" fontId="3" fillId="0" borderId="16" xfId="76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/>
    </xf>
    <xf numFmtId="166" fontId="3" fillId="0" borderId="46" xfId="41" applyNumberFormat="1" applyFont="1" applyFill="1" applyBorder="1" applyAlignment="1">
      <alignment/>
    </xf>
    <xf numFmtId="10" fontId="2" fillId="0" borderId="16" xfId="76" applyNumberFormat="1" applyFont="1" applyFill="1" applyBorder="1" applyAlignment="1">
      <alignment/>
    </xf>
    <xf numFmtId="166" fontId="2" fillId="2" borderId="60" xfId="41" applyNumberFormat="1" applyFont="1" applyFill="1" applyBorder="1" applyAlignment="1">
      <alignment/>
    </xf>
    <xf numFmtId="166" fontId="2" fillId="0" borderId="46" xfId="41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166" fontId="2" fillId="2" borderId="61" xfId="41" applyNumberFormat="1" applyFont="1" applyFill="1" applyBorder="1" applyAlignment="1">
      <alignment/>
    </xf>
    <xf numFmtId="166" fontId="3" fillId="2" borderId="16" xfId="41" applyNumberFormat="1" applyFont="1" applyFill="1" applyBorder="1" applyAlignment="1">
      <alignment/>
    </xf>
    <xf numFmtId="166" fontId="2" fillId="0" borderId="20" xfId="41" applyNumberFormat="1" applyFont="1" applyFill="1" applyBorder="1" applyAlignment="1">
      <alignment/>
    </xf>
    <xf numFmtId="166" fontId="3" fillId="0" borderId="110" xfId="41" applyNumberFormat="1" applyFont="1" applyFill="1" applyBorder="1" applyAlignment="1">
      <alignment/>
    </xf>
    <xf numFmtId="166" fontId="3" fillId="2" borderId="46" xfId="41" applyNumberFormat="1" applyFont="1" applyFill="1" applyBorder="1" applyAlignment="1">
      <alignment/>
    </xf>
    <xf numFmtId="0" fontId="5" fillId="0" borderId="41" xfId="0" applyFont="1" applyBorder="1" applyAlignment="1">
      <alignment horizontal="center"/>
    </xf>
    <xf numFmtId="10" fontId="2" fillId="0" borderId="59" xfId="76" applyNumberFormat="1" applyFont="1" applyFill="1" applyBorder="1" applyAlignment="1">
      <alignment/>
    </xf>
    <xf numFmtId="166" fontId="2" fillId="25" borderId="10" xfId="41" applyNumberFormat="1" applyFont="1" applyFill="1" applyBorder="1" applyAlignment="1">
      <alignment wrapText="1"/>
    </xf>
    <xf numFmtId="0" fontId="5" fillId="0" borderId="44" xfId="0" applyFont="1" applyBorder="1" applyAlignment="1">
      <alignment horizontal="center"/>
    </xf>
    <xf numFmtId="3" fontId="41" fillId="0" borderId="10" xfId="67" applyNumberFormat="1" applyFont="1" applyFill="1" applyBorder="1" applyProtection="1">
      <alignment/>
      <protection locked="0"/>
    </xf>
    <xf numFmtId="3" fontId="41" fillId="0" borderId="46" xfId="67" applyNumberFormat="1" applyFont="1" applyFill="1" applyBorder="1" applyProtection="1">
      <alignment/>
      <protection locked="0"/>
    </xf>
    <xf numFmtId="3" fontId="41" fillId="0" borderId="11" xfId="67" applyNumberFormat="1" applyFont="1" applyFill="1" applyBorder="1" applyProtection="1">
      <alignment/>
      <protection locked="0"/>
    </xf>
    <xf numFmtId="3" fontId="41" fillId="0" borderId="39" xfId="67" applyNumberFormat="1" applyFont="1" applyFill="1" applyBorder="1" applyProtection="1">
      <alignment/>
      <protection locked="0"/>
    </xf>
    <xf numFmtId="3" fontId="41" fillId="0" borderId="12" xfId="67" applyNumberFormat="1" applyFont="1" applyFill="1" applyBorder="1" applyProtection="1">
      <alignment/>
      <protection locked="0"/>
    </xf>
    <xf numFmtId="3" fontId="41" fillId="0" borderId="48" xfId="67" applyNumberFormat="1" applyFont="1" applyFill="1" applyBorder="1" applyProtection="1">
      <alignment/>
      <protection locked="0"/>
    </xf>
    <xf numFmtId="3" fontId="41" fillId="0" borderId="51" xfId="67" applyNumberFormat="1" applyFont="1" applyFill="1" applyBorder="1" applyProtection="1">
      <alignment/>
      <protection locked="0"/>
    </xf>
    <xf numFmtId="175" fontId="42" fillId="0" borderId="52" xfId="66" applyNumberFormat="1" applyFont="1" applyFill="1" applyBorder="1" applyAlignment="1" applyProtection="1">
      <alignment vertical="center"/>
      <protection/>
    </xf>
    <xf numFmtId="3" fontId="41" fillId="0" borderId="111" xfId="67" applyNumberFormat="1" applyFont="1" applyFill="1" applyBorder="1">
      <alignment/>
      <protection/>
    </xf>
    <xf numFmtId="188" fontId="0" fillId="0" borderId="0" xfId="0" applyNumberFormat="1" applyAlignment="1">
      <alignment/>
    </xf>
    <xf numFmtId="0" fontId="39" fillId="0" borderId="44" xfId="67" applyFont="1" applyFill="1" applyBorder="1" applyAlignment="1" applyProtection="1">
      <alignment horizontal="left" vertical="center" wrapText="1" indent="1"/>
      <protection/>
    </xf>
    <xf numFmtId="9" fontId="2" fillId="0" borderId="48" xfId="76" applyFont="1" applyBorder="1" applyAlignment="1">
      <alignment/>
    </xf>
    <xf numFmtId="165" fontId="4" fillId="2" borderId="96" xfId="41" applyNumberFormat="1" applyFont="1" applyFill="1" applyBorder="1" applyAlignment="1" applyProtection="1">
      <alignment/>
      <protection/>
    </xf>
    <xf numFmtId="165" fontId="2" fillId="2" borderId="96" xfId="41" applyNumberFormat="1" applyFont="1" applyFill="1" applyBorder="1" applyAlignment="1" applyProtection="1">
      <alignment/>
      <protection/>
    </xf>
    <xf numFmtId="9" fontId="2" fillId="0" borderId="46" xfId="76" applyFont="1" applyBorder="1" applyAlignment="1">
      <alignment/>
    </xf>
    <xf numFmtId="165" fontId="2" fillId="2" borderId="11" xfId="41" applyNumberFormat="1" applyFont="1" applyFill="1" applyBorder="1" applyAlignment="1" applyProtection="1">
      <alignment vertical="center"/>
      <protection/>
    </xf>
    <xf numFmtId="165" fontId="4" fillId="2" borderId="11" xfId="41" applyNumberFormat="1" applyFont="1" applyFill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/>
    </xf>
    <xf numFmtId="10" fontId="3" fillId="0" borderId="46" xfId="76" applyNumberFormat="1" applyFont="1" applyBorder="1" applyAlignment="1">
      <alignment/>
    </xf>
    <xf numFmtId="165" fontId="4" fillId="0" borderId="98" xfId="41" applyNumberFormat="1" applyFont="1" applyFill="1" applyBorder="1" applyAlignment="1" applyProtection="1">
      <alignment/>
      <protection/>
    </xf>
    <xf numFmtId="165" fontId="3" fillId="25" borderId="11" xfId="41" applyNumberFormat="1" applyFont="1" applyFill="1" applyBorder="1" applyAlignment="1" applyProtection="1">
      <alignment/>
      <protection/>
    </xf>
    <xf numFmtId="165" fontId="5" fillId="0" borderId="10" xfId="41" applyNumberFormat="1" applyFont="1" applyFill="1" applyBorder="1" applyAlignment="1" applyProtection="1">
      <alignment/>
      <protection/>
    </xf>
    <xf numFmtId="165" fontId="5" fillId="2" borderId="10" xfId="41" applyNumberFormat="1" applyFont="1" applyFill="1" applyBorder="1" applyAlignment="1" applyProtection="1">
      <alignment/>
      <protection/>
    </xf>
    <xf numFmtId="165" fontId="3" fillId="2" borderId="10" xfId="41" applyNumberFormat="1" applyFont="1" applyFill="1" applyBorder="1" applyAlignment="1" applyProtection="1">
      <alignment/>
      <protection/>
    </xf>
    <xf numFmtId="165" fontId="3" fillId="2" borderId="37" xfId="41" applyNumberFormat="1" applyFont="1" applyFill="1" applyBorder="1" applyAlignment="1" applyProtection="1">
      <alignment/>
      <protection/>
    </xf>
    <xf numFmtId="165" fontId="3" fillId="0" borderId="11" xfId="41" applyNumberFormat="1" applyFont="1" applyFill="1" applyBorder="1" applyAlignment="1" applyProtection="1">
      <alignment vertical="center"/>
      <protection/>
    </xf>
    <xf numFmtId="10" fontId="3" fillId="0" borderId="39" xfId="76" applyNumberFormat="1" applyFont="1" applyBorder="1" applyAlignment="1">
      <alignment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vertical="top" wrapText="1"/>
    </xf>
    <xf numFmtId="166" fontId="4" fillId="25" borderId="11" xfId="41" applyNumberFormat="1" applyFont="1" applyFill="1" applyBorder="1" applyAlignment="1">
      <alignment horizontal="center" vertical="center" wrapText="1"/>
    </xf>
    <xf numFmtId="166" fontId="4" fillId="25" borderId="11" xfId="41" applyNumberFormat="1" applyFont="1" applyFill="1" applyBorder="1" applyAlignment="1">
      <alignment horizontal="center" vertical="center"/>
    </xf>
    <xf numFmtId="0" fontId="4" fillId="25" borderId="44" xfId="0" applyFont="1" applyFill="1" applyBorder="1" applyAlignment="1">
      <alignment horizontal="center" vertical="center"/>
    </xf>
    <xf numFmtId="166" fontId="4" fillId="25" borderId="18" xfId="41" applyNumberFormat="1" applyFont="1" applyFill="1" applyBorder="1" applyAlignment="1">
      <alignment horizontal="center" vertical="center"/>
    </xf>
    <xf numFmtId="166" fontId="4" fillId="25" borderId="10" xfId="41" applyNumberFormat="1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 wrapText="1"/>
    </xf>
    <xf numFmtId="166" fontId="4" fillId="25" borderId="46" xfId="41" applyNumberFormat="1" applyFont="1" applyFill="1" applyBorder="1" applyAlignment="1">
      <alignment horizontal="center" vertical="center"/>
    </xf>
    <xf numFmtId="166" fontId="4" fillId="25" borderId="18" xfId="41" applyNumberFormat="1" applyFont="1" applyFill="1" applyBorder="1" applyAlignment="1">
      <alignment horizontal="center" vertical="center" wrapText="1"/>
    </xf>
    <xf numFmtId="0" fontId="39" fillId="0" borderId="41" xfId="67" applyFont="1" applyFill="1" applyBorder="1" applyAlignment="1" applyProtection="1">
      <alignment horizontal="left" vertical="center" wrapText="1" indent="1"/>
      <protection/>
    </xf>
    <xf numFmtId="188" fontId="3" fillId="25" borderId="38" xfId="67" applyNumberFormat="1" applyFont="1" applyFill="1" applyBorder="1" applyAlignment="1" applyProtection="1">
      <alignment horizontal="right" vertical="center" wrapText="1"/>
      <protection locked="0"/>
    </xf>
    <xf numFmtId="188" fontId="3" fillId="25" borderId="75" xfId="67" applyNumberFormat="1" applyFont="1" applyFill="1" applyBorder="1" applyAlignment="1" applyProtection="1">
      <alignment horizontal="right" vertical="center" wrapText="1"/>
      <protection locked="0"/>
    </xf>
    <xf numFmtId="188" fontId="3" fillId="25" borderId="11" xfId="67" applyNumberFormat="1" applyFont="1" applyFill="1" applyBorder="1" applyAlignment="1" applyProtection="1">
      <alignment horizontal="right" vertical="center" wrapText="1"/>
      <protection/>
    </xf>
    <xf numFmtId="188" fontId="3" fillId="25" borderId="39" xfId="67" applyNumberFormat="1" applyFont="1" applyFill="1" applyBorder="1" applyAlignment="1" applyProtection="1">
      <alignment horizontal="right" vertical="center" wrapText="1"/>
      <protection/>
    </xf>
    <xf numFmtId="188" fontId="3" fillId="0" borderId="11" xfId="67" applyNumberFormat="1" applyFont="1" applyFill="1" applyBorder="1" applyAlignment="1" applyProtection="1">
      <alignment horizontal="right" vertical="center" wrapText="1"/>
      <protection locked="0"/>
    </xf>
    <xf numFmtId="188" fontId="3" fillId="0" borderId="39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39" xfId="67" applyNumberFormat="1" applyFont="1" applyFill="1" applyBorder="1" applyAlignment="1" applyProtection="1">
      <alignment horizontal="right" vertical="center" wrapText="1"/>
      <protection locked="0"/>
    </xf>
    <xf numFmtId="188" fontId="2" fillId="25" borderId="11" xfId="67" applyNumberFormat="1" applyFont="1" applyFill="1" applyBorder="1" applyAlignment="1" applyProtection="1">
      <alignment horizontal="right" vertical="center" wrapText="1"/>
      <protection/>
    </xf>
    <xf numFmtId="188" fontId="2" fillId="25" borderId="39" xfId="67" applyNumberFormat="1" applyFont="1" applyFill="1" applyBorder="1" applyAlignment="1" applyProtection="1">
      <alignment horizontal="right" vertical="center" wrapText="1"/>
      <protection/>
    </xf>
    <xf numFmtId="188" fontId="2" fillId="0" borderId="11" xfId="67" applyNumberFormat="1" applyFont="1" applyFill="1" applyBorder="1" applyAlignment="1" applyProtection="1">
      <alignment horizontal="right" vertical="center" wrapText="1"/>
      <protection/>
    </xf>
    <xf numFmtId="188" fontId="2" fillId="0" borderId="39" xfId="67" applyNumberFormat="1" applyFont="1" applyFill="1" applyBorder="1" applyAlignment="1" applyProtection="1">
      <alignment horizontal="right" vertical="center" wrapText="1"/>
      <protection/>
    </xf>
    <xf numFmtId="188" fontId="2" fillId="25" borderId="39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18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21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38" xfId="67" applyNumberFormat="1" applyFont="1" applyFill="1" applyBorder="1" applyAlignment="1" applyProtection="1">
      <alignment horizontal="right" vertical="center" wrapText="1"/>
      <protection locked="0"/>
    </xf>
    <xf numFmtId="188" fontId="2" fillId="0" borderId="75" xfId="67" applyNumberFormat="1" applyFont="1" applyFill="1" applyBorder="1" applyAlignment="1" applyProtection="1">
      <alignment horizontal="right" vertical="center" wrapText="1"/>
      <protection locked="0"/>
    </xf>
    <xf numFmtId="188" fontId="3" fillId="0" borderId="18" xfId="67" applyNumberFormat="1" applyFont="1" applyFill="1" applyBorder="1" applyAlignment="1" applyProtection="1">
      <alignment horizontal="right" vertical="center" wrapText="1"/>
      <protection/>
    </xf>
    <xf numFmtId="188" fontId="3" fillId="0" borderId="21" xfId="67" applyNumberFormat="1" applyFont="1" applyFill="1" applyBorder="1" applyAlignment="1" applyProtection="1">
      <alignment horizontal="right" vertical="center" wrapText="1"/>
      <protection/>
    </xf>
    <xf numFmtId="172" fontId="4" fillId="0" borderId="39" xfId="76" applyNumberFormat="1" applyFont="1" applyBorder="1" applyAlignment="1">
      <alignment/>
    </xf>
    <xf numFmtId="172" fontId="5" fillId="0" borderId="39" xfId="76" applyNumberFormat="1" applyFont="1" applyBorder="1" applyAlignment="1">
      <alignment/>
    </xf>
    <xf numFmtId="9" fontId="5" fillId="0" borderId="39" xfId="76" applyFont="1" applyBorder="1" applyAlignment="1">
      <alignment/>
    </xf>
    <xf numFmtId="172" fontId="5" fillId="0" borderId="21" xfId="76" applyNumberFormat="1" applyFont="1" applyBorder="1" applyAlignment="1">
      <alignment/>
    </xf>
    <xf numFmtId="9" fontId="3" fillId="0" borderId="39" xfId="76" applyNumberFormat="1" applyFont="1" applyBorder="1" applyAlignment="1">
      <alignment/>
    </xf>
    <xf numFmtId="9" fontId="3" fillId="0" borderId="21" xfId="76" applyNumberFormat="1" applyFont="1" applyBorder="1" applyAlignment="1">
      <alignment/>
    </xf>
    <xf numFmtId="175" fontId="43" fillId="0" borderId="63" xfId="66" applyNumberFormat="1" applyFont="1" applyFill="1" applyBorder="1" applyAlignment="1" applyProtection="1">
      <alignment horizontal="right" vertical="center"/>
      <protection/>
    </xf>
    <xf numFmtId="175" fontId="43" fillId="0" borderId="110" xfId="66" applyNumberFormat="1" applyFont="1" applyFill="1" applyBorder="1" applyAlignment="1" applyProtection="1">
      <alignment horizontal="right" vertical="center"/>
      <protection/>
    </xf>
    <xf numFmtId="175" fontId="42" fillId="0" borderId="52" xfId="66" applyNumberFormat="1" applyFont="1" applyFill="1" applyBorder="1" applyAlignment="1" applyProtection="1">
      <alignment horizontal="right" vertical="center"/>
      <protection/>
    </xf>
    <xf numFmtId="175" fontId="43" fillId="0" borderId="39" xfId="66" applyNumberFormat="1" applyFont="1" applyFill="1" applyBorder="1" applyAlignment="1" applyProtection="1">
      <alignment horizontal="right" vertical="center"/>
      <protection/>
    </xf>
    <xf numFmtId="0" fontId="9" fillId="0" borderId="22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110" xfId="0" applyFont="1" applyFill="1" applyBorder="1" applyAlignment="1">
      <alignment horizontal="center" wrapText="1"/>
    </xf>
    <xf numFmtId="0" fontId="2" fillId="0" borderId="13" xfId="64" applyFont="1" applyFill="1" applyBorder="1" applyAlignment="1">
      <alignment vertical="center" wrapText="1"/>
      <protection/>
    </xf>
    <xf numFmtId="0" fontId="2" fillId="0" borderId="11" xfId="64" applyFont="1" applyBorder="1" applyAlignment="1">
      <alignment vertical="center" wrapText="1"/>
      <protection/>
    </xf>
    <xf numFmtId="0" fontId="2" fillId="0" borderId="13" xfId="64" applyFont="1" applyBorder="1" applyAlignment="1">
      <alignment vertical="center" wrapText="1"/>
      <protection/>
    </xf>
    <xf numFmtId="0" fontId="2" fillId="0" borderId="13" xfId="64" applyFont="1" applyBorder="1" applyAlignment="1">
      <alignment horizontal="left" vertical="center" wrapText="1"/>
      <protection/>
    </xf>
    <xf numFmtId="0" fontId="3" fillId="0" borderId="38" xfId="64" applyFont="1" applyBorder="1" applyAlignment="1">
      <alignment vertical="center"/>
      <protection/>
    </xf>
    <xf numFmtId="166" fontId="3" fillId="0" borderId="38" xfId="45" applyNumberFormat="1" applyFont="1" applyBorder="1" applyAlignment="1">
      <alignment vertical="center"/>
    </xf>
    <xf numFmtId="166" fontId="3" fillId="0" borderId="75" xfId="45" applyNumberFormat="1" applyFont="1" applyBorder="1" applyAlignment="1">
      <alignment vertical="center"/>
    </xf>
    <xf numFmtId="166" fontId="2" fillId="0" borderId="11" xfId="45" applyNumberFormat="1" applyFont="1" applyBorder="1" applyAlignment="1">
      <alignment vertical="center"/>
    </xf>
    <xf numFmtId="166" fontId="2" fillId="0" borderId="39" xfId="45" applyNumberFormat="1" applyFont="1" applyBorder="1" applyAlignment="1">
      <alignment vertical="center"/>
    </xf>
    <xf numFmtId="166" fontId="3" fillId="0" borderId="11" xfId="45" applyNumberFormat="1" applyFont="1" applyBorder="1" applyAlignment="1">
      <alignment vertical="center"/>
    </xf>
    <xf numFmtId="166" fontId="2" fillId="0" borderId="60" xfId="45" applyNumberFormat="1" applyFont="1" applyBorder="1" applyAlignment="1">
      <alignment vertical="center"/>
    </xf>
    <xf numFmtId="0" fontId="3" fillId="0" borderId="11" xfId="64" applyFont="1" applyBorder="1" applyAlignment="1">
      <alignment vertical="center" wrapText="1"/>
      <protection/>
    </xf>
    <xf numFmtId="166" fontId="3" fillId="0" borderId="11" xfId="0" applyNumberFormat="1" applyFont="1" applyBorder="1" applyAlignment="1">
      <alignment vertical="center"/>
    </xf>
    <xf numFmtId="166" fontId="3" fillId="0" borderId="39" xfId="0" applyNumberFormat="1" applyFont="1" applyBorder="1" applyAlignment="1">
      <alignment vertical="center"/>
    </xf>
    <xf numFmtId="0" fontId="2" fillId="0" borderId="11" xfId="64" applyFont="1" applyFill="1" applyBorder="1" applyAlignment="1">
      <alignment vertical="center" wrapText="1"/>
      <protection/>
    </xf>
    <xf numFmtId="0" fontId="2" fillId="0" borderId="11" xfId="0" applyFont="1" applyBorder="1" applyAlignment="1">
      <alignment vertical="center"/>
    </xf>
    <xf numFmtId="166" fontId="3" fillId="0" borderId="39" xfId="45" applyNumberFormat="1" applyFont="1" applyBorder="1" applyAlignment="1">
      <alignment vertical="center"/>
    </xf>
    <xf numFmtId="0" fontId="2" fillId="0" borderId="6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wrapText="1" indent="1"/>
    </xf>
    <xf numFmtId="0" fontId="4" fillId="0" borderId="112" xfId="0" applyFont="1" applyFill="1" applyBorder="1" applyAlignment="1">
      <alignment horizontal="left" wrapText="1" indent="1"/>
    </xf>
    <xf numFmtId="0" fontId="4" fillId="0" borderId="64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left" wrapText="1" indent="1"/>
    </xf>
    <xf numFmtId="0" fontId="4" fillId="0" borderId="27" xfId="0" applyFont="1" applyFill="1" applyBorder="1" applyAlignment="1">
      <alignment horizontal="left" wrapText="1" indent="1"/>
    </xf>
    <xf numFmtId="0" fontId="4" fillId="0" borderId="113" xfId="0" applyFont="1" applyFill="1" applyBorder="1" applyAlignment="1">
      <alignment horizontal="left" wrapText="1" indent="1"/>
    </xf>
    <xf numFmtId="0" fontId="4" fillId="0" borderId="101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5" fillId="0" borderId="35" xfId="0" applyFont="1" applyFill="1" applyBorder="1" applyAlignment="1">
      <alignment wrapText="1"/>
    </xf>
    <xf numFmtId="165" fontId="2" fillId="0" borderId="102" xfId="41" applyNumberFormat="1" applyFont="1" applyFill="1" applyBorder="1" applyAlignment="1" applyProtection="1">
      <alignment/>
      <protection/>
    </xf>
    <xf numFmtId="0" fontId="4" fillId="0" borderId="34" xfId="0" applyFont="1" applyBorder="1" applyAlignment="1">
      <alignment horizontal="left" wrapText="1" indent="1"/>
    </xf>
    <xf numFmtId="0" fontId="4" fillId="0" borderId="64" xfId="0" applyFont="1" applyBorder="1" applyAlignment="1">
      <alignment horizontal="left" wrapText="1" indent="1"/>
    </xf>
    <xf numFmtId="165" fontId="4" fillId="0" borderId="10" xfId="41" applyNumberFormat="1" applyFont="1" applyFill="1" applyBorder="1" applyAlignment="1" applyProtection="1">
      <alignment vertical="center"/>
      <protection/>
    </xf>
    <xf numFmtId="165" fontId="2" fillId="0" borderId="53" xfId="41" applyNumberFormat="1" applyFont="1" applyFill="1" applyBorder="1" applyAlignment="1" applyProtection="1">
      <alignment vertical="center"/>
      <protection/>
    </xf>
    <xf numFmtId="165" fontId="2" fillId="0" borderId="11" xfId="41" applyNumberFormat="1" applyFont="1" applyFill="1" applyBorder="1" applyAlignment="1" applyProtection="1">
      <alignment vertical="center"/>
      <protection/>
    </xf>
    <xf numFmtId="165" fontId="4" fillId="0" borderId="60" xfId="41" applyNumberFormat="1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left" wrapText="1"/>
    </xf>
    <xf numFmtId="0" fontId="5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left" wrapText="1" indent="1"/>
    </xf>
    <xf numFmtId="0" fontId="5" fillId="0" borderId="26" xfId="0" applyFont="1" applyFill="1" applyBorder="1" applyAlignment="1">
      <alignment horizontal="left" wrapText="1"/>
    </xf>
    <xf numFmtId="0" fontId="5" fillId="0" borderId="8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 wrapText="1" indent="1"/>
    </xf>
    <xf numFmtId="0" fontId="5" fillId="0" borderId="0" xfId="0" applyFont="1" applyAlignment="1">
      <alignment/>
    </xf>
    <xf numFmtId="0" fontId="2" fillId="0" borderId="15" xfId="0" applyFont="1" applyBorder="1" applyAlignment="1">
      <alignment wrapText="1"/>
    </xf>
    <xf numFmtId="166" fontId="2" fillId="0" borderId="16" xfId="41" applyNumberFormat="1" applyFont="1" applyBorder="1" applyAlignment="1">
      <alignment/>
    </xf>
    <xf numFmtId="1" fontId="2" fillId="0" borderId="1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1" fontId="2" fillId="0" borderId="7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166" fontId="3" fillId="0" borderId="48" xfId="41" applyNumberFormat="1" applyFont="1" applyBorder="1" applyAlignment="1">
      <alignment/>
    </xf>
    <xf numFmtId="0" fontId="3" fillId="0" borderId="87" xfId="0" applyFont="1" applyBorder="1" applyAlignment="1">
      <alignment/>
    </xf>
    <xf numFmtId="166" fontId="3" fillId="0" borderId="52" xfId="41" applyNumberFormat="1" applyFont="1" applyBorder="1" applyAlignment="1">
      <alignment wrapText="1"/>
    </xf>
    <xf numFmtId="166" fontId="2" fillId="25" borderId="12" xfId="41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25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left" vertical="center" wrapText="1" indent="1"/>
    </xf>
    <xf numFmtId="0" fontId="9" fillId="25" borderId="73" xfId="0" applyFont="1" applyFill="1" applyBorder="1" applyAlignment="1">
      <alignment horizontal="left" vertical="center" wrapText="1" indent="1"/>
    </xf>
    <xf numFmtId="0" fontId="9" fillId="0" borderId="73" xfId="0" applyFont="1" applyBorder="1" applyAlignment="1">
      <alignment horizontal="left" vertical="center" wrapText="1" indent="1"/>
    </xf>
    <xf numFmtId="0" fontId="9" fillId="25" borderId="13" xfId="0" applyFont="1" applyFill="1" applyBorder="1" applyAlignment="1">
      <alignment horizontal="left" indent="1"/>
    </xf>
    <xf numFmtId="0" fontId="9" fillId="25" borderId="73" xfId="0" applyFont="1" applyFill="1" applyBorder="1" applyAlignment="1">
      <alignment horizontal="left" wrapText="1" indent="1"/>
    </xf>
    <xf numFmtId="0" fontId="9" fillId="0" borderId="13" xfId="0" applyFont="1" applyFill="1" applyBorder="1" applyAlignment="1">
      <alignment horizontal="left" wrapText="1" indent="1"/>
    </xf>
    <xf numFmtId="0" fontId="9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1" fontId="3" fillId="0" borderId="45" xfId="41" applyNumberFormat="1" applyFont="1" applyBorder="1" applyAlignment="1">
      <alignment/>
    </xf>
    <xf numFmtId="171" fontId="2" fillId="0" borderId="11" xfId="76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2" fillId="0" borderId="60" xfId="0" applyNumberFormat="1" applyFont="1" applyFill="1" applyBorder="1" applyAlignment="1">
      <alignment/>
    </xf>
    <xf numFmtId="0" fontId="4" fillId="0" borderId="101" xfId="0" applyFont="1" applyBorder="1" applyAlignment="1">
      <alignment horizontal="left" wrapText="1" indent="2"/>
    </xf>
    <xf numFmtId="165" fontId="4" fillId="0" borderId="86" xfId="41" applyNumberFormat="1" applyFont="1" applyFill="1" applyBorder="1" applyAlignment="1" applyProtection="1">
      <alignment horizontal="left" indent="3"/>
      <protection/>
    </xf>
    <xf numFmtId="0" fontId="4" fillId="0" borderId="114" xfId="0" applyFont="1" applyBorder="1" applyAlignment="1">
      <alignment horizontal="left" wrapText="1" indent="1"/>
    </xf>
    <xf numFmtId="165" fontId="5" fillId="2" borderId="96" xfId="41" applyNumberFormat="1" applyFont="1" applyFill="1" applyBorder="1" applyAlignment="1" applyProtection="1">
      <alignment/>
      <protection/>
    </xf>
    <xf numFmtId="165" fontId="2" fillId="2" borderId="115" xfId="41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center" wrapText="1"/>
    </xf>
    <xf numFmtId="165" fontId="5" fillId="25" borderId="11" xfId="41" applyNumberFormat="1" applyFont="1" applyFill="1" applyBorder="1" applyAlignment="1" applyProtection="1">
      <alignment/>
      <protection/>
    </xf>
    <xf numFmtId="165" fontId="3" fillId="2" borderId="115" xfId="41" applyNumberFormat="1" applyFont="1" applyFill="1" applyBorder="1" applyAlignment="1" applyProtection="1">
      <alignment/>
      <protection/>
    </xf>
    <xf numFmtId="165" fontId="3" fillId="2" borderId="116" xfId="41" applyNumberFormat="1" applyFont="1" applyFill="1" applyBorder="1" applyAlignment="1" applyProtection="1">
      <alignment/>
      <protection/>
    </xf>
    <xf numFmtId="165" fontId="3" fillId="2" borderId="70" xfId="41" applyNumberFormat="1" applyFont="1" applyFill="1" applyBorder="1" applyAlignment="1" applyProtection="1">
      <alignment/>
      <protection/>
    </xf>
    <xf numFmtId="165" fontId="2" fillId="2" borderId="0" xfId="41" applyNumberFormat="1" applyFont="1" applyFill="1" applyBorder="1" applyAlignment="1" applyProtection="1">
      <alignment/>
      <protection/>
    </xf>
    <xf numFmtId="165" fontId="4" fillId="2" borderId="12" xfId="41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horizontal="left" wrapText="1" indent="1"/>
    </xf>
    <xf numFmtId="165" fontId="4" fillId="2" borderId="10" xfId="41" applyNumberFormat="1" applyFont="1" applyFill="1" applyBorder="1" applyAlignment="1" applyProtection="1">
      <alignment/>
      <protection/>
    </xf>
    <xf numFmtId="165" fontId="2" fillId="0" borderId="15" xfId="41" applyNumberFormat="1" applyFont="1" applyFill="1" applyBorder="1" applyAlignment="1" applyProtection="1">
      <alignment/>
      <protection/>
    </xf>
    <xf numFmtId="165" fontId="3" fillId="0" borderId="61" xfId="41" applyNumberFormat="1" applyFont="1" applyFill="1" applyBorder="1" applyAlignment="1" applyProtection="1">
      <alignment/>
      <protection/>
    </xf>
    <xf numFmtId="165" fontId="2" fillId="0" borderId="60" xfId="41" applyNumberFormat="1" applyFont="1" applyFill="1" applyBorder="1" applyAlignment="1" applyProtection="1">
      <alignment/>
      <protection/>
    </xf>
    <xf numFmtId="165" fontId="5" fillId="0" borderId="60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 vertical="center"/>
      <protection/>
    </xf>
    <xf numFmtId="9" fontId="2" fillId="0" borderId="46" xfId="76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65" fontId="3" fillId="0" borderId="67" xfId="41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>
      <alignment horizontal="left" wrapText="1"/>
    </xf>
    <xf numFmtId="165" fontId="2" fillId="0" borderId="54" xfId="41" applyNumberFormat="1" applyFont="1" applyFill="1" applyBorder="1" applyAlignment="1" applyProtection="1">
      <alignment horizontal="center"/>
      <protection/>
    </xf>
    <xf numFmtId="165" fontId="2" fillId="0" borderId="12" xfId="41" applyNumberFormat="1" applyFont="1" applyFill="1" applyBorder="1" applyAlignment="1" applyProtection="1">
      <alignment horizontal="center"/>
      <protection/>
    </xf>
    <xf numFmtId="0" fontId="5" fillId="0" borderId="42" xfId="0" applyFont="1" applyBorder="1" applyAlignment="1">
      <alignment horizontal="center" wrapText="1"/>
    </xf>
    <xf numFmtId="165" fontId="3" fillId="0" borderId="55" xfId="41" applyNumberFormat="1" applyFont="1" applyFill="1" applyBorder="1" applyAlignment="1" applyProtection="1">
      <alignment horizontal="center"/>
      <protection/>
    </xf>
    <xf numFmtId="165" fontId="3" fillId="0" borderId="117" xfId="41" applyNumberFormat="1" applyFont="1" applyFill="1" applyBorder="1" applyAlignment="1" applyProtection="1">
      <alignment horizontal="center"/>
      <protection/>
    </xf>
    <xf numFmtId="165" fontId="3" fillId="0" borderId="15" xfId="41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wrapText="1"/>
    </xf>
    <xf numFmtId="0" fontId="4" fillId="0" borderId="30" xfId="0" applyFont="1" applyFill="1" applyBorder="1" applyAlignment="1">
      <alignment horizontal="left" wrapText="1" indent="2"/>
    </xf>
    <xf numFmtId="0" fontId="4" fillId="0" borderId="101" xfId="0" applyFont="1" applyFill="1" applyBorder="1" applyAlignment="1">
      <alignment horizontal="left" wrapText="1" indent="2"/>
    </xf>
    <xf numFmtId="0" fontId="9" fillId="25" borderId="14" xfId="0" applyFont="1" applyFill="1" applyBorder="1" applyAlignment="1">
      <alignment horizontal="left" wrapText="1" indent="1"/>
    </xf>
    <xf numFmtId="0" fontId="9" fillId="25" borderId="13" xfId="0" applyFont="1" applyFill="1" applyBorder="1" applyAlignment="1">
      <alignment horizontal="left" wrapText="1" indent="2"/>
    </xf>
    <xf numFmtId="0" fontId="4" fillId="0" borderId="105" xfId="0" applyFont="1" applyBorder="1" applyAlignment="1">
      <alignment horizontal="left" wrapText="1" indent="1"/>
    </xf>
    <xf numFmtId="9" fontId="2" fillId="0" borderId="21" xfId="76" applyNumberFormat="1" applyFont="1" applyBorder="1" applyAlignment="1">
      <alignment/>
    </xf>
    <xf numFmtId="166" fontId="2" fillId="0" borderId="77" xfId="41" applyNumberFormat="1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 indent="1"/>
    </xf>
    <xf numFmtId="0" fontId="10" fillId="0" borderId="13" xfId="0" applyFont="1" applyBorder="1" applyAlignment="1">
      <alignment horizontal="left" indent="1"/>
    </xf>
    <xf numFmtId="0" fontId="10" fillId="0" borderId="13" xfId="0" applyFont="1" applyFill="1" applyBorder="1" applyAlignment="1">
      <alignment horizontal="left" wrapText="1" indent="1"/>
    </xf>
    <xf numFmtId="0" fontId="10" fillId="0" borderId="44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indent="1"/>
    </xf>
    <xf numFmtId="0" fontId="2" fillId="0" borderId="13" xfId="0" applyFont="1" applyFill="1" applyBorder="1" applyAlignment="1">
      <alignment horizontal="left" vertical="top" wrapText="1" indent="1"/>
    </xf>
    <xf numFmtId="0" fontId="10" fillId="0" borderId="14" xfId="0" applyFont="1" applyBorder="1" applyAlignment="1">
      <alignment horizontal="left" indent="1"/>
    </xf>
    <xf numFmtId="3" fontId="2" fillId="0" borderId="38" xfId="0" applyNumberFormat="1" applyFont="1" applyFill="1" applyBorder="1" applyAlignment="1">
      <alignment/>
    </xf>
    <xf numFmtId="0" fontId="0" fillId="0" borderId="75" xfId="0" applyBorder="1" applyAlignment="1">
      <alignment/>
    </xf>
    <xf numFmtId="0" fontId="2" fillId="0" borderId="44" xfId="0" applyFont="1" applyFill="1" applyBorder="1" applyAlignment="1">
      <alignment horizontal="left" vertical="top" wrapText="1" indent="1"/>
    </xf>
    <xf numFmtId="0" fontId="2" fillId="0" borderId="41" xfId="0" applyFont="1" applyFill="1" applyBorder="1" applyAlignment="1">
      <alignment horizontal="left" vertical="top" wrapText="1"/>
    </xf>
    <xf numFmtId="0" fontId="2" fillId="0" borderId="75" xfId="0" applyFont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0" fontId="8" fillId="0" borderId="41" xfId="0" applyFont="1" applyFill="1" applyBorder="1" applyAlignment="1">
      <alignment horizontal="left" vertical="center" wrapText="1"/>
    </xf>
    <xf numFmtId="165" fontId="3" fillId="0" borderId="38" xfId="41" applyNumberFormat="1" applyFont="1" applyFill="1" applyBorder="1" applyAlignment="1">
      <alignment horizontal="left" vertical="center" wrapText="1"/>
    </xf>
    <xf numFmtId="165" fontId="3" fillId="0" borderId="75" xfId="41" applyNumberFormat="1" applyFont="1" applyFill="1" applyBorder="1" applyAlignment="1">
      <alignment horizontal="left" vertical="center" wrapText="1"/>
    </xf>
    <xf numFmtId="165" fontId="3" fillId="0" borderId="46" xfId="41" applyNumberFormat="1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wrapText="1"/>
    </xf>
    <xf numFmtId="166" fontId="2" fillId="0" borderId="40" xfId="41" applyNumberFormat="1" applyFont="1" applyFill="1" applyBorder="1" applyAlignment="1">
      <alignment horizontal="right"/>
    </xf>
    <xf numFmtId="166" fontId="2" fillId="0" borderId="40" xfId="41" applyNumberFormat="1" applyFont="1" applyFill="1" applyBorder="1" applyAlignment="1">
      <alignment/>
    </xf>
    <xf numFmtId="166" fontId="3" fillId="0" borderId="38" xfId="41" applyNumberFormat="1" applyFont="1" applyFill="1" applyBorder="1" applyAlignment="1">
      <alignment/>
    </xf>
    <xf numFmtId="166" fontId="2" fillId="0" borderId="89" xfId="41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5" fillId="0" borderId="53" xfId="0" applyFont="1" applyBorder="1" applyAlignment="1">
      <alignment horizontal="left" wrapText="1"/>
    </xf>
    <xf numFmtId="165" fontId="2" fillId="2" borderId="49" xfId="41" applyNumberFormat="1" applyFont="1" applyFill="1" applyBorder="1" applyAlignment="1" applyProtection="1">
      <alignment vertical="center"/>
      <protection/>
    </xf>
    <xf numFmtId="165" fontId="4" fillId="0" borderId="49" xfId="41" applyNumberFormat="1" applyFont="1" applyFill="1" applyBorder="1" applyAlignment="1" applyProtection="1">
      <alignment vertical="top"/>
      <protection/>
    </xf>
    <xf numFmtId="165" fontId="4" fillId="2" borderId="53" xfId="41" applyNumberFormat="1" applyFont="1" applyFill="1" applyBorder="1" applyAlignment="1" applyProtection="1">
      <alignment vertical="top"/>
      <protection/>
    </xf>
    <xf numFmtId="165" fontId="2" fillId="0" borderId="49" xfId="41" applyNumberFormat="1" applyFont="1" applyFill="1" applyBorder="1" applyAlignment="1" applyProtection="1">
      <alignment vertical="top"/>
      <protection/>
    </xf>
    <xf numFmtId="165" fontId="2" fillId="2" borderId="49" xfId="41" applyNumberFormat="1" applyFont="1" applyFill="1" applyBorder="1" applyAlignment="1" applyProtection="1">
      <alignment vertical="top"/>
      <protection/>
    </xf>
    <xf numFmtId="9" fontId="2" fillId="0" borderId="39" xfId="76" applyFont="1" applyBorder="1" applyAlignment="1">
      <alignment vertical="center"/>
    </xf>
    <xf numFmtId="165" fontId="3" fillId="0" borderId="56" xfId="41" applyNumberFormat="1" applyFont="1" applyFill="1" applyBorder="1" applyAlignment="1" applyProtection="1">
      <alignment/>
      <protection/>
    </xf>
    <xf numFmtId="9" fontId="3" fillId="0" borderId="39" xfId="76" applyFont="1" applyBorder="1" applyAlignment="1">
      <alignment vertical="center"/>
    </xf>
    <xf numFmtId="165" fontId="4" fillId="0" borderId="49" xfId="41" applyNumberFormat="1" applyFont="1" applyFill="1" applyBorder="1" applyAlignment="1" applyProtection="1">
      <alignment horizontal="center" vertical="center"/>
      <protection/>
    </xf>
    <xf numFmtId="165" fontId="4" fillId="0" borderId="11" xfId="41" applyNumberFormat="1" applyFont="1" applyFill="1" applyBorder="1" applyAlignment="1" applyProtection="1">
      <alignment horizontal="center" vertical="center"/>
      <protection/>
    </xf>
    <xf numFmtId="165" fontId="2" fillId="0" borderId="50" xfId="41" applyNumberFormat="1" applyFont="1" applyFill="1" applyBorder="1" applyAlignment="1" applyProtection="1">
      <alignment horizontal="center" vertical="center"/>
      <protection/>
    </xf>
    <xf numFmtId="165" fontId="2" fillId="0" borderId="60" xfId="0" applyNumberFormat="1" applyFont="1" applyBorder="1" applyAlignment="1">
      <alignment vertical="center"/>
    </xf>
    <xf numFmtId="165" fontId="2" fillId="0" borderId="11" xfId="41" applyNumberFormat="1" applyFont="1" applyFill="1" applyBorder="1" applyAlignment="1" applyProtection="1">
      <alignment horizontal="center" vertical="center"/>
      <protection/>
    </xf>
    <xf numFmtId="165" fontId="5" fillId="0" borderId="49" xfId="41" applyNumberFormat="1" applyFont="1" applyFill="1" applyBorder="1" applyAlignment="1" applyProtection="1">
      <alignment horizontal="center" vertical="center"/>
      <protection/>
    </xf>
    <xf numFmtId="165" fontId="3" fillId="0" borderId="49" xfId="41" applyNumberFormat="1" applyFont="1" applyFill="1" applyBorder="1" applyAlignment="1" applyProtection="1">
      <alignment horizontal="center" vertical="center"/>
      <protection/>
    </xf>
    <xf numFmtId="0" fontId="2" fillId="0" borderId="50" xfId="0" applyFont="1" applyBorder="1" applyAlignment="1">
      <alignment vertical="center"/>
    </xf>
    <xf numFmtId="165" fontId="3" fillId="0" borderId="60" xfId="0" applyNumberFormat="1" applyFont="1" applyBorder="1" applyAlignment="1">
      <alignment vertical="center"/>
    </xf>
    <xf numFmtId="165" fontId="2" fillId="0" borderId="70" xfId="0" applyNumberFormat="1" applyFont="1" applyBorder="1" applyAlignment="1">
      <alignment/>
    </xf>
    <xf numFmtId="165" fontId="3" fillId="0" borderId="50" xfId="41" applyNumberFormat="1" applyFont="1" applyFill="1" applyBorder="1" applyAlignment="1" applyProtection="1">
      <alignment horizontal="center"/>
      <protection/>
    </xf>
    <xf numFmtId="165" fontId="5" fillId="0" borderId="54" xfId="41" applyNumberFormat="1" applyFont="1" applyFill="1" applyBorder="1" applyAlignment="1" applyProtection="1">
      <alignment horizontal="center" vertical="center"/>
      <protection/>
    </xf>
    <xf numFmtId="165" fontId="4" fillId="0" borderId="53" xfId="41" applyNumberFormat="1" applyFont="1" applyFill="1" applyBorder="1" applyAlignment="1" applyProtection="1">
      <alignment horizontal="left" wrapText="1"/>
      <protection/>
    </xf>
    <xf numFmtId="165" fontId="5" fillId="0" borderId="11" xfId="41" applyNumberFormat="1" applyFont="1" applyFill="1" applyBorder="1" applyAlignment="1" applyProtection="1">
      <alignment horizontal="center" vertical="center"/>
      <protection/>
    </xf>
    <xf numFmtId="165" fontId="3" fillId="25" borderId="49" xfId="41" applyNumberFormat="1" applyFont="1" applyFill="1" applyBorder="1" applyAlignment="1" applyProtection="1">
      <alignment/>
      <protection/>
    </xf>
    <xf numFmtId="9" fontId="3" fillId="0" borderId="39" xfId="76" applyNumberFormat="1" applyFont="1" applyBorder="1" applyAlignment="1">
      <alignment horizontal="center" vertical="center"/>
    </xf>
    <xf numFmtId="165" fontId="3" fillId="0" borderId="54" xfId="41" applyNumberFormat="1" applyFont="1" applyFill="1" applyBorder="1" applyAlignment="1" applyProtection="1">
      <alignment vertical="center"/>
      <protection/>
    </xf>
    <xf numFmtId="9" fontId="2" fillId="0" borderId="39" xfId="76" applyNumberFormat="1" applyFont="1" applyBorder="1" applyAlignment="1">
      <alignment vertical="center"/>
    </xf>
    <xf numFmtId="10" fontId="2" fillId="0" borderId="39" xfId="76" applyNumberFormat="1" applyFont="1" applyBorder="1" applyAlignment="1">
      <alignment vertical="center"/>
    </xf>
    <xf numFmtId="165" fontId="3" fillId="0" borderId="49" xfId="41" applyNumberFormat="1" applyFont="1" applyFill="1" applyBorder="1" applyAlignment="1" applyProtection="1">
      <alignment vertical="center"/>
      <protection/>
    </xf>
    <xf numFmtId="165" fontId="4" fillId="0" borderId="96" xfId="41" applyNumberFormat="1" applyFont="1" applyFill="1" applyBorder="1" applyAlignment="1" applyProtection="1">
      <alignment vertical="center"/>
      <protection/>
    </xf>
    <xf numFmtId="165" fontId="2" fillId="0" borderId="96" xfId="41" applyNumberFormat="1" applyFont="1" applyFill="1" applyBorder="1" applyAlignment="1" applyProtection="1">
      <alignment vertical="center"/>
      <protection/>
    </xf>
    <xf numFmtId="165" fontId="2" fillId="0" borderId="86" xfId="41" applyNumberFormat="1" applyFont="1" applyFill="1" applyBorder="1" applyAlignment="1" applyProtection="1">
      <alignment vertical="center"/>
      <protection/>
    </xf>
    <xf numFmtId="165" fontId="4" fillId="0" borderId="16" xfId="41" applyNumberFormat="1" applyFont="1" applyFill="1" applyBorder="1" applyAlignment="1" applyProtection="1">
      <alignment vertical="center"/>
      <protection/>
    </xf>
    <xf numFmtId="165" fontId="2" fillId="0" borderId="10" xfId="41" applyNumberFormat="1" applyFont="1" applyFill="1" applyBorder="1" applyAlignment="1" applyProtection="1">
      <alignment vertical="center"/>
      <protection/>
    </xf>
    <xf numFmtId="0" fontId="4" fillId="0" borderId="75" xfId="0" applyFont="1" applyBorder="1" applyAlignment="1">
      <alignment/>
    </xf>
    <xf numFmtId="0" fontId="4" fillId="0" borderId="18" xfId="0" applyFont="1" applyBorder="1" applyAlignment="1">
      <alignment horizontal="left" wrapText="1" indent="1"/>
    </xf>
    <xf numFmtId="165" fontId="5" fillId="0" borderId="60" xfId="41" applyNumberFormat="1" applyFont="1" applyFill="1" applyBorder="1" applyAlignment="1" applyProtection="1">
      <alignment vertical="center"/>
      <protection/>
    </xf>
    <xf numFmtId="165" fontId="4" fillId="0" borderId="49" xfId="41" applyNumberFormat="1" applyFont="1" applyFill="1" applyBorder="1" applyAlignment="1" applyProtection="1">
      <alignment horizontal="left" vertical="center" wrapText="1"/>
      <protection/>
    </xf>
    <xf numFmtId="165" fontId="4" fillId="0" borderId="60" xfId="41" applyNumberFormat="1" applyFont="1" applyFill="1" applyBorder="1" applyAlignment="1" applyProtection="1">
      <alignment horizontal="left" vertical="center" wrapText="1"/>
      <protection/>
    </xf>
    <xf numFmtId="165" fontId="2" fillId="0" borderId="11" xfId="41" applyNumberFormat="1" applyFont="1" applyFill="1" applyBorder="1" applyAlignment="1" applyProtection="1">
      <alignment horizontal="left" vertical="center" wrapText="1"/>
      <protection/>
    </xf>
    <xf numFmtId="165" fontId="2" fillId="0" borderId="36" xfId="41" applyNumberFormat="1" applyFont="1" applyFill="1" applyBorder="1" applyAlignment="1" applyProtection="1">
      <alignment horizontal="left" vertical="center" wrapText="1"/>
      <protection/>
    </xf>
    <xf numFmtId="9" fontId="4" fillId="0" borderId="39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7" fillId="0" borderId="24" xfId="0" applyFont="1" applyFill="1" applyBorder="1" applyAlignment="1">
      <alignment horizontal="center"/>
    </xf>
    <xf numFmtId="1" fontId="3" fillId="0" borderId="45" xfId="41" applyNumberFormat="1" applyFont="1" applyFill="1" applyBorder="1" applyAlignment="1">
      <alignment/>
    </xf>
    <xf numFmtId="1" fontId="3" fillId="0" borderId="11" xfId="41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72" fontId="3" fillId="0" borderId="18" xfId="76" applyNumberFormat="1" applyFont="1" applyFill="1" applyBorder="1" applyAlignment="1">
      <alignment/>
    </xf>
    <xf numFmtId="1" fontId="2" fillId="0" borderId="62" xfId="41" applyNumberFormat="1" applyFont="1" applyFill="1" applyBorder="1" applyAlignment="1">
      <alignment/>
    </xf>
    <xf numFmtId="1" fontId="2" fillId="0" borderId="75" xfId="41" applyNumberFormat="1" applyFont="1" applyFill="1" applyBorder="1" applyAlignment="1">
      <alignment/>
    </xf>
    <xf numFmtId="0" fontId="9" fillId="25" borderId="44" xfId="0" applyFont="1" applyFill="1" applyBorder="1" applyAlignment="1">
      <alignment horizontal="left" wrapText="1" indent="1"/>
    </xf>
    <xf numFmtId="9" fontId="2" fillId="0" borderId="18" xfId="76" applyNumberFormat="1" applyFont="1" applyFill="1" applyBorder="1" applyAlignment="1">
      <alignment/>
    </xf>
    <xf numFmtId="0" fontId="9" fillId="25" borderId="69" xfId="0" applyFont="1" applyFill="1" applyBorder="1" applyAlignment="1">
      <alignment wrapText="1"/>
    </xf>
    <xf numFmtId="0" fontId="9" fillId="0" borderId="44" xfId="0" applyFont="1" applyFill="1" applyBorder="1" applyAlignment="1">
      <alignment horizontal="left" wrapText="1" indent="1"/>
    </xf>
    <xf numFmtId="1" fontId="2" fillId="0" borderId="18" xfId="41" applyNumberFormat="1" applyFont="1" applyFill="1" applyBorder="1" applyAlignment="1">
      <alignment/>
    </xf>
    <xf numFmtId="1" fontId="2" fillId="0" borderId="20" xfId="41" applyNumberFormat="1" applyFont="1" applyFill="1" applyBorder="1" applyAlignment="1">
      <alignment/>
    </xf>
    <xf numFmtId="1" fontId="3" fillId="0" borderId="63" xfId="41" applyNumberFormat="1" applyFont="1" applyBorder="1" applyAlignment="1">
      <alignment/>
    </xf>
    <xf numFmtId="1" fontId="3" fillId="0" borderId="39" xfId="41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0" fontId="3" fillId="0" borderId="89" xfId="0" applyFont="1" applyFill="1" applyBorder="1" applyAlignment="1">
      <alignment vertical="center" wrapText="1"/>
    </xf>
    <xf numFmtId="9" fontId="3" fillId="0" borderId="39" xfId="76" applyNumberFormat="1" applyFont="1" applyFill="1" applyBorder="1" applyAlignment="1">
      <alignment vertical="center" wrapText="1"/>
    </xf>
    <xf numFmtId="9" fontId="2" fillId="0" borderId="11" xfId="76" applyNumberFormat="1" applyFont="1" applyFill="1" applyBorder="1" applyAlignment="1">
      <alignment vertical="center" wrapText="1"/>
    </xf>
    <xf numFmtId="9" fontId="2" fillId="0" borderId="60" xfId="76" applyFont="1" applyFill="1" applyBorder="1" applyAlignment="1">
      <alignment vertical="center" wrapText="1"/>
    </xf>
    <xf numFmtId="0" fontId="9" fillId="25" borderId="41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10" fontId="2" fillId="0" borderId="23" xfId="76" applyNumberFormat="1" applyFont="1" applyFill="1" applyBorder="1" applyAlignment="1">
      <alignment vertical="center" wrapText="1"/>
    </xf>
    <xf numFmtId="9" fontId="2" fillId="0" borderId="23" xfId="76" applyNumberFormat="1" applyFont="1" applyFill="1" applyBorder="1" applyAlignment="1">
      <alignment vertical="center" wrapText="1"/>
    </xf>
    <xf numFmtId="9" fontId="2" fillId="0" borderId="110" xfId="76" applyFont="1" applyFill="1" applyBorder="1" applyAlignment="1">
      <alignment vertical="center" wrapText="1"/>
    </xf>
    <xf numFmtId="0" fontId="9" fillId="25" borderId="44" xfId="0" applyFont="1" applyFill="1" applyBorder="1" applyAlignment="1">
      <alignment horizontal="left" vertical="center" wrapText="1" indent="1"/>
    </xf>
    <xf numFmtId="10" fontId="2" fillId="0" borderId="18" xfId="76" applyNumberFormat="1" applyFont="1" applyFill="1" applyBorder="1" applyAlignment="1">
      <alignment vertical="center" wrapText="1"/>
    </xf>
    <xf numFmtId="9" fontId="3" fillId="0" borderId="110" xfId="76" applyNumberFormat="1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165" fontId="2" fillId="2" borderId="36" xfId="41" applyNumberFormat="1" applyFont="1" applyFill="1" applyBorder="1" applyAlignment="1" applyProtection="1">
      <alignment vertical="center"/>
      <protection/>
    </xf>
    <xf numFmtId="165" fontId="2" fillId="0" borderId="49" xfId="41" applyNumberFormat="1" applyFont="1" applyFill="1" applyBorder="1" applyAlignment="1" applyProtection="1">
      <alignment horizontal="center"/>
      <protection/>
    </xf>
    <xf numFmtId="165" fontId="3" fillId="0" borderId="56" xfId="41" applyNumberFormat="1" applyFont="1" applyFill="1" applyBorder="1" applyAlignment="1" applyProtection="1">
      <alignment horizontal="left" wrapText="1"/>
      <protection/>
    </xf>
    <xf numFmtId="9" fontId="4" fillId="0" borderId="39" xfId="76" applyFont="1" applyBorder="1" applyAlignment="1">
      <alignment vertical="center"/>
    </xf>
    <xf numFmtId="165" fontId="4" fillId="0" borderId="12" xfId="41" applyNumberFormat="1" applyFont="1" applyFill="1" applyBorder="1" applyAlignment="1" applyProtection="1">
      <alignment horizontal="left" vertical="center" wrapText="1"/>
      <protection/>
    </xf>
    <xf numFmtId="0" fontId="2" fillId="0" borderId="77" xfId="0" applyFont="1" applyBorder="1" applyAlignment="1">
      <alignment vertical="center"/>
    </xf>
    <xf numFmtId="172" fontId="3" fillId="0" borderId="39" xfId="76" applyNumberFormat="1" applyFont="1" applyBorder="1" applyAlignment="1">
      <alignment/>
    </xf>
    <xf numFmtId="0" fontId="4" fillId="0" borderId="118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165" fontId="4" fillId="0" borderId="18" xfId="41" applyNumberFormat="1" applyFont="1" applyFill="1" applyBorder="1" applyAlignment="1" applyProtection="1">
      <alignment horizontal="left" wrapText="1"/>
      <protection/>
    </xf>
    <xf numFmtId="0" fontId="2" fillId="0" borderId="83" xfId="0" applyFont="1" applyBorder="1" applyAlignment="1">
      <alignment/>
    </xf>
    <xf numFmtId="165" fontId="2" fillId="0" borderId="20" xfId="0" applyNumberFormat="1" applyFont="1" applyBorder="1" applyAlignment="1">
      <alignment/>
    </xf>
    <xf numFmtId="9" fontId="4" fillId="0" borderId="21" xfId="76" applyFont="1" applyBorder="1" applyAlignment="1">
      <alignment/>
    </xf>
    <xf numFmtId="0" fontId="5" fillId="0" borderId="69" xfId="0" applyFont="1" applyBorder="1" applyAlignment="1">
      <alignment horizontal="center"/>
    </xf>
    <xf numFmtId="0" fontId="4" fillId="0" borderId="38" xfId="0" applyFont="1" applyBorder="1" applyAlignment="1">
      <alignment horizontal="left" wrapText="1" indent="1"/>
    </xf>
    <xf numFmtId="165" fontId="4" fillId="0" borderId="45" xfId="41" applyNumberFormat="1" applyFont="1" applyFill="1" applyBorder="1" applyAlignment="1" applyProtection="1">
      <alignment horizontal="left" wrapText="1"/>
      <protection/>
    </xf>
    <xf numFmtId="0" fontId="2" fillId="0" borderId="119" xfId="0" applyFont="1" applyBorder="1" applyAlignment="1">
      <alignment/>
    </xf>
    <xf numFmtId="165" fontId="2" fillId="0" borderId="62" xfId="0" applyNumberFormat="1" applyFont="1" applyBorder="1" applyAlignment="1">
      <alignment/>
    </xf>
    <xf numFmtId="9" fontId="4" fillId="0" borderId="75" xfId="76" applyFont="1" applyBorder="1" applyAlignment="1">
      <alignment/>
    </xf>
    <xf numFmtId="9" fontId="2" fillId="0" borderId="20" xfId="76" applyNumberFormat="1" applyFont="1" applyFill="1" applyBorder="1" applyAlignment="1">
      <alignment/>
    </xf>
    <xf numFmtId="9" fontId="2" fillId="0" borderId="60" xfId="76" applyNumberFormat="1" applyFont="1" applyFill="1" applyBorder="1" applyAlignment="1">
      <alignment/>
    </xf>
    <xf numFmtId="9" fontId="2" fillId="0" borderId="61" xfId="76" applyNumberFormat="1" applyFont="1" applyFill="1" applyBorder="1" applyAlignment="1">
      <alignment/>
    </xf>
    <xf numFmtId="9" fontId="3" fillId="0" borderId="20" xfId="76" applyNumberFormat="1" applyFont="1" applyFill="1" applyBorder="1" applyAlignment="1">
      <alignment/>
    </xf>
    <xf numFmtId="9" fontId="3" fillId="0" borderId="21" xfId="76" applyNumberFormat="1" applyFont="1" applyFill="1" applyBorder="1" applyAlignment="1">
      <alignment/>
    </xf>
    <xf numFmtId="9" fontId="2" fillId="0" borderId="78" xfId="76" applyNumberFormat="1" applyFont="1" applyFill="1" applyBorder="1" applyAlignment="1">
      <alignment/>
    </xf>
    <xf numFmtId="165" fontId="4" fillId="0" borderId="102" xfId="41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>
      <alignment horizontal="left" wrapText="1" indent="1"/>
    </xf>
    <xf numFmtId="165" fontId="4" fillId="0" borderId="120" xfId="41" applyNumberFormat="1" applyFont="1" applyFill="1" applyBorder="1" applyAlignment="1" applyProtection="1">
      <alignment/>
      <protection/>
    </xf>
    <xf numFmtId="0" fontId="5" fillId="0" borderId="103" xfId="0" applyFont="1" applyBorder="1" applyAlignment="1">
      <alignment horizontal="center"/>
    </xf>
    <xf numFmtId="165" fontId="2" fillId="2" borderId="37" xfId="41" applyNumberFormat="1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>
      <alignment horizontal="left" wrapText="1" indent="1"/>
    </xf>
    <xf numFmtId="0" fontId="5" fillId="0" borderId="0" xfId="0" applyFont="1" applyBorder="1" applyAlignment="1">
      <alignment horizontal="center"/>
    </xf>
    <xf numFmtId="0" fontId="4" fillId="0" borderId="105" xfId="0" applyFont="1" applyFill="1" applyBorder="1" applyAlignment="1">
      <alignment horizontal="left" wrapText="1" indent="1"/>
    </xf>
    <xf numFmtId="165" fontId="2" fillId="0" borderId="105" xfId="41" applyNumberFormat="1" applyFont="1" applyFill="1" applyBorder="1" applyAlignment="1" applyProtection="1">
      <alignment/>
      <protection/>
    </xf>
    <xf numFmtId="165" fontId="3" fillId="2" borderId="53" xfId="41" applyNumberFormat="1" applyFont="1" applyFill="1" applyBorder="1" applyAlignment="1" applyProtection="1">
      <alignment vertical="center"/>
      <protection/>
    </xf>
    <xf numFmtId="10" fontId="3" fillId="0" borderId="46" xfId="76" applyNumberFormat="1" applyFont="1" applyBorder="1" applyAlignment="1">
      <alignment vertical="center"/>
    </xf>
    <xf numFmtId="166" fontId="5" fillId="0" borderId="16" xfId="41" applyNumberFormat="1" applyFont="1" applyFill="1" applyBorder="1" applyAlignment="1">
      <alignment/>
    </xf>
    <xf numFmtId="10" fontId="3" fillId="0" borderId="60" xfId="76" applyNumberFormat="1" applyFont="1" applyFill="1" applyBorder="1" applyAlignment="1">
      <alignment/>
    </xf>
    <xf numFmtId="166" fontId="3" fillId="0" borderId="39" xfId="41" applyNumberFormat="1" applyFont="1" applyFill="1" applyBorder="1" applyAlignment="1">
      <alignment/>
    </xf>
    <xf numFmtId="165" fontId="3" fillId="2" borderId="55" xfId="41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>
      <alignment horizontal="left" wrapText="1" indent="1"/>
    </xf>
    <xf numFmtId="165" fontId="4" fillId="2" borderId="56" xfId="41" applyNumberFormat="1" applyFont="1" applyFill="1" applyBorder="1" applyAlignment="1" applyProtection="1">
      <alignment vertical="center"/>
      <protection/>
    </xf>
    <xf numFmtId="165" fontId="4" fillId="2" borderId="108" xfId="41" applyNumberFormat="1" applyFont="1" applyFill="1" applyBorder="1" applyAlignment="1" applyProtection="1">
      <alignment vertical="center"/>
      <protection/>
    </xf>
    <xf numFmtId="165" fontId="2" fillId="0" borderId="56" xfId="41" applyNumberFormat="1" applyFont="1" applyFill="1" applyBorder="1" applyAlignment="1" applyProtection="1">
      <alignment vertical="center"/>
      <protection/>
    </xf>
    <xf numFmtId="165" fontId="2" fillId="2" borderId="56" xfId="41" applyNumberFormat="1" applyFont="1" applyFill="1" applyBorder="1" applyAlignment="1" applyProtection="1">
      <alignment vertical="center"/>
      <protection/>
    </xf>
    <xf numFmtId="9" fontId="2" fillId="0" borderId="21" xfId="76" applyFont="1" applyBorder="1" applyAlignment="1">
      <alignment vertical="center"/>
    </xf>
    <xf numFmtId="0" fontId="5" fillId="0" borderId="121" xfId="0" applyFont="1" applyBorder="1" applyAlignment="1">
      <alignment horizontal="center"/>
    </xf>
    <xf numFmtId="0" fontId="4" fillId="0" borderId="122" xfId="0" applyFont="1" applyFill="1" applyBorder="1" applyAlignment="1">
      <alignment horizontal="left" wrapText="1" indent="1"/>
    </xf>
    <xf numFmtId="165" fontId="4" fillId="2" borderId="106" xfId="41" applyNumberFormat="1" applyFont="1" applyFill="1" applyBorder="1" applyAlignment="1" applyProtection="1">
      <alignment vertical="center"/>
      <protection/>
    </xf>
    <xf numFmtId="165" fontId="2" fillId="0" borderId="106" xfId="41" applyNumberFormat="1" applyFont="1" applyFill="1" applyBorder="1" applyAlignment="1" applyProtection="1">
      <alignment vertical="center"/>
      <protection/>
    </xf>
    <xf numFmtId="165" fontId="2" fillId="2" borderId="106" xfId="41" applyNumberFormat="1" applyFont="1" applyFill="1" applyBorder="1" applyAlignment="1" applyProtection="1">
      <alignment vertical="center"/>
      <protection/>
    </xf>
    <xf numFmtId="9" fontId="2" fillId="0" borderId="75" xfId="76" applyFont="1" applyBorder="1" applyAlignment="1">
      <alignment vertical="center"/>
    </xf>
    <xf numFmtId="165" fontId="4" fillId="0" borderId="108" xfId="41" applyNumberFormat="1" applyFont="1" applyFill="1" applyBorder="1" applyAlignment="1" applyProtection="1">
      <alignment vertical="center"/>
      <protection/>
    </xf>
    <xf numFmtId="165" fontId="2" fillId="0" borderId="56" xfId="41" applyNumberFormat="1" applyFont="1" applyFill="1" applyBorder="1" applyAlignment="1" applyProtection="1">
      <alignment/>
      <protection/>
    </xf>
    <xf numFmtId="165" fontId="2" fillId="2" borderId="56" xfId="41" applyNumberFormat="1" applyFont="1" applyFill="1" applyBorder="1" applyAlignment="1" applyProtection="1">
      <alignment/>
      <protection/>
    </xf>
    <xf numFmtId="9" fontId="2" fillId="0" borderId="21" xfId="76" applyFont="1" applyBorder="1" applyAlignment="1">
      <alignment/>
    </xf>
    <xf numFmtId="165" fontId="4" fillId="0" borderId="106" xfId="41" applyNumberFormat="1" applyFont="1" applyFill="1" applyBorder="1" applyAlignment="1" applyProtection="1">
      <alignment vertical="center"/>
      <protection/>
    </xf>
    <xf numFmtId="165" fontId="2" fillId="0" borderId="106" xfId="41" applyNumberFormat="1" applyFont="1" applyFill="1" applyBorder="1" applyAlignment="1" applyProtection="1">
      <alignment/>
      <protection/>
    </xf>
    <xf numFmtId="165" fontId="2" fillId="2" borderId="106" xfId="41" applyNumberFormat="1" applyFont="1" applyFill="1" applyBorder="1" applyAlignment="1" applyProtection="1">
      <alignment/>
      <protection/>
    </xf>
    <xf numFmtId="10" fontId="2" fillId="0" borderId="75" xfId="76" applyNumberFormat="1" applyFont="1" applyBorder="1" applyAlignment="1">
      <alignment/>
    </xf>
    <xf numFmtId="165" fontId="4" fillId="0" borderId="56" xfId="41" applyNumberFormat="1" applyFont="1" applyFill="1" applyBorder="1" applyAlignment="1" applyProtection="1">
      <alignment/>
      <protection/>
    </xf>
    <xf numFmtId="165" fontId="4" fillId="0" borderId="108" xfId="41" applyNumberFormat="1" applyFont="1" applyFill="1" applyBorder="1" applyAlignment="1" applyProtection="1">
      <alignment/>
      <protection/>
    </xf>
    <xf numFmtId="0" fontId="5" fillId="0" borderId="123" xfId="0" applyFont="1" applyBorder="1" applyAlignment="1">
      <alignment horizontal="center"/>
    </xf>
    <xf numFmtId="165" fontId="5" fillId="0" borderId="38" xfId="41" applyNumberFormat="1" applyFont="1" applyFill="1" applyBorder="1" applyAlignment="1" applyProtection="1">
      <alignment/>
      <protection/>
    </xf>
    <xf numFmtId="165" fontId="3" fillId="0" borderId="38" xfId="41" applyNumberFormat="1" applyFont="1" applyFill="1" applyBorder="1" applyAlignment="1" applyProtection="1">
      <alignment/>
      <protection/>
    </xf>
    <xf numFmtId="165" fontId="3" fillId="2" borderId="38" xfId="41" applyNumberFormat="1" applyFont="1" applyFill="1" applyBorder="1" applyAlignment="1" applyProtection="1">
      <alignment/>
      <protection/>
    </xf>
    <xf numFmtId="9" fontId="3" fillId="0" borderId="75" xfId="76" applyFont="1" applyBorder="1" applyAlignment="1">
      <alignment/>
    </xf>
    <xf numFmtId="0" fontId="5" fillId="0" borderId="124" xfId="0" applyFont="1" applyBorder="1" applyAlignment="1">
      <alignment horizontal="center"/>
    </xf>
    <xf numFmtId="165" fontId="4" fillId="2" borderId="108" xfId="41" applyNumberFormat="1" applyFont="1" applyFill="1" applyBorder="1" applyAlignment="1" applyProtection="1">
      <alignment/>
      <protection/>
    </xf>
    <xf numFmtId="165" fontId="2" fillId="0" borderId="108" xfId="41" applyNumberFormat="1" applyFont="1" applyFill="1" applyBorder="1" applyAlignment="1" applyProtection="1">
      <alignment/>
      <protection/>
    </xf>
    <xf numFmtId="165" fontId="2" fillId="2" borderId="108" xfId="41" applyNumberFormat="1" applyFont="1" applyFill="1" applyBorder="1" applyAlignment="1" applyProtection="1">
      <alignment/>
      <protection/>
    </xf>
    <xf numFmtId="165" fontId="4" fillId="0" borderId="106" xfId="41" applyNumberFormat="1" applyFont="1" applyFill="1" applyBorder="1" applyAlignment="1" applyProtection="1">
      <alignment/>
      <protection/>
    </xf>
    <xf numFmtId="165" fontId="4" fillId="2" borderId="106" xfId="41" applyNumberFormat="1" applyFont="1" applyFill="1" applyBorder="1" applyAlignment="1" applyProtection="1">
      <alignment/>
      <protection/>
    </xf>
    <xf numFmtId="9" fontId="2" fillId="0" borderId="75" xfId="76" applyFont="1" applyBorder="1" applyAlignment="1">
      <alignment/>
    </xf>
    <xf numFmtId="0" fontId="5" fillId="0" borderId="125" xfId="0" applyFont="1" applyBorder="1" applyAlignment="1">
      <alignment horizontal="left" wrapText="1"/>
    </xf>
    <xf numFmtId="165" fontId="4" fillId="0" borderId="18" xfId="41" applyNumberFormat="1" applyFont="1" applyFill="1" applyBorder="1" applyAlignment="1" applyProtection="1">
      <alignment/>
      <protection/>
    </xf>
    <xf numFmtId="165" fontId="2" fillId="0" borderId="20" xfId="41" applyNumberFormat="1" applyFont="1" applyFill="1" applyBorder="1" applyAlignment="1" applyProtection="1">
      <alignment/>
      <protection/>
    </xf>
    <xf numFmtId="165" fontId="2" fillId="0" borderId="18" xfId="41" applyNumberFormat="1" applyFont="1" applyFill="1" applyBorder="1" applyAlignment="1" applyProtection="1">
      <alignment/>
      <protection/>
    </xf>
    <xf numFmtId="0" fontId="4" fillId="0" borderId="126" xfId="0" applyFont="1" applyBorder="1" applyAlignment="1">
      <alignment horizontal="left" wrapText="1" indent="1"/>
    </xf>
    <xf numFmtId="165" fontId="4" fillId="0" borderId="18" xfId="41" applyNumberFormat="1" applyFont="1" applyFill="1" applyBorder="1" applyAlignment="1" applyProtection="1">
      <alignment vertical="center"/>
      <protection/>
    </xf>
    <xf numFmtId="165" fontId="4" fillId="0" borderId="20" xfId="41" applyNumberFormat="1" applyFont="1" applyFill="1" applyBorder="1" applyAlignment="1" applyProtection="1">
      <alignment vertical="center"/>
      <protection/>
    </xf>
    <xf numFmtId="165" fontId="2" fillId="0" borderId="18" xfId="41" applyNumberFormat="1" applyFont="1" applyFill="1" applyBorder="1" applyAlignment="1" applyProtection="1">
      <alignment vertical="center"/>
      <protection/>
    </xf>
    <xf numFmtId="9" fontId="2" fillId="0" borderId="21" xfId="76" applyNumberFormat="1" applyFont="1" applyBorder="1" applyAlignment="1">
      <alignment horizontal="center" vertical="center"/>
    </xf>
    <xf numFmtId="165" fontId="4" fillId="0" borderId="38" xfId="41" applyNumberFormat="1" applyFont="1" applyFill="1" applyBorder="1" applyAlignment="1" applyProtection="1">
      <alignment vertical="center"/>
      <protection/>
    </xf>
    <xf numFmtId="165" fontId="4" fillId="0" borderId="62" xfId="41" applyNumberFormat="1" applyFont="1" applyFill="1" applyBorder="1" applyAlignment="1" applyProtection="1">
      <alignment vertical="center"/>
      <protection/>
    </xf>
    <xf numFmtId="165" fontId="2" fillId="0" borderId="38" xfId="41" applyNumberFormat="1" applyFont="1" applyFill="1" applyBorder="1" applyAlignment="1" applyProtection="1">
      <alignment/>
      <protection/>
    </xf>
    <xf numFmtId="165" fontId="2" fillId="0" borderId="38" xfId="41" applyNumberFormat="1" applyFont="1" applyFill="1" applyBorder="1" applyAlignment="1" applyProtection="1">
      <alignment vertical="center"/>
      <protection/>
    </xf>
    <xf numFmtId="9" fontId="2" fillId="0" borderId="75" xfId="76" applyNumberFormat="1" applyFont="1" applyBorder="1" applyAlignment="1">
      <alignment horizontal="center" vertical="center"/>
    </xf>
    <xf numFmtId="0" fontId="5" fillId="0" borderId="123" xfId="0" applyFont="1" applyBorder="1" applyAlignment="1">
      <alignment horizontal="center" wrapText="1"/>
    </xf>
    <xf numFmtId="165" fontId="5" fillId="0" borderId="106" xfId="41" applyNumberFormat="1" applyFont="1" applyFill="1" applyBorder="1" applyAlignment="1" applyProtection="1">
      <alignment/>
      <protection/>
    </xf>
    <xf numFmtId="165" fontId="3" fillId="0" borderId="106" xfId="41" applyNumberFormat="1" applyFont="1" applyFill="1" applyBorder="1" applyAlignment="1" applyProtection="1">
      <alignment/>
      <protection/>
    </xf>
    <xf numFmtId="9" fontId="2" fillId="0" borderId="16" xfId="76" applyNumberFormat="1" applyFont="1" applyFill="1" applyBorder="1" applyAlignment="1">
      <alignment/>
    </xf>
    <xf numFmtId="166" fontId="2" fillId="25" borderId="60" xfId="41" applyNumberFormat="1" applyFont="1" applyFill="1" applyBorder="1" applyAlignment="1">
      <alignment vertical="center"/>
    </xf>
    <xf numFmtId="10" fontId="2" fillId="0" borderId="16" xfId="76" applyNumberFormat="1" applyFont="1" applyFill="1" applyBorder="1" applyAlignment="1">
      <alignment vertical="center"/>
    </xf>
    <xf numFmtId="166" fontId="2" fillId="0" borderId="11" xfId="41" applyNumberFormat="1" applyFont="1" applyFill="1" applyBorder="1" applyAlignment="1">
      <alignment vertical="center"/>
    </xf>
    <xf numFmtId="166" fontId="2" fillId="0" borderId="46" xfId="4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65" fontId="5" fillId="0" borderId="0" xfId="41" applyNumberFormat="1" applyFont="1" applyFill="1" applyBorder="1" applyAlignment="1" applyProtection="1">
      <alignment horizontal="left" wrapText="1"/>
      <protection/>
    </xf>
    <xf numFmtId="165" fontId="3" fillId="0" borderId="0" xfId="41" applyNumberFormat="1" applyFont="1" applyFill="1" applyBorder="1" applyAlignment="1" applyProtection="1">
      <alignment horizontal="left" wrapText="1"/>
      <protection/>
    </xf>
    <xf numFmtId="9" fontId="3" fillId="0" borderId="0" xfId="76" applyNumberFormat="1" applyFont="1" applyBorder="1" applyAlignment="1">
      <alignment/>
    </xf>
    <xf numFmtId="0" fontId="4" fillId="0" borderId="14" xfId="64" applyFont="1" applyBorder="1" applyAlignment="1">
      <alignment horizontal="center" vertical="center"/>
      <protection/>
    </xf>
    <xf numFmtId="0" fontId="4" fillId="25" borderId="10" xfId="64" applyFont="1" applyFill="1" applyBorder="1" applyAlignment="1">
      <alignment horizontal="left" vertical="center" wrapText="1"/>
      <protection/>
    </xf>
    <xf numFmtId="166" fontId="4" fillId="0" borderId="10" xfId="45" applyNumberFormat="1" applyFont="1" applyBorder="1" applyAlignment="1">
      <alignment horizontal="center" vertical="center"/>
    </xf>
    <xf numFmtId="166" fontId="4" fillId="0" borderId="46" xfId="45" applyNumberFormat="1" applyFont="1" applyBorder="1" applyAlignment="1">
      <alignment horizontal="center" vertical="center"/>
    </xf>
    <xf numFmtId="0" fontId="4" fillId="0" borderId="13" xfId="64" applyFont="1" applyBorder="1" applyAlignment="1">
      <alignment horizontal="center" vertical="center"/>
      <protection/>
    </xf>
    <xf numFmtId="0" fontId="4" fillId="25" borderId="11" xfId="64" applyFont="1" applyFill="1" applyBorder="1" applyAlignment="1">
      <alignment horizontal="left" vertical="center" wrapText="1"/>
      <protection/>
    </xf>
    <xf numFmtId="166" fontId="4" fillId="0" borderId="11" xfId="45" applyNumberFormat="1" applyFont="1" applyBorder="1" applyAlignment="1">
      <alignment horizontal="center" vertical="center"/>
    </xf>
    <xf numFmtId="166" fontId="4" fillId="0" borderId="39" xfId="45" applyNumberFormat="1" applyFont="1" applyBorder="1" applyAlignment="1">
      <alignment horizontal="center" vertical="center"/>
    </xf>
    <xf numFmtId="166" fontId="4" fillId="25" borderId="11" xfId="45" applyNumberFormat="1" applyFont="1" applyFill="1" applyBorder="1" applyAlignment="1">
      <alignment horizontal="center" vertical="center"/>
    </xf>
    <xf numFmtId="0" fontId="4" fillId="25" borderId="12" xfId="64" applyFont="1" applyFill="1" applyBorder="1" applyAlignment="1">
      <alignment vertical="center" wrapText="1"/>
      <protection/>
    </xf>
    <xf numFmtId="0" fontId="4" fillId="0" borderId="73" xfId="64" applyFont="1" applyBorder="1" applyAlignment="1">
      <alignment horizontal="center" vertical="center"/>
      <protection/>
    </xf>
    <xf numFmtId="0" fontId="4" fillId="25" borderId="12" xfId="64" applyFont="1" applyFill="1" applyBorder="1" applyAlignment="1">
      <alignment horizontal="left" vertical="center" wrapText="1"/>
      <protection/>
    </xf>
    <xf numFmtId="166" fontId="4" fillId="0" borderId="12" xfId="45" applyNumberFormat="1" applyFont="1" applyBorder="1" applyAlignment="1">
      <alignment horizontal="center" vertical="center"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top" wrapText="1"/>
      <protection/>
    </xf>
    <xf numFmtId="166" fontId="4" fillId="0" borderId="10" xfId="45" applyNumberFormat="1" applyFont="1" applyFill="1" applyBorder="1" applyAlignment="1">
      <alignment horizontal="center" vertical="center"/>
    </xf>
    <xf numFmtId="166" fontId="5" fillId="0" borderId="127" xfId="45" applyNumberFormat="1" applyFont="1" applyBorder="1" applyAlignment="1">
      <alignment horizontal="center" vertical="center"/>
    </xf>
    <xf numFmtId="166" fontId="5" fillId="0" borderId="51" xfId="45" applyNumberFormat="1" applyFont="1" applyBorder="1" applyAlignment="1">
      <alignment horizontal="center" vertical="center"/>
    </xf>
    <xf numFmtId="166" fontId="5" fillId="0" borderId="52" xfId="45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6" fontId="3" fillId="0" borderId="110" xfId="41" applyNumberFormat="1" applyFont="1" applyBorder="1" applyAlignment="1">
      <alignment/>
    </xf>
    <xf numFmtId="166" fontId="3" fillId="0" borderId="52" xfId="0" applyNumberFormat="1" applyFont="1" applyBorder="1" applyAlignment="1">
      <alignment/>
    </xf>
    <xf numFmtId="0" fontId="5" fillId="25" borderId="18" xfId="0" applyFont="1" applyFill="1" applyBorder="1" applyAlignment="1">
      <alignment horizontal="center" vertical="center" wrapText="1"/>
    </xf>
    <xf numFmtId="0" fontId="4" fillId="0" borderId="11" xfId="64" applyFont="1" applyBorder="1" applyAlignment="1">
      <alignment horizontal="center" vertical="center"/>
      <protection/>
    </xf>
    <xf numFmtId="166" fontId="4" fillId="0" borderId="11" xfId="45" applyNumberFormat="1" applyFont="1" applyBorder="1" applyAlignment="1">
      <alignment vertical="center"/>
    </xf>
    <xf numFmtId="175" fontId="43" fillId="25" borderId="63" xfId="66" applyNumberFormat="1" applyFont="1" applyFill="1" applyBorder="1" applyAlignment="1" applyProtection="1">
      <alignment horizontal="right" vertical="center"/>
      <protection/>
    </xf>
    <xf numFmtId="188" fontId="3" fillId="0" borderId="11" xfId="67" applyNumberFormat="1" applyFont="1" applyFill="1" applyBorder="1" applyAlignment="1" applyProtection="1">
      <alignment horizontal="right" vertical="center" wrapText="1"/>
      <protection/>
    </xf>
    <xf numFmtId="188" fontId="3" fillId="0" borderId="39" xfId="67" applyNumberFormat="1" applyFont="1" applyFill="1" applyBorder="1" applyAlignment="1" applyProtection="1">
      <alignment horizontal="right" vertical="center" wrapText="1"/>
      <protection/>
    </xf>
    <xf numFmtId="166" fontId="4" fillId="25" borderId="21" xfId="41" applyNumberFormat="1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166" fontId="4" fillId="0" borderId="12" xfId="41" applyNumberFormat="1" applyFont="1" applyBorder="1" applyAlignment="1">
      <alignment horizontal="center" vertical="center"/>
    </xf>
    <xf numFmtId="166" fontId="4" fillId="0" borderId="48" xfId="0" applyNumberFormat="1" applyFont="1" applyFill="1" applyBorder="1" applyAlignment="1">
      <alignment/>
    </xf>
    <xf numFmtId="0" fontId="3" fillId="0" borderId="41" xfId="64" applyFont="1" applyBorder="1" applyAlignment="1">
      <alignment horizontal="center" vertical="center" wrapText="1"/>
      <protection/>
    </xf>
    <xf numFmtId="0" fontId="3" fillId="0" borderId="44" xfId="64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75" xfId="64" applyFont="1" applyBorder="1" applyAlignment="1">
      <alignment horizontal="center" vertical="center" wrapText="1"/>
      <protection/>
    </xf>
    <xf numFmtId="0" fontId="3" fillId="0" borderId="38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6" fontId="3" fillId="0" borderId="38" xfId="41" applyNumberFormat="1" applyFont="1" applyFill="1" applyBorder="1" applyAlignment="1">
      <alignment horizontal="center" vertical="center" wrapText="1"/>
    </xf>
    <xf numFmtId="166" fontId="3" fillId="0" borderId="18" xfId="41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129" xfId="0" applyFont="1" applyFill="1" applyBorder="1" applyAlignment="1">
      <alignment horizontal="center" vertical="center" wrapText="1"/>
    </xf>
    <xf numFmtId="1" fontId="9" fillId="0" borderId="63" xfId="41" applyNumberFormat="1" applyFont="1" applyFill="1" applyBorder="1" applyAlignment="1">
      <alignment horizontal="center" vertical="center" wrapText="1"/>
    </xf>
    <xf numFmtId="1" fontId="9" fillId="0" borderId="89" xfId="41" applyNumberFormat="1" applyFont="1" applyFill="1" applyBorder="1" applyAlignment="1">
      <alignment horizontal="center" vertical="center" wrapText="1"/>
    </xf>
    <xf numFmtId="1" fontId="9" fillId="0" borderId="46" xfId="41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0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13" fillId="0" borderId="88" xfId="0" applyFont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 wrapText="1"/>
    </xf>
    <xf numFmtId="0" fontId="13" fillId="0" borderId="1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165" fontId="8" fillId="0" borderId="75" xfId="41" applyNumberFormat="1" applyFont="1" applyFill="1" applyBorder="1" applyAlignment="1">
      <alignment horizontal="center" vertical="center" wrapText="1"/>
    </xf>
    <xf numFmtId="165" fontId="8" fillId="0" borderId="39" xfId="41" applyNumberFormat="1" applyFont="1" applyFill="1" applyBorder="1" applyAlignment="1">
      <alignment horizontal="center" vertical="center" wrapText="1"/>
    </xf>
    <xf numFmtId="165" fontId="8" fillId="0" borderId="21" xfId="41" applyNumberFormat="1" applyFont="1" applyFill="1" applyBorder="1" applyAlignment="1">
      <alignment horizontal="center" vertical="center" wrapText="1"/>
    </xf>
    <xf numFmtId="165" fontId="8" fillId="0" borderId="62" xfId="41" applyNumberFormat="1" applyFont="1" applyFill="1" applyBorder="1" applyAlignment="1">
      <alignment horizontal="center" vertical="center" wrapText="1"/>
    </xf>
    <xf numFmtId="165" fontId="8" fillId="0" borderId="60" xfId="41" applyNumberFormat="1" applyFont="1" applyFill="1" applyBorder="1" applyAlignment="1">
      <alignment horizontal="center" vertical="center" wrapText="1"/>
    </xf>
    <xf numFmtId="165" fontId="8" fillId="0" borderId="20" xfId="41" applyNumberFormat="1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5" fontId="8" fillId="0" borderId="12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165" fontId="8" fillId="0" borderId="38" xfId="41" applyNumberFormat="1" applyFont="1" applyFill="1" applyBorder="1" applyAlignment="1">
      <alignment horizontal="center" vertical="center"/>
    </xf>
    <xf numFmtId="165" fontId="8" fillId="0" borderId="40" xfId="41" applyNumberFormat="1" applyFont="1" applyFill="1" applyBorder="1" applyAlignment="1">
      <alignment horizontal="center" vertical="center" wrapText="1"/>
    </xf>
    <xf numFmtId="165" fontId="8" fillId="0" borderId="47" xfId="41" applyNumberFormat="1" applyFont="1" applyFill="1" applyBorder="1" applyAlignment="1">
      <alignment horizontal="center" vertical="center" wrapText="1"/>
    </xf>
    <xf numFmtId="165" fontId="8" fillId="0" borderId="59" xfId="41" applyNumberFormat="1" applyFont="1" applyFill="1" applyBorder="1" applyAlignment="1">
      <alignment horizontal="center" vertical="center" wrapText="1"/>
    </xf>
    <xf numFmtId="165" fontId="8" fillId="0" borderId="38" xfId="41" applyNumberFormat="1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 wrapText="1"/>
    </xf>
    <xf numFmtId="165" fontId="8" fillId="0" borderId="18" xfId="41" applyNumberFormat="1" applyFont="1" applyFill="1" applyBorder="1" applyAlignment="1">
      <alignment horizontal="center" vertical="center" wrapText="1"/>
    </xf>
    <xf numFmtId="1" fontId="13" fillId="0" borderId="63" xfId="41" applyNumberFormat="1" applyFont="1" applyFill="1" applyBorder="1" applyAlignment="1">
      <alignment horizontal="center" vertical="center" wrapText="1"/>
    </xf>
    <xf numFmtId="1" fontId="13" fillId="0" borderId="89" xfId="41" applyNumberFormat="1" applyFont="1" applyFill="1" applyBorder="1" applyAlignment="1">
      <alignment horizontal="center" vertical="center" wrapText="1"/>
    </xf>
    <xf numFmtId="1" fontId="13" fillId="0" borderId="46" xfId="41" applyNumberFormat="1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14" xfId="0" applyBorder="1" applyAlignment="1">
      <alignment/>
    </xf>
    <xf numFmtId="0" fontId="9" fillId="0" borderId="62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13" fillId="0" borderId="51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/>
    </xf>
    <xf numFmtId="0" fontId="2" fillId="0" borderId="14" xfId="0" applyFont="1" applyBorder="1" applyAlignment="1">
      <alignment/>
    </xf>
    <xf numFmtId="0" fontId="13" fillId="0" borderId="62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wrapText="1"/>
    </xf>
    <xf numFmtId="0" fontId="13" fillId="0" borderId="71" xfId="0" applyFont="1" applyBorder="1" applyAlignment="1">
      <alignment horizontal="center" wrapText="1"/>
    </xf>
    <xf numFmtId="0" fontId="13" fillId="0" borderId="119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53" xfId="0" applyFont="1" applyBorder="1" applyAlignment="1">
      <alignment horizontal="left" wrapText="1"/>
    </xf>
    <xf numFmtId="0" fontId="5" fillId="0" borderId="123" xfId="0" applyFont="1" applyBorder="1" applyAlignment="1">
      <alignment horizontal="left" wrapText="1"/>
    </xf>
    <xf numFmtId="0" fontId="5" fillId="0" borderId="132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121" xfId="0" applyFont="1" applyBorder="1" applyAlignment="1">
      <alignment horizontal="left" wrapText="1"/>
    </xf>
    <xf numFmtId="0" fontId="5" fillId="0" borderId="13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112" xfId="0" applyFont="1" applyBorder="1" applyAlignment="1">
      <alignment horizontal="left" wrapText="1"/>
    </xf>
    <xf numFmtId="0" fontId="5" fillId="0" borderId="134" xfId="0" applyFont="1" applyBorder="1" applyAlignment="1">
      <alignment horizontal="left" wrapText="1"/>
    </xf>
    <xf numFmtId="0" fontId="5" fillId="0" borderId="135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10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 wrapText="1"/>
    </xf>
    <xf numFmtId="0" fontId="3" fillId="0" borderId="110" xfId="0" applyFont="1" applyBorder="1" applyAlignment="1">
      <alignment/>
    </xf>
    <xf numFmtId="0" fontId="19" fillId="0" borderId="0" xfId="0" applyFont="1" applyAlignment="1">
      <alignment horizontal="left"/>
    </xf>
    <xf numFmtId="0" fontId="3" fillId="0" borderId="1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1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134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2" xfId="64" applyFont="1" applyBorder="1" applyAlignment="1">
      <alignment horizontal="center" vertical="center"/>
      <protection/>
    </xf>
    <xf numFmtId="0" fontId="5" fillId="0" borderId="127" xfId="64" applyFont="1" applyBorder="1" applyAlignment="1">
      <alignment horizontal="center" vertical="center"/>
      <protection/>
    </xf>
    <xf numFmtId="0" fontId="3" fillId="0" borderId="69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63" xfId="64" applyFont="1" applyBorder="1" applyAlignment="1">
      <alignment horizontal="center" vertical="center" wrapText="1"/>
      <protection/>
    </xf>
    <xf numFmtId="0" fontId="3" fillId="0" borderId="110" xfId="64" applyFont="1" applyBorder="1" applyAlignment="1">
      <alignment horizontal="center" vertical="center" wrapText="1"/>
      <protection/>
    </xf>
    <xf numFmtId="0" fontId="4" fillId="0" borderId="73" xfId="64" applyFont="1" applyBorder="1" applyAlignment="1">
      <alignment horizontal="center"/>
      <protection/>
    </xf>
    <xf numFmtId="0" fontId="4" fillId="0" borderId="12" xfId="64" applyFont="1" applyBorder="1" applyAlignment="1">
      <alignment horizontal="center"/>
      <protection/>
    </xf>
    <xf numFmtId="0" fontId="4" fillId="0" borderId="48" xfId="64" applyFont="1" applyBorder="1" applyAlignment="1">
      <alignment horizontal="center"/>
      <protection/>
    </xf>
    <xf numFmtId="0" fontId="4" fillId="0" borderId="73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68" xfId="64" applyFont="1" applyBorder="1" applyAlignment="1">
      <alignment horizontal="center" vertical="center"/>
      <protection/>
    </xf>
    <xf numFmtId="0" fontId="4" fillId="0" borderId="70" xfId="64" applyFont="1" applyBorder="1" applyAlignment="1">
      <alignment horizontal="center" vertical="center"/>
      <protection/>
    </xf>
    <xf numFmtId="0" fontId="4" fillId="0" borderId="81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vertical="center"/>
      <protection/>
    </xf>
    <xf numFmtId="0" fontId="5" fillId="0" borderId="11" xfId="64" applyFont="1" applyBorder="1" applyAlignment="1">
      <alignment vertical="center"/>
      <protection/>
    </xf>
    <xf numFmtId="0" fontId="5" fillId="0" borderId="39" xfId="64" applyFont="1" applyBorder="1" applyAlignment="1">
      <alignment vertical="center"/>
      <protection/>
    </xf>
    <xf numFmtId="0" fontId="5" fillId="0" borderId="87" xfId="64" applyFont="1" applyBorder="1" applyAlignment="1">
      <alignment horizontal="left"/>
      <protection/>
    </xf>
    <xf numFmtId="0" fontId="5" fillId="0" borderId="51" xfId="64" applyFont="1" applyBorder="1" applyAlignment="1">
      <alignment horizontal="left"/>
      <protection/>
    </xf>
    <xf numFmtId="0" fontId="5" fillId="0" borderId="88" xfId="64" applyFont="1" applyBorder="1" applyAlignment="1">
      <alignment horizontal="center"/>
      <protection/>
    </xf>
    <xf numFmtId="0" fontId="5" fillId="0" borderId="127" xfId="64" applyFont="1" applyBorder="1" applyAlignment="1">
      <alignment horizontal="center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166" fontId="4" fillId="0" borderId="48" xfId="45" applyNumberFormat="1" applyFont="1" applyBorder="1" applyAlignment="1">
      <alignment horizontal="center" vertical="center"/>
    </xf>
    <xf numFmtId="166" fontId="4" fillId="0" borderId="46" xfId="45" applyNumberFormat="1" applyFont="1" applyBorder="1" applyAlignment="1">
      <alignment horizontal="center" vertical="center"/>
    </xf>
    <xf numFmtId="0" fontId="4" fillId="0" borderId="73" xfId="64" applyFont="1" applyBorder="1" applyAlignment="1">
      <alignment horizontal="center" vertical="center" wrapText="1"/>
      <protection/>
    </xf>
    <xf numFmtId="0" fontId="4" fillId="0" borderId="74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60" xfId="64" applyFont="1" applyBorder="1" applyAlignment="1">
      <alignment horizontal="center" vertical="center" wrapText="1"/>
      <protection/>
    </xf>
    <xf numFmtId="0" fontId="4" fillId="0" borderId="50" xfId="64" applyFont="1" applyBorder="1" applyAlignment="1">
      <alignment horizontal="center" vertical="center" wrapText="1"/>
      <protection/>
    </xf>
    <xf numFmtId="0" fontId="4" fillId="0" borderId="60" xfId="64" applyFont="1" applyBorder="1" applyAlignment="1">
      <alignment horizontal="center" wrapText="1"/>
      <protection/>
    </xf>
    <xf numFmtId="0" fontId="4" fillId="0" borderId="50" xfId="64" applyFont="1" applyBorder="1" applyAlignment="1">
      <alignment horizontal="center" wrapText="1"/>
      <protection/>
    </xf>
    <xf numFmtId="0" fontId="4" fillId="0" borderId="68" xfId="64" applyFont="1" applyBorder="1" applyAlignment="1">
      <alignment horizontal="center"/>
      <protection/>
    </xf>
    <xf numFmtId="0" fontId="4" fillId="0" borderId="70" xfId="64" applyFont="1" applyBorder="1" applyAlignment="1">
      <alignment horizontal="center"/>
      <protection/>
    </xf>
    <xf numFmtId="0" fontId="4" fillId="0" borderId="81" xfId="64" applyFont="1" applyBorder="1" applyAlignment="1">
      <alignment horizontal="center"/>
      <protection/>
    </xf>
    <xf numFmtId="0" fontId="5" fillId="0" borderId="13" xfId="64" applyFont="1" applyBorder="1" applyAlignment="1">
      <alignment horizontal="left"/>
      <protection/>
    </xf>
    <xf numFmtId="0" fontId="5" fillId="0" borderId="11" xfId="64" applyFont="1" applyBorder="1" applyAlignment="1">
      <alignment horizontal="left"/>
      <protection/>
    </xf>
    <xf numFmtId="0" fontId="5" fillId="0" borderId="12" xfId="64" applyFont="1" applyBorder="1" applyAlignment="1">
      <alignment horizontal="left"/>
      <protection/>
    </xf>
    <xf numFmtId="0" fontId="5" fillId="0" borderId="39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166" fontId="4" fillId="0" borderId="89" xfId="45" applyNumberFormat="1" applyFont="1" applyBorder="1" applyAlignment="1">
      <alignment horizontal="center" vertical="center"/>
    </xf>
    <xf numFmtId="0" fontId="5" fillId="0" borderId="40" xfId="64" applyFont="1" applyBorder="1" applyAlignment="1">
      <alignment horizontal="center" vertical="center" wrapText="1"/>
      <protection/>
    </xf>
    <xf numFmtId="0" fontId="5" fillId="0" borderId="119" xfId="64" applyFont="1" applyBorder="1" applyAlignment="1">
      <alignment horizontal="center" vertical="center" wrapText="1"/>
      <protection/>
    </xf>
    <xf numFmtId="0" fontId="5" fillId="0" borderId="41" xfId="64" applyFont="1" applyBorder="1" applyAlignment="1">
      <alignment horizontal="left"/>
      <protection/>
    </xf>
    <xf numFmtId="0" fontId="5" fillId="0" borderId="38" xfId="64" applyFont="1" applyBorder="1" applyAlignment="1">
      <alignment horizontal="left"/>
      <protection/>
    </xf>
    <xf numFmtId="0" fontId="5" fillId="0" borderId="75" xfId="64" applyFont="1" applyBorder="1" applyAlignment="1">
      <alignment horizontal="left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5" fillId="25" borderId="41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44" xfId="0" applyFont="1" applyFill="1" applyBorder="1" applyAlignment="1">
      <alignment horizontal="center" vertical="center" wrapText="1"/>
    </xf>
    <xf numFmtId="0" fontId="5" fillId="25" borderId="90" xfId="0" applyFont="1" applyFill="1" applyBorder="1" applyAlignment="1">
      <alignment horizontal="center" vertical="center" wrapText="1"/>
    </xf>
    <xf numFmtId="0" fontId="5" fillId="25" borderId="50" xfId="0" applyFont="1" applyFill="1" applyBorder="1" applyAlignment="1">
      <alignment horizontal="center" vertical="center" wrapText="1"/>
    </xf>
    <xf numFmtId="0" fontId="5" fillId="25" borderId="83" xfId="0" applyFont="1" applyFill="1" applyBorder="1" applyAlignment="1">
      <alignment horizontal="center" vertical="center" wrapText="1"/>
    </xf>
    <xf numFmtId="0" fontId="5" fillId="25" borderId="38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60" xfId="0" applyFont="1" applyFill="1" applyBorder="1" applyAlignment="1">
      <alignment horizontal="center" vertical="center" wrapText="1"/>
    </xf>
    <xf numFmtId="0" fontId="5" fillId="25" borderId="70" xfId="0" applyFont="1" applyFill="1" applyBorder="1" applyAlignment="1">
      <alignment horizontal="center" vertical="center" wrapText="1"/>
    </xf>
    <xf numFmtId="0" fontId="5" fillId="25" borderId="8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 shrinkToFit="1"/>
    </xf>
    <xf numFmtId="0" fontId="5" fillId="25" borderId="131" xfId="0" applyFont="1" applyFill="1" applyBorder="1" applyAlignment="1">
      <alignment horizontal="center"/>
    </xf>
    <xf numFmtId="0" fontId="5" fillId="25" borderId="137" xfId="0" applyFont="1" applyFill="1" applyBorder="1" applyAlignment="1">
      <alignment horizontal="center"/>
    </xf>
    <xf numFmtId="0" fontId="30" fillId="0" borderId="0" xfId="67" applyFont="1" applyFill="1" applyAlignment="1" applyProtection="1">
      <alignment horizontal="left"/>
      <protection/>
    </xf>
    <xf numFmtId="0" fontId="35" fillId="0" borderId="0" xfId="67" applyFont="1" applyFill="1" applyAlignment="1" applyProtection="1">
      <alignment horizontal="center" vertical="center" wrapText="1"/>
      <protection/>
    </xf>
    <xf numFmtId="0" fontId="35" fillId="0" borderId="0" xfId="67" applyFont="1" applyFill="1" applyAlignment="1" applyProtection="1">
      <alignment horizontal="center" vertical="center"/>
      <protection/>
    </xf>
    <xf numFmtId="0" fontId="36" fillId="0" borderId="0" xfId="67" applyFont="1" applyFill="1" applyBorder="1" applyAlignment="1" applyProtection="1">
      <alignment horizontal="right"/>
      <protection/>
    </xf>
    <xf numFmtId="0" fontId="5" fillId="0" borderId="69" xfId="67" applyFont="1" applyFill="1" applyBorder="1" applyAlignment="1" applyProtection="1">
      <alignment horizontal="center" vertical="center" wrapText="1"/>
      <protection/>
    </xf>
    <xf numFmtId="0" fontId="5" fillId="0" borderId="74" xfId="67" applyFont="1" applyFill="1" applyBorder="1" applyAlignment="1" applyProtection="1">
      <alignment horizontal="center" vertical="center" wrapText="1"/>
      <protection/>
    </xf>
    <xf numFmtId="0" fontId="5" fillId="0" borderId="14" xfId="67" applyFont="1" applyFill="1" applyBorder="1" applyAlignment="1" applyProtection="1">
      <alignment horizontal="center" vertical="center" wrapText="1"/>
      <protection/>
    </xf>
    <xf numFmtId="0" fontId="36" fillId="0" borderId="45" xfId="66" applyFont="1" applyFill="1" applyBorder="1" applyAlignment="1" applyProtection="1">
      <alignment horizontal="center" vertical="center" textRotation="90"/>
      <protection/>
    </xf>
    <xf numFmtId="0" fontId="36" fillId="0" borderId="15" xfId="66" applyFont="1" applyFill="1" applyBorder="1" applyAlignment="1" applyProtection="1">
      <alignment horizontal="center" vertical="center" textRotation="90"/>
      <protection/>
    </xf>
    <xf numFmtId="0" fontId="36" fillId="0" borderId="10" xfId="66" applyFont="1" applyFill="1" applyBorder="1" applyAlignment="1" applyProtection="1">
      <alignment horizontal="center" vertical="center" textRotation="90"/>
      <protection/>
    </xf>
    <xf numFmtId="0" fontId="36" fillId="0" borderId="38" xfId="67" applyFont="1" applyFill="1" applyBorder="1" applyAlignment="1" applyProtection="1">
      <alignment horizontal="center" vertical="center" wrapText="1"/>
      <protection/>
    </xf>
    <xf numFmtId="0" fontId="36" fillId="0" borderId="11" xfId="67" applyFont="1" applyFill="1" applyBorder="1" applyAlignment="1" applyProtection="1">
      <alignment horizontal="center" vertical="center" wrapText="1"/>
      <protection/>
    </xf>
    <xf numFmtId="0" fontId="36" fillId="0" borderId="75" xfId="67" applyFont="1" applyFill="1" applyBorder="1" applyAlignment="1" applyProtection="1">
      <alignment horizontal="center" vertical="center" wrapText="1"/>
      <protection/>
    </xf>
    <xf numFmtId="0" fontId="36" fillId="0" borderId="39" xfId="67" applyFont="1" applyFill="1" applyBorder="1" applyAlignment="1" applyProtection="1">
      <alignment horizontal="center" vertical="center" wrapText="1"/>
      <protection/>
    </xf>
    <xf numFmtId="0" fontId="36" fillId="0" borderId="11" xfId="67" applyFont="1" applyFill="1" applyBorder="1" applyAlignment="1" applyProtection="1">
      <alignment horizontal="center" wrapText="1"/>
      <protection/>
    </xf>
    <xf numFmtId="0" fontId="36" fillId="0" borderId="39" xfId="67" applyFont="1" applyFill="1" applyBorder="1" applyAlignment="1" applyProtection="1">
      <alignment horizontal="center" wrapText="1"/>
      <protection/>
    </xf>
    <xf numFmtId="0" fontId="30" fillId="0" borderId="0" xfId="67" applyFont="1" applyFill="1" applyAlignment="1" applyProtection="1">
      <alignment horizontal="center"/>
      <protection/>
    </xf>
    <xf numFmtId="0" fontId="3" fillId="0" borderId="0" xfId="66" applyFont="1" applyFill="1" applyAlignment="1" applyProtection="1">
      <alignment horizontal="center" vertical="center" wrapText="1"/>
      <protection/>
    </xf>
    <xf numFmtId="0" fontId="35" fillId="0" borderId="0" xfId="66" applyFont="1" applyFill="1" applyAlignment="1" applyProtection="1">
      <alignment horizontal="center" vertical="center" wrapText="1"/>
      <protection/>
    </xf>
    <xf numFmtId="0" fontId="36" fillId="0" borderId="0" xfId="66" applyFont="1" applyFill="1" applyBorder="1" applyAlignment="1" applyProtection="1">
      <alignment horizontal="right" vertical="center"/>
      <protection/>
    </xf>
    <xf numFmtId="0" fontId="35" fillId="0" borderId="41" xfId="66" applyFont="1" applyFill="1" applyBorder="1" applyAlignment="1" applyProtection="1">
      <alignment horizontal="center" vertical="center" wrapText="1"/>
      <protection/>
    </xf>
    <xf numFmtId="0" fontId="35" fillId="0" borderId="13" xfId="66" applyFont="1" applyFill="1" applyBorder="1" applyAlignment="1" applyProtection="1">
      <alignment horizontal="center" vertical="center" wrapText="1"/>
      <protection/>
    </xf>
    <xf numFmtId="0" fontId="36" fillId="0" borderId="38" xfId="66" applyFont="1" applyFill="1" applyBorder="1" applyAlignment="1" applyProtection="1">
      <alignment horizontal="center" vertical="center" textRotation="90"/>
      <protection/>
    </xf>
    <xf numFmtId="0" fontId="36" fillId="0" borderId="11" xfId="66" applyFont="1" applyFill="1" applyBorder="1" applyAlignment="1" applyProtection="1">
      <alignment horizontal="center" vertical="center" textRotation="90"/>
      <protection/>
    </xf>
    <xf numFmtId="0" fontId="19" fillId="0" borderId="75" xfId="66" applyFont="1" applyFill="1" applyBorder="1" applyAlignment="1" applyProtection="1">
      <alignment horizontal="center" vertical="center" wrapText="1"/>
      <protection/>
    </xf>
    <xf numFmtId="0" fontId="19" fillId="0" borderId="39" xfId="66" applyFont="1" applyFill="1" applyBorder="1" applyAlignment="1" applyProtection="1">
      <alignment horizontal="center" vertical="center"/>
      <protection/>
    </xf>
    <xf numFmtId="0" fontId="31" fillId="0" borderId="0" xfId="67" applyFont="1" applyFill="1" applyAlignment="1">
      <alignment horizontal="center" vertical="center" wrapText="1"/>
      <protection/>
    </xf>
    <xf numFmtId="0" fontId="31" fillId="0" borderId="0" xfId="67" applyFont="1" applyFill="1" applyAlignment="1">
      <alignment horizontal="center" vertical="center"/>
      <protection/>
    </xf>
    <xf numFmtId="0" fontId="27" fillId="0" borderId="72" xfId="67" applyFont="1" applyFill="1" applyBorder="1" applyAlignment="1">
      <alignment horizontal="left"/>
      <protection/>
    </xf>
    <xf numFmtId="0" fontId="27" fillId="0" borderId="127" xfId="67" applyFont="1" applyFill="1" applyBorder="1" applyAlignment="1">
      <alignment horizontal="left"/>
      <protection/>
    </xf>
    <xf numFmtId="3" fontId="30" fillId="0" borderId="0" xfId="67" applyNumberFormat="1" applyFont="1" applyFill="1" applyAlignment="1">
      <alignment horizontal="center"/>
      <protection/>
    </xf>
    <xf numFmtId="0" fontId="5" fillId="0" borderId="41" xfId="64" applyFont="1" applyBorder="1" applyAlignment="1">
      <alignment horizontal="center" vertical="center" wrapText="1"/>
      <protection/>
    </xf>
    <xf numFmtId="0" fontId="5" fillId="0" borderId="44" xfId="64" applyFont="1" applyBorder="1" applyAlignment="1">
      <alignment horizontal="center" vertical="center" wrapText="1"/>
      <protection/>
    </xf>
    <xf numFmtId="0" fontId="5" fillId="0" borderId="38" xfId="64" applyFont="1" applyBorder="1" applyAlignment="1">
      <alignment horizontal="center" vertical="center" wrapText="1"/>
      <protection/>
    </xf>
    <xf numFmtId="0" fontId="5" fillId="0" borderId="75" xfId="64" applyFont="1" applyBorder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/>
      <protection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Ezres 2" xfId="43"/>
    <cellStyle name="Ezres 2 2" xfId="44"/>
    <cellStyle name="Ezres 3" xfId="45"/>
    <cellStyle name="Ezres 3 2" xfId="46"/>
    <cellStyle name="Ezres 4" xfId="47"/>
    <cellStyle name="Ezres 5" xfId="48"/>
    <cellStyle name="Figyelmeztetés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 2" xfId="63"/>
    <cellStyle name="Normál 3" xfId="64"/>
    <cellStyle name="Normál 4" xfId="65"/>
    <cellStyle name="Normál_VAGYONK" xfId="66"/>
    <cellStyle name="Normál_VAGYONKIM" xfId="67"/>
    <cellStyle name="Összesen" xfId="68"/>
    <cellStyle name="Currency" xfId="69"/>
    <cellStyle name="Currency [0]" xfId="70"/>
    <cellStyle name="Pénznem 2" xfId="71"/>
    <cellStyle name="Pénznem 3" xfId="72"/>
    <cellStyle name="Rossz" xfId="73"/>
    <cellStyle name="Semleges" xfId="74"/>
    <cellStyle name="Számítás" xfId="75"/>
    <cellStyle name="Percent" xfId="76"/>
    <cellStyle name="Százalék 2" xfId="77"/>
    <cellStyle name="Százalék 3" xfId="78"/>
    <cellStyle name="Százalék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J33" sqref="J32:J33"/>
    </sheetView>
  </sheetViews>
  <sheetFormatPr defaultColWidth="9.140625" defaultRowHeight="12.75"/>
  <cols>
    <col min="1" max="1" width="24.8515625" style="1" customWidth="1"/>
    <col min="2" max="2" width="13.140625" style="1" bestFit="1" customWidth="1"/>
    <col min="3" max="3" width="12.7109375" style="1" customWidth="1"/>
    <col min="4" max="4" width="26.7109375" style="1" customWidth="1"/>
    <col min="5" max="6" width="13.140625" style="1" bestFit="1" customWidth="1"/>
    <col min="7" max="16384" width="9.140625" style="1" customWidth="1"/>
  </cols>
  <sheetData>
    <row r="1" spans="1:6" ht="15">
      <c r="A1" s="1241" t="s">
        <v>115</v>
      </c>
      <c r="B1" s="1243" t="s">
        <v>116</v>
      </c>
      <c r="C1" s="1243"/>
      <c r="D1" s="1243" t="s">
        <v>117</v>
      </c>
      <c r="E1" s="1243" t="s">
        <v>116</v>
      </c>
      <c r="F1" s="1245"/>
    </row>
    <row r="2" spans="1:6" ht="19.5" customHeight="1" thickBot="1">
      <c r="A2" s="1242"/>
      <c r="B2" s="189" t="s">
        <v>210</v>
      </c>
      <c r="C2" s="189" t="s">
        <v>211</v>
      </c>
      <c r="D2" s="1244"/>
      <c r="E2" s="189" t="s">
        <v>210</v>
      </c>
      <c r="F2" s="191" t="s">
        <v>211</v>
      </c>
    </row>
    <row r="3" spans="1:6" ht="30">
      <c r="A3" s="381" t="s">
        <v>237</v>
      </c>
      <c r="B3" s="899">
        <f>SUM(B4+B7+B11+B14)</f>
        <v>34329852</v>
      </c>
      <c r="C3" s="899">
        <f>SUM(C4+C7+C11+C14)</f>
        <v>34633347</v>
      </c>
      <c r="D3" s="898" t="s">
        <v>222</v>
      </c>
      <c r="E3" s="899">
        <f>SUM(E4:E8)</f>
        <v>34218516</v>
      </c>
      <c r="F3" s="900">
        <f>SUM(F4:F8)</f>
        <v>34466790</v>
      </c>
    </row>
    <row r="4" spans="1:6" ht="27">
      <c r="A4" s="896" t="s">
        <v>118</v>
      </c>
      <c r="B4" s="901">
        <f>SUM(B5:B6)</f>
        <v>1604</v>
      </c>
      <c r="C4" s="901">
        <f>SUM(C5:C6)</f>
        <v>346</v>
      </c>
      <c r="D4" s="383" t="s">
        <v>223</v>
      </c>
      <c r="E4" s="226">
        <v>37187420</v>
      </c>
      <c r="F4" s="228">
        <v>37187420</v>
      </c>
    </row>
    <row r="5" spans="1:6" ht="17.25" customHeight="1">
      <c r="A5" s="896" t="s">
        <v>241</v>
      </c>
      <c r="B5" s="901">
        <v>371</v>
      </c>
      <c r="C5" s="901">
        <v>144</v>
      </c>
      <c r="D5" s="383" t="s">
        <v>224</v>
      </c>
      <c r="E5" s="226">
        <v>-280777</v>
      </c>
      <c r="F5" s="228">
        <v>-273906</v>
      </c>
    </row>
    <row r="6" spans="1:6" ht="27">
      <c r="A6" s="896" t="s">
        <v>228</v>
      </c>
      <c r="B6" s="901">
        <v>1233</v>
      </c>
      <c r="C6" s="901">
        <v>202</v>
      </c>
      <c r="D6" s="383" t="s">
        <v>250</v>
      </c>
      <c r="E6" s="226">
        <v>659518</v>
      </c>
      <c r="F6" s="228">
        <v>791507</v>
      </c>
    </row>
    <row r="7" spans="1:6" ht="13.5">
      <c r="A7" s="382" t="s">
        <v>119</v>
      </c>
      <c r="B7" s="226">
        <f>SUM(B8:B10)</f>
        <v>33361557</v>
      </c>
      <c r="C7" s="226">
        <f>SUM(C8:C10)</f>
        <v>33642559</v>
      </c>
      <c r="D7" s="383" t="s">
        <v>225</v>
      </c>
      <c r="E7" s="226">
        <v>-3336175</v>
      </c>
      <c r="F7" s="228">
        <v>-3479635</v>
      </c>
    </row>
    <row r="8" spans="1:6" ht="13.5">
      <c r="A8" s="384" t="s">
        <v>120</v>
      </c>
      <c r="B8" s="226">
        <v>32624175</v>
      </c>
      <c r="C8" s="226">
        <v>32744684</v>
      </c>
      <c r="D8" s="192" t="s">
        <v>226</v>
      </c>
      <c r="E8" s="226">
        <v>-11470</v>
      </c>
      <c r="F8" s="228">
        <v>241404</v>
      </c>
    </row>
    <row r="9" spans="1:6" ht="15">
      <c r="A9" s="384" t="s">
        <v>252</v>
      </c>
      <c r="B9" s="226">
        <v>545864</v>
      </c>
      <c r="C9" s="226">
        <v>490940</v>
      </c>
      <c r="D9" s="386" t="s">
        <v>240</v>
      </c>
      <c r="E9" s="227">
        <f>E10+E16+E23</f>
        <v>220432</v>
      </c>
      <c r="F9" s="385">
        <f>F10+F16+F23</f>
        <v>244206</v>
      </c>
    </row>
    <row r="10" spans="1:6" ht="27">
      <c r="A10" s="897" t="s">
        <v>212</v>
      </c>
      <c r="B10" s="901">
        <v>191518</v>
      </c>
      <c r="C10" s="901">
        <v>406935</v>
      </c>
      <c r="D10" s="383" t="s">
        <v>227</v>
      </c>
      <c r="E10" s="901">
        <f>SUM(E11:E15)</f>
        <v>25706</v>
      </c>
      <c r="F10" s="902">
        <f>SUM(F11:F15)</f>
        <v>29213</v>
      </c>
    </row>
    <row r="11" spans="1:6" ht="13.5">
      <c r="A11" s="382" t="s">
        <v>248</v>
      </c>
      <c r="B11" s="226">
        <f>SUM(B12:B12)</f>
        <v>836227</v>
      </c>
      <c r="C11" s="226">
        <f>SUM(C12:C12)</f>
        <v>861637</v>
      </c>
      <c r="D11" s="383" t="s">
        <v>229</v>
      </c>
      <c r="E11" s="226">
        <v>84</v>
      </c>
      <c r="F11" s="228">
        <v>59</v>
      </c>
    </row>
    <row r="12" spans="1:6" ht="13.5">
      <c r="A12" s="384" t="s">
        <v>121</v>
      </c>
      <c r="B12" s="226">
        <v>836227</v>
      </c>
      <c r="C12" s="226">
        <v>861637</v>
      </c>
      <c r="D12" s="383" t="s">
        <v>230</v>
      </c>
      <c r="E12" s="226">
        <v>22523</v>
      </c>
      <c r="F12" s="228">
        <v>27320</v>
      </c>
    </row>
    <row r="13" spans="1:6" ht="27">
      <c r="A13" s="384"/>
      <c r="B13" s="226"/>
      <c r="C13" s="226"/>
      <c r="D13" s="383" t="s">
        <v>971</v>
      </c>
      <c r="E13" s="226"/>
      <c r="F13" s="228">
        <v>600</v>
      </c>
    </row>
    <row r="14" spans="1:6" ht="27">
      <c r="A14" s="382" t="s">
        <v>242</v>
      </c>
      <c r="B14" s="901">
        <f>SUM(B15:B15)</f>
        <v>130464</v>
      </c>
      <c r="C14" s="901">
        <f>SUM(C15:C15)</f>
        <v>128805</v>
      </c>
      <c r="D14" s="895" t="s">
        <v>231</v>
      </c>
      <c r="E14" s="901">
        <v>569</v>
      </c>
      <c r="F14" s="902">
        <v>953</v>
      </c>
    </row>
    <row r="15" spans="1:6" ht="13.5">
      <c r="A15" s="384" t="s">
        <v>257</v>
      </c>
      <c r="B15" s="226">
        <v>130464</v>
      </c>
      <c r="C15" s="226">
        <v>128805</v>
      </c>
      <c r="D15" s="383" t="s">
        <v>232</v>
      </c>
      <c r="E15" s="901">
        <v>2530</v>
      </c>
      <c r="F15" s="902">
        <v>281</v>
      </c>
    </row>
    <row r="16" spans="1:6" ht="32.25" customHeight="1">
      <c r="A16" s="387" t="s">
        <v>213</v>
      </c>
      <c r="B16" s="903">
        <f>SUM(B17)</f>
        <v>10295</v>
      </c>
      <c r="C16" s="903">
        <f>SUM(C17)</f>
        <v>12134</v>
      </c>
      <c r="D16" s="383" t="s">
        <v>239</v>
      </c>
      <c r="E16" s="901">
        <f>SUM(E17:E19)</f>
        <v>120134</v>
      </c>
      <c r="F16" s="902">
        <f>SUM(F17:F19)</f>
        <v>116807</v>
      </c>
    </row>
    <row r="17" spans="1:6" ht="13.5">
      <c r="A17" s="397" t="s">
        <v>122</v>
      </c>
      <c r="B17" s="226">
        <f>SUM(B18:B18)</f>
        <v>10295</v>
      </c>
      <c r="C17" s="226">
        <f>SUM(C18:C18)</f>
        <v>12134</v>
      </c>
      <c r="D17" s="383" t="s">
        <v>230</v>
      </c>
      <c r="E17" s="226">
        <v>2362</v>
      </c>
      <c r="F17" s="228">
        <v>0</v>
      </c>
    </row>
    <row r="18" spans="1:6" ht="13.5">
      <c r="A18" s="398" t="s">
        <v>214</v>
      </c>
      <c r="B18" s="226">
        <v>10295</v>
      </c>
      <c r="C18" s="395">
        <v>12134</v>
      </c>
      <c r="D18" s="383" t="s">
        <v>255</v>
      </c>
      <c r="E18" s="226">
        <v>81438</v>
      </c>
      <c r="F18" s="228">
        <v>81439</v>
      </c>
    </row>
    <row r="19" spans="1:6" ht="15">
      <c r="A19" s="387" t="s">
        <v>215</v>
      </c>
      <c r="B19" s="227">
        <f>SUM(B20:B21)</f>
        <v>755249</v>
      </c>
      <c r="C19" s="227">
        <f>SUM(C20:C21)</f>
        <v>711435</v>
      </c>
      <c r="D19" s="383" t="s">
        <v>254</v>
      </c>
      <c r="E19" s="226">
        <v>36334</v>
      </c>
      <c r="F19" s="228">
        <v>35368</v>
      </c>
    </row>
    <row r="20" spans="1:6" ht="13.5">
      <c r="A20" s="382" t="s">
        <v>216</v>
      </c>
      <c r="B20" s="226">
        <v>404</v>
      </c>
      <c r="C20" s="226">
        <v>1341</v>
      </c>
      <c r="D20" s="383"/>
      <c r="E20" s="226"/>
      <c r="F20" s="228">
        <v>0</v>
      </c>
    </row>
    <row r="21" spans="1:6" ht="13.5">
      <c r="A21" s="382" t="s">
        <v>217</v>
      </c>
      <c r="B21" s="226">
        <v>754845</v>
      </c>
      <c r="C21" s="395">
        <v>710094</v>
      </c>
      <c r="D21" s="112"/>
      <c r="E21" s="112"/>
      <c r="F21" s="153"/>
    </row>
    <row r="22" spans="1:6" ht="15">
      <c r="A22" s="387" t="s">
        <v>219</v>
      </c>
      <c r="B22" s="227">
        <f>B23+B29+B32</f>
        <v>363199</v>
      </c>
      <c r="C22" s="396">
        <f>C23+C29+C32</f>
        <v>369259</v>
      </c>
      <c r="D22" s="112"/>
      <c r="E22" s="226"/>
      <c r="F22" s="228"/>
    </row>
    <row r="23" spans="1:6" ht="27">
      <c r="A23" s="394" t="s">
        <v>220</v>
      </c>
      <c r="B23" s="901">
        <f>SUM(B24:B28)</f>
        <v>347700</v>
      </c>
      <c r="C23" s="901">
        <f>SUM(C24:C28)</f>
        <v>356887</v>
      </c>
      <c r="D23" s="895" t="s">
        <v>233</v>
      </c>
      <c r="E23" s="901">
        <f>SUM(E24:E27)</f>
        <v>74592</v>
      </c>
      <c r="F23" s="902">
        <v>98186</v>
      </c>
    </row>
    <row r="24" spans="1:6" ht="13.5">
      <c r="A24" s="394" t="s">
        <v>243</v>
      </c>
      <c r="B24" s="226">
        <v>72225</v>
      </c>
      <c r="C24" s="395">
        <v>101966</v>
      </c>
      <c r="D24" s="383" t="s">
        <v>234</v>
      </c>
      <c r="E24" s="226">
        <v>64971</v>
      </c>
      <c r="F24" s="228"/>
    </row>
    <row r="25" spans="1:6" ht="13.5">
      <c r="A25" s="394" t="s">
        <v>244</v>
      </c>
      <c r="B25" s="226">
        <v>138800</v>
      </c>
      <c r="C25" s="395">
        <v>115507</v>
      </c>
      <c r="D25" s="383"/>
      <c r="E25" s="226"/>
      <c r="F25" s="228"/>
    </row>
    <row r="26" spans="1:6" ht="27">
      <c r="A26" s="894" t="s">
        <v>245</v>
      </c>
      <c r="B26" s="901">
        <v>57748</v>
      </c>
      <c r="C26" s="904">
        <v>60487</v>
      </c>
      <c r="D26" s="895" t="s">
        <v>235</v>
      </c>
      <c r="E26" s="901">
        <v>5417</v>
      </c>
      <c r="F26" s="902"/>
    </row>
    <row r="27" spans="1:6" ht="27">
      <c r="A27" s="894" t="s">
        <v>258</v>
      </c>
      <c r="B27" s="901">
        <v>78326</v>
      </c>
      <c r="C27" s="904">
        <v>78326</v>
      </c>
      <c r="D27" s="895" t="s">
        <v>515</v>
      </c>
      <c r="E27" s="901">
        <v>4204</v>
      </c>
      <c r="F27" s="902"/>
    </row>
    <row r="28" spans="1:6" ht="30">
      <c r="A28" s="394" t="s">
        <v>514</v>
      </c>
      <c r="B28" s="901">
        <v>601</v>
      </c>
      <c r="C28" s="904">
        <v>601</v>
      </c>
      <c r="D28" s="905" t="s">
        <v>516</v>
      </c>
      <c r="E28" s="906">
        <f>SUM(E29:E30)</f>
        <v>1078892</v>
      </c>
      <c r="F28" s="907">
        <f>SUM(F29:F30)</f>
        <v>1033476</v>
      </c>
    </row>
    <row r="29" spans="1:6" ht="27">
      <c r="A29" s="393" t="s">
        <v>238</v>
      </c>
      <c r="B29" s="901">
        <f>SUM(B30:B31)</f>
        <v>5748</v>
      </c>
      <c r="C29" s="901">
        <f>SUM(C30:C31)</f>
        <v>4685</v>
      </c>
      <c r="D29" s="908" t="s">
        <v>517</v>
      </c>
      <c r="E29" s="901">
        <v>101322</v>
      </c>
      <c r="F29" s="902">
        <v>108363</v>
      </c>
    </row>
    <row r="30" spans="1:6" ht="27">
      <c r="A30" s="394" t="s">
        <v>246</v>
      </c>
      <c r="B30" s="901">
        <v>0</v>
      </c>
      <c r="C30" s="904">
        <v>0</v>
      </c>
      <c r="D30" s="908" t="s">
        <v>256</v>
      </c>
      <c r="E30" s="901">
        <v>977570</v>
      </c>
      <c r="F30" s="902">
        <v>925113</v>
      </c>
    </row>
    <row r="31" spans="1:6" ht="27">
      <c r="A31" s="394" t="s">
        <v>247</v>
      </c>
      <c r="B31" s="901">
        <v>5748</v>
      </c>
      <c r="C31" s="904">
        <v>4685</v>
      </c>
      <c r="D31" s="909"/>
      <c r="E31" s="903">
        <f>SUM(E32:E35)</f>
        <v>0</v>
      </c>
      <c r="F31" s="910">
        <f>SUM(F32:F35)</f>
        <v>0</v>
      </c>
    </row>
    <row r="32" spans="1:6" ht="27">
      <c r="A32" s="394" t="s">
        <v>221</v>
      </c>
      <c r="B32" s="901">
        <f>SUM(B33:B34)</f>
        <v>9751</v>
      </c>
      <c r="C32" s="395">
        <f>SUM(C33:C34)</f>
        <v>7687</v>
      </c>
      <c r="D32" s="388"/>
      <c r="E32" s="226"/>
      <c r="F32" s="228"/>
    </row>
    <row r="33" spans="1:6" ht="13.5">
      <c r="A33" s="394" t="s">
        <v>249</v>
      </c>
      <c r="B33" s="901">
        <v>8542</v>
      </c>
      <c r="C33" s="395">
        <v>6478</v>
      </c>
      <c r="D33" s="112"/>
      <c r="E33" s="226"/>
      <c r="F33" s="228"/>
    </row>
    <row r="34" spans="1:6" ht="13.5">
      <c r="A34" s="394" t="s">
        <v>236</v>
      </c>
      <c r="B34" s="901">
        <v>1209</v>
      </c>
      <c r="C34" s="395">
        <v>1209</v>
      </c>
      <c r="D34" s="112"/>
      <c r="E34" s="226"/>
      <c r="F34" s="228"/>
    </row>
    <row r="35" spans="1:6" ht="30">
      <c r="A35" s="387" t="s">
        <v>251</v>
      </c>
      <c r="B35" s="903">
        <v>59245</v>
      </c>
      <c r="C35" s="903">
        <v>18297</v>
      </c>
      <c r="D35" s="112"/>
      <c r="E35" s="226"/>
      <c r="F35" s="228"/>
    </row>
    <row r="36" spans="1:6" ht="15" customHeight="1">
      <c r="A36" s="387" t="s">
        <v>253</v>
      </c>
      <c r="B36" s="227">
        <v>0</v>
      </c>
      <c r="C36" s="396">
        <v>0</v>
      </c>
      <c r="D36" s="112"/>
      <c r="E36" s="226"/>
      <c r="F36" s="228"/>
    </row>
    <row r="37" spans="1:6" ht="15.75" thickBot="1">
      <c r="A37" s="389" t="s">
        <v>123</v>
      </c>
      <c r="B37" s="390">
        <f>B3+B16+B19+B22+B35+B36</f>
        <v>35517840</v>
      </c>
      <c r="C37" s="390">
        <f>C3+C16+C19+C22+C35+C36</f>
        <v>35744472</v>
      </c>
      <c r="D37" s="391" t="s">
        <v>124</v>
      </c>
      <c r="E37" s="390">
        <f>E3+E9+E29+E30+E31</f>
        <v>35517840</v>
      </c>
      <c r="F37" s="392">
        <f>F3+F9+F29+F30+F31</f>
        <v>35744472</v>
      </c>
    </row>
    <row r="38" ht="13.5">
      <c r="A38" s="190"/>
    </row>
  </sheetData>
  <sheetProtection/>
  <mergeCells count="4">
    <mergeCell ref="A1:A2"/>
    <mergeCell ref="B1:C1"/>
    <mergeCell ref="D1:D2"/>
    <mergeCell ref="E1:F1"/>
  </mergeCells>
  <printOptions/>
  <pageMargins left="0.3937007874015748" right="0.15748031496062992" top="0.7480314960629921" bottom="0.15748031496062992" header="0.2362204724409449" footer="0.31496062992125984"/>
  <pageSetup horizontalDpi="600" verticalDpi="600" orientation="portrait" paperSize="9" scale="95" r:id="rId1"/>
  <headerFooter>
    <oddHeader>&amp;C&amp;"Book Antiqua,Félkövér"&amp;11Keszthely Város Önkormányzata
mérlegadatai&amp;R&amp;"Book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22">
      <selection activeCell="N40" sqref="N40"/>
    </sheetView>
  </sheetViews>
  <sheetFormatPr defaultColWidth="9.140625" defaultRowHeight="12.75"/>
  <cols>
    <col min="1" max="1" width="33.140625" style="3" customWidth="1"/>
    <col min="2" max="2" width="9.28125" style="1" customWidth="1"/>
    <col min="3" max="3" width="12.57421875" style="1" customWidth="1"/>
    <col min="4" max="4" width="10.00390625" style="1" customWidth="1"/>
    <col min="5" max="5" width="9.7109375" style="1" customWidth="1"/>
    <col min="6" max="6" width="10.7109375" style="1" customWidth="1"/>
    <col min="7" max="7" width="10.28125" style="9" customWidth="1"/>
    <col min="8" max="8" width="10.8515625" style="1" customWidth="1"/>
    <col min="9" max="9" width="8.57421875" style="1" customWidth="1"/>
    <col min="10" max="10" width="7.7109375" style="1" customWidth="1"/>
    <col min="11" max="11" width="9.57421875" style="1" customWidth="1"/>
    <col min="12" max="12" width="8.00390625" style="1" customWidth="1"/>
    <col min="13" max="16384" width="9.140625" style="1" customWidth="1"/>
  </cols>
  <sheetData>
    <row r="1" spans="1:14" ht="14.25" customHeight="1">
      <c r="A1" s="1338" t="s">
        <v>14</v>
      </c>
      <c r="B1" s="1341" t="s">
        <v>7</v>
      </c>
      <c r="C1" s="1341"/>
      <c r="D1" s="1341"/>
      <c r="E1" s="1341"/>
      <c r="F1" s="1341"/>
      <c r="G1" s="1341"/>
      <c r="H1" s="1341" t="s">
        <v>12</v>
      </c>
      <c r="I1" s="1341"/>
      <c r="J1" s="1341"/>
      <c r="K1" s="1347" t="s">
        <v>8</v>
      </c>
      <c r="L1" s="1345" t="s">
        <v>281</v>
      </c>
      <c r="M1" s="1342" t="s">
        <v>590</v>
      </c>
      <c r="N1"/>
    </row>
    <row r="2" spans="1:14" ht="27" customHeight="1">
      <c r="A2" s="1339"/>
      <c r="B2" s="1340" t="s">
        <v>0</v>
      </c>
      <c r="C2" s="1340" t="s">
        <v>277</v>
      </c>
      <c r="D2" s="1340" t="s">
        <v>9</v>
      </c>
      <c r="E2" s="1340" t="s">
        <v>276</v>
      </c>
      <c r="F2" s="1340" t="s">
        <v>6</v>
      </c>
      <c r="G2" s="1340"/>
      <c r="H2" s="1340" t="s">
        <v>69</v>
      </c>
      <c r="I2" s="1340" t="s">
        <v>10</v>
      </c>
      <c r="J2" s="1340" t="s">
        <v>589</v>
      </c>
      <c r="K2" s="1340"/>
      <c r="L2" s="1346"/>
      <c r="M2" s="1343"/>
      <c r="N2"/>
    </row>
    <row r="3" spans="1:14" ht="42.75" customHeight="1">
      <c r="A3" s="1339"/>
      <c r="B3" s="1340"/>
      <c r="C3" s="1340"/>
      <c r="D3" s="1340"/>
      <c r="E3" s="1340"/>
      <c r="F3" s="467" t="s">
        <v>70</v>
      </c>
      <c r="G3" s="467" t="s">
        <v>71</v>
      </c>
      <c r="H3" s="1340"/>
      <c r="I3" s="1340"/>
      <c r="J3" s="1340"/>
      <c r="K3" s="1340"/>
      <c r="L3" s="1346"/>
      <c r="M3" s="1344"/>
      <c r="N3"/>
    </row>
    <row r="4" spans="1:14" ht="17.25" thickBot="1">
      <c r="A4" s="967">
        <v>1</v>
      </c>
      <c r="B4" s="968">
        <v>2</v>
      </c>
      <c r="C4" s="968">
        <v>3</v>
      </c>
      <c r="D4" s="968">
        <v>4</v>
      </c>
      <c r="E4" s="968">
        <v>5</v>
      </c>
      <c r="F4" s="968">
        <v>6</v>
      </c>
      <c r="G4" s="968">
        <v>7</v>
      </c>
      <c r="H4" s="968">
        <v>8</v>
      </c>
      <c r="I4" s="968">
        <v>9</v>
      </c>
      <c r="J4" s="968">
        <v>10</v>
      </c>
      <c r="K4" s="968">
        <v>11</v>
      </c>
      <c r="L4" s="969">
        <v>12</v>
      </c>
      <c r="M4" s="970">
        <v>13</v>
      </c>
      <c r="N4"/>
    </row>
    <row r="5" spans="1:14" ht="28.5">
      <c r="A5" s="758" t="s">
        <v>512</v>
      </c>
      <c r="B5" s="1018">
        <v>189873</v>
      </c>
      <c r="C5" s="1018">
        <v>53550</v>
      </c>
      <c r="D5" s="1018">
        <v>60664</v>
      </c>
      <c r="E5" s="1018"/>
      <c r="F5" s="1018"/>
      <c r="G5" s="1018"/>
      <c r="H5" s="1018">
        <v>13432</v>
      </c>
      <c r="I5" s="1018">
        <v>195</v>
      </c>
      <c r="J5" s="1018">
        <v>2833</v>
      </c>
      <c r="K5" s="759">
        <f>SUM(B5:J5)</f>
        <v>320547</v>
      </c>
      <c r="L5" s="696">
        <v>51</v>
      </c>
      <c r="M5" s="1019"/>
      <c r="N5"/>
    </row>
    <row r="6" spans="1:14" ht="15">
      <c r="A6" s="1015" t="s">
        <v>93</v>
      </c>
      <c r="B6" s="334">
        <v>192284</v>
      </c>
      <c r="C6" s="334">
        <v>54375</v>
      </c>
      <c r="D6" s="334">
        <v>59964</v>
      </c>
      <c r="E6" s="334"/>
      <c r="F6" s="334">
        <v>48</v>
      </c>
      <c r="G6" s="334"/>
      <c r="H6" s="334">
        <v>8452</v>
      </c>
      <c r="I6" s="334">
        <v>5595</v>
      </c>
      <c r="J6" s="334">
        <v>2833</v>
      </c>
      <c r="K6" s="333">
        <f>SUM(B6:J6)</f>
        <v>323551</v>
      </c>
      <c r="L6" s="175">
        <v>51</v>
      </c>
      <c r="M6" s="753"/>
      <c r="N6"/>
    </row>
    <row r="7" spans="1:14" ht="15">
      <c r="A7" s="1016" t="s">
        <v>198</v>
      </c>
      <c r="B7" s="334">
        <v>176364</v>
      </c>
      <c r="C7" s="334">
        <v>49501</v>
      </c>
      <c r="D7" s="334">
        <v>49047</v>
      </c>
      <c r="E7" s="334"/>
      <c r="F7" s="334">
        <v>47</v>
      </c>
      <c r="G7" s="334"/>
      <c r="H7" s="334">
        <v>7512</v>
      </c>
      <c r="I7" s="334">
        <v>5036</v>
      </c>
      <c r="J7" s="334">
        <v>0</v>
      </c>
      <c r="K7" s="333">
        <f>SUM(B7:J7)</f>
        <v>287507</v>
      </c>
      <c r="L7" s="175">
        <v>47</v>
      </c>
      <c r="M7" s="753"/>
      <c r="N7"/>
    </row>
    <row r="8" spans="1:14" ht="15">
      <c r="A8" s="1016" t="s">
        <v>59</v>
      </c>
      <c r="B8" s="334">
        <v>145901</v>
      </c>
      <c r="C8" s="334">
        <v>39433</v>
      </c>
      <c r="D8" s="334">
        <v>667</v>
      </c>
      <c r="E8" s="334"/>
      <c r="F8" s="334"/>
      <c r="G8" s="334"/>
      <c r="H8" s="334"/>
      <c r="I8" s="334"/>
      <c r="J8" s="334"/>
      <c r="K8" s="333">
        <f>SUM(B8:J8)</f>
        <v>186001</v>
      </c>
      <c r="L8" s="175">
        <v>42</v>
      </c>
      <c r="M8" s="753"/>
      <c r="N8"/>
    </row>
    <row r="9" spans="1:14" ht="15">
      <c r="A9" s="1016" t="s">
        <v>199</v>
      </c>
      <c r="B9" s="324">
        <f>B7/B6</f>
        <v>0.9172057997545298</v>
      </c>
      <c r="C9" s="324">
        <f aca="true" t="shared" si="0" ref="C9:L9">C7/C6</f>
        <v>0.9103632183908046</v>
      </c>
      <c r="D9" s="324">
        <f t="shared" si="0"/>
        <v>0.8179407644586753</v>
      </c>
      <c r="E9" s="324"/>
      <c r="F9" s="324">
        <f t="shared" si="0"/>
        <v>0.9791666666666666</v>
      </c>
      <c r="G9" s="324"/>
      <c r="H9" s="324">
        <f t="shared" si="0"/>
        <v>0.8887837198296261</v>
      </c>
      <c r="I9" s="324">
        <f t="shared" si="0"/>
        <v>0.9000893655049151</v>
      </c>
      <c r="J9" s="324">
        <f t="shared" si="0"/>
        <v>0</v>
      </c>
      <c r="K9" s="331">
        <f t="shared" si="0"/>
        <v>0.8885987062317842</v>
      </c>
      <c r="L9" s="1129">
        <f t="shared" si="0"/>
        <v>0.9215686274509803</v>
      </c>
      <c r="M9" s="753"/>
      <c r="N9"/>
    </row>
    <row r="10" spans="1:14" s="6" customFormat="1" ht="15">
      <c r="A10" s="336" t="s">
        <v>283</v>
      </c>
      <c r="B10" s="334">
        <v>272993</v>
      </c>
      <c r="C10" s="334">
        <v>78286</v>
      </c>
      <c r="D10" s="334">
        <v>37661</v>
      </c>
      <c r="E10" s="337"/>
      <c r="F10" s="334"/>
      <c r="G10" s="334"/>
      <c r="H10" s="334">
        <v>3675</v>
      </c>
      <c r="I10" s="334">
        <v>3969</v>
      </c>
      <c r="J10" s="334"/>
      <c r="K10" s="333">
        <f>SUM(B10:J10)</f>
        <v>396584</v>
      </c>
      <c r="L10" s="175">
        <v>94</v>
      </c>
      <c r="M10" s="754"/>
      <c r="N10" s="1"/>
    </row>
    <row r="11" spans="1:14" s="6" customFormat="1" ht="15">
      <c r="A11" s="1015" t="s">
        <v>93</v>
      </c>
      <c r="B11" s="334">
        <v>275680</v>
      </c>
      <c r="C11" s="334">
        <v>79012</v>
      </c>
      <c r="D11" s="334">
        <v>39292</v>
      </c>
      <c r="E11" s="334"/>
      <c r="F11" s="334">
        <v>310</v>
      </c>
      <c r="G11" s="334"/>
      <c r="H11" s="334">
        <v>7578</v>
      </c>
      <c r="I11" s="334">
        <v>5068</v>
      </c>
      <c r="J11" s="334"/>
      <c r="K11" s="333">
        <f>SUM(B11:J11)</f>
        <v>406940</v>
      </c>
      <c r="L11" s="175">
        <v>94</v>
      </c>
      <c r="M11" s="754"/>
      <c r="N11" s="1"/>
    </row>
    <row r="12" spans="1:14" s="6" customFormat="1" ht="15">
      <c r="A12" s="1016" t="s">
        <v>198</v>
      </c>
      <c r="B12" s="334">
        <v>272809</v>
      </c>
      <c r="C12" s="334">
        <v>78390</v>
      </c>
      <c r="D12" s="334">
        <v>33117</v>
      </c>
      <c r="E12" s="334"/>
      <c r="F12" s="334">
        <v>309</v>
      </c>
      <c r="G12" s="334"/>
      <c r="H12" s="334">
        <v>6683</v>
      </c>
      <c r="I12" s="334">
        <v>5068</v>
      </c>
      <c r="J12" s="334"/>
      <c r="K12" s="333">
        <f>SUM(B12:J12)</f>
        <v>396376</v>
      </c>
      <c r="L12" s="175">
        <v>92</v>
      </c>
      <c r="M12" s="754"/>
      <c r="N12" s="1"/>
    </row>
    <row r="13" spans="1:14" s="6" customFormat="1" ht="15">
      <c r="A13" s="1016" t="s">
        <v>59</v>
      </c>
      <c r="B13" s="334">
        <v>270734</v>
      </c>
      <c r="C13" s="334">
        <v>77828</v>
      </c>
      <c r="D13" s="334">
        <v>31742</v>
      </c>
      <c r="E13" s="334"/>
      <c r="F13" s="334"/>
      <c r="G13" s="334"/>
      <c r="H13" s="334"/>
      <c r="I13" s="334"/>
      <c r="J13" s="334"/>
      <c r="K13" s="333">
        <f>SUM(B13:J13)</f>
        <v>380304</v>
      </c>
      <c r="L13" s="175">
        <v>92</v>
      </c>
      <c r="M13" s="754"/>
      <c r="N13" s="1"/>
    </row>
    <row r="14" spans="1:14" s="6" customFormat="1" ht="15">
      <c r="A14" s="1016" t="s">
        <v>199</v>
      </c>
      <c r="B14" s="324">
        <f>B12/B11</f>
        <v>0.9895857515960534</v>
      </c>
      <c r="C14" s="324">
        <f>C12/C11</f>
        <v>0.992127778059029</v>
      </c>
      <c r="D14" s="324">
        <f>D12/D11</f>
        <v>0.84284332688588</v>
      </c>
      <c r="E14" s="324"/>
      <c r="F14" s="324"/>
      <c r="G14" s="324"/>
      <c r="H14" s="324">
        <f>H12/H11</f>
        <v>0.8818949590921087</v>
      </c>
      <c r="I14" s="460">
        <f>I12/I11</f>
        <v>1</v>
      </c>
      <c r="J14" s="324"/>
      <c r="K14" s="331">
        <f>K12/K11</f>
        <v>0.9740403990760309</v>
      </c>
      <c r="L14" s="1129">
        <f>L12/L11</f>
        <v>0.9787234042553191</v>
      </c>
      <c r="M14" s="754"/>
      <c r="N14" s="1"/>
    </row>
    <row r="15" spans="1:14" ht="30">
      <c r="A15" s="336" t="s">
        <v>201</v>
      </c>
      <c r="B15" s="334">
        <v>34106</v>
      </c>
      <c r="C15" s="334">
        <v>9919</v>
      </c>
      <c r="D15" s="334">
        <v>104941</v>
      </c>
      <c r="E15" s="334"/>
      <c r="F15" s="334"/>
      <c r="G15" s="334"/>
      <c r="H15" s="334">
        <v>500</v>
      </c>
      <c r="I15" s="334"/>
      <c r="J15" s="334"/>
      <c r="K15" s="333">
        <f>SUM(B15:J15)</f>
        <v>149466</v>
      </c>
      <c r="L15" s="175">
        <v>13</v>
      </c>
      <c r="M15" s="753">
        <v>2</v>
      </c>
      <c r="N15"/>
    </row>
    <row r="16" spans="1:14" ht="15">
      <c r="A16" s="1015" t="s">
        <v>93</v>
      </c>
      <c r="B16" s="334">
        <v>40613</v>
      </c>
      <c r="C16" s="334">
        <v>11623</v>
      </c>
      <c r="D16" s="334">
        <v>120635</v>
      </c>
      <c r="E16" s="334"/>
      <c r="F16" s="334"/>
      <c r="G16" s="334"/>
      <c r="H16" s="334">
        <v>0</v>
      </c>
      <c r="I16" s="334">
        <v>500</v>
      </c>
      <c r="J16" s="334"/>
      <c r="K16" s="333">
        <f>SUM(B16:J16)</f>
        <v>173371</v>
      </c>
      <c r="L16" s="175">
        <v>13</v>
      </c>
      <c r="M16" s="753">
        <v>2</v>
      </c>
      <c r="N16"/>
    </row>
    <row r="17" spans="1:14" ht="15">
      <c r="A17" s="1016" t="s">
        <v>198</v>
      </c>
      <c r="B17" s="334">
        <v>38357</v>
      </c>
      <c r="C17" s="334">
        <v>9682</v>
      </c>
      <c r="D17" s="334">
        <v>115282</v>
      </c>
      <c r="E17" s="334"/>
      <c r="F17" s="334"/>
      <c r="G17" s="334"/>
      <c r="H17" s="334"/>
      <c r="I17" s="334">
        <v>408</v>
      </c>
      <c r="J17" s="334"/>
      <c r="K17" s="333">
        <f>SUM(B17:J17)</f>
        <v>163729</v>
      </c>
      <c r="L17" s="175">
        <v>13</v>
      </c>
      <c r="M17" s="753">
        <v>4</v>
      </c>
      <c r="N17"/>
    </row>
    <row r="18" spans="1:14" ht="15">
      <c r="A18" s="1016" t="s">
        <v>59</v>
      </c>
      <c r="B18" s="334">
        <v>24177</v>
      </c>
      <c r="C18" s="334">
        <v>7234</v>
      </c>
      <c r="D18" s="334">
        <v>59751</v>
      </c>
      <c r="E18" s="334"/>
      <c r="F18" s="334"/>
      <c r="G18" s="334"/>
      <c r="H18" s="334"/>
      <c r="I18" s="334"/>
      <c r="J18" s="334"/>
      <c r="K18" s="333">
        <f>SUM(B18:J18)</f>
        <v>91162</v>
      </c>
      <c r="L18" s="175">
        <v>7</v>
      </c>
      <c r="M18" s="753"/>
      <c r="N18"/>
    </row>
    <row r="19" spans="1:14" ht="15">
      <c r="A19" s="1016" t="s">
        <v>199</v>
      </c>
      <c r="B19" s="324">
        <f>B17/B16</f>
        <v>0.9444512840716027</v>
      </c>
      <c r="C19" s="324">
        <f>C17/C16</f>
        <v>0.8330035274886002</v>
      </c>
      <c r="D19" s="324">
        <f>D17/D16</f>
        <v>0.9556264765615285</v>
      </c>
      <c r="E19" s="324"/>
      <c r="F19" s="324"/>
      <c r="G19" s="324"/>
      <c r="H19" s="324"/>
      <c r="I19" s="324"/>
      <c r="J19" s="324"/>
      <c r="K19" s="331">
        <f>K17/K16</f>
        <v>0.9443851624550819</v>
      </c>
      <c r="L19" s="1129">
        <f>L17/L16</f>
        <v>1</v>
      </c>
      <c r="M19" s="753"/>
      <c r="N19"/>
    </row>
    <row r="20" spans="1:13" ht="18" customHeight="1">
      <c r="A20" s="336" t="s">
        <v>202</v>
      </c>
      <c r="B20" s="334">
        <v>25855</v>
      </c>
      <c r="C20" s="334">
        <v>6981</v>
      </c>
      <c r="D20" s="334">
        <v>14900</v>
      </c>
      <c r="E20" s="334"/>
      <c r="F20" s="334"/>
      <c r="G20" s="334"/>
      <c r="H20" s="334">
        <v>950</v>
      </c>
      <c r="I20" s="334">
        <v>250</v>
      </c>
      <c r="J20" s="334"/>
      <c r="K20" s="333">
        <f>SUM(B20:J20)</f>
        <v>48936</v>
      </c>
      <c r="L20" s="175">
        <v>11</v>
      </c>
      <c r="M20" s="153"/>
    </row>
    <row r="21" spans="1:13" ht="15">
      <c r="A21" s="1015" t="s">
        <v>93</v>
      </c>
      <c r="B21" s="334">
        <v>27647</v>
      </c>
      <c r="C21" s="334">
        <v>7511</v>
      </c>
      <c r="D21" s="334">
        <v>12172</v>
      </c>
      <c r="E21" s="334"/>
      <c r="F21" s="334"/>
      <c r="G21" s="334"/>
      <c r="H21" s="334">
        <v>4981</v>
      </c>
      <c r="I21" s="334">
        <v>0</v>
      </c>
      <c r="J21" s="334"/>
      <c r="K21" s="333">
        <f>SUM(B21:J21)</f>
        <v>52311</v>
      </c>
      <c r="L21" s="175">
        <v>11</v>
      </c>
      <c r="M21" s="153"/>
    </row>
    <row r="22" spans="1:13" ht="15">
      <c r="A22" s="1016" t="s">
        <v>198</v>
      </c>
      <c r="B22" s="334">
        <v>27007</v>
      </c>
      <c r="C22" s="334">
        <v>7440</v>
      </c>
      <c r="D22" s="334">
        <v>11216</v>
      </c>
      <c r="E22" s="334"/>
      <c r="F22" s="334"/>
      <c r="G22" s="334"/>
      <c r="H22" s="334">
        <v>4980</v>
      </c>
      <c r="I22" s="334"/>
      <c r="J22" s="334"/>
      <c r="K22" s="333">
        <f>SUM(B22:J22)</f>
        <v>50643</v>
      </c>
      <c r="L22" s="175">
        <v>10</v>
      </c>
      <c r="M22" s="153">
        <v>1</v>
      </c>
    </row>
    <row r="23" spans="1:13" ht="15">
      <c r="A23" s="1016" t="s">
        <v>282</v>
      </c>
      <c r="B23" s="334">
        <v>26112</v>
      </c>
      <c r="C23" s="334">
        <v>7150</v>
      </c>
      <c r="D23" s="334">
        <v>10651</v>
      </c>
      <c r="E23" s="334"/>
      <c r="F23" s="334"/>
      <c r="G23" s="334"/>
      <c r="H23" s="334"/>
      <c r="I23" s="334"/>
      <c r="J23" s="334"/>
      <c r="K23" s="333">
        <f>SUM(B23:J23)</f>
        <v>43913</v>
      </c>
      <c r="L23" s="175">
        <v>10</v>
      </c>
      <c r="M23" s="153"/>
    </row>
    <row r="24" spans="1:13" ht="15">
      <c r="A24" s="1016" t="s">
        <v>199</v>
      </c>
      <c r="B24" s="324">
        <f>B22/B21</f>
        <v>0.9768510145766267</v>
      </c>
      <c r="C24" s="324">
        <f>C22/C21</f>
        <v>0.9905471974437492</v>
      </c>
      <c r="D24" s="324">
        <f>D22/D21</f>
        <v>0.9214590864278672</v>
      </c>
      <c r="E24" s="324"/>
      <c r="F24" s="324"/>
      <c r="G24" s="324"/>
      <c r="H24" s="324">
        <f>H22/H21</f>
        <v>0.9997992371009837</v>
      </c>
      <c r="I24" s="324"/>
      <c r="J24" s="324"/>
      <c r="K24" s="331">
        <f>K22/K21</f>
        <v>0.9681137810403165</v>
      </c>
      <c r="L24" s="1129">
        <f>L22/L21</f>
        <v>0.9090909090909091</v>
      </c>
      <c r="M24" s="153"/>
    </row>
    <row r="25" spans="1:13" ht="30">
      <c r="A25" s="336" t="s">
        <v>203</v>
      </c>
      <c r="B25" s="334">
        <v>55223</v>
      </c>
      <c r="C25" s="334">
        <v>14693</v>
      </c>
      <c r="D25" s="334">
        <v>91161</v>
      </c>
      <c r="E25" s="334"/>
      <c r="F25" s="334"/>
      <c r="G25" s="334"/>
      <c r="H25" s="334"/>
      <c r="I25" s="334"/>
      <c r="J25" s="334"/>
      <c r="K25" s="333">
        <f>SUM(B25:J25)</f>
        <v>161077</v>
      </c>
      <c r="L25" s="175">
        <v>19</v>
      </c>
      <c r="M25" s="153"/>
    </row>
    <row r="26" spans="1:13" ht="15">
      <c r="A26" s="1015" t="s">
        <v>93</v>
      </c>
      <c r="B26" s="334">
        <v>56419</v>
      </c>
      <c r="C26" s="334">
        <v>15015</v>
      </c>
      <c r="D26" s="334">
        <v>107701</v>
      </c>
      <c r="E26" s="334"/>
      <c r="F26" s="334"/>
      <c r="G26" s="334"/>
      <c r="H26" s="334">
        <v>287</v>
      </c>
      <c r="I26" s="334">
        <v>726</v>
      </c>
      <c r="J26" s="334"/>
      <c r="K26" s="333">
        <f>SUM(B26:J26)</f>
        <v>180148</v>
      </c>
      <c r="L26" s="175">
        <v>19</v>
      </c>
      <c r="M26" s="153"/>
    </row>
    <row r="27" spans="1:13" ht="15">
      <c r="A27" s="1016" t="s">
        <v>198</v>
      </c>
      <c r="B27" s="334">
        <v>50839</v>
      </c>
      <c r="C27" s="334">
        <v>13526</v>
      </c>
      <c r="D27" s="334">
        <v>89643</v>
      </c>
      <c r="E27" s="334"/>
      <c r="F27" s="334"/>
      <c r="G27" s="334"/>
      <c r="H27" s="334">
        <v>286</v>
      </c>
      <c r="I27" s="334">
        <v>726</v>
      </c>
      <c r="J27" s="334"/>
      <c r="K27" s="333">
        <f>SUM(B27:J27)</f>
        <v>155020</v>
      </c>
      <c r="L27" s="175">
        <v>16</v>
      </c>
      <c r="M27" s="153"/>
    </row>
    <row r="28" spans="1:13" ht="15">
      <c r="A28" s="1016" t="s">
        <v>282</v>
      </c>
      <c r="B28" s="334">
        <v>42507</v>
      </c>
      <c r="C28" s="334">
        <v>11318</v>
      </c>
      <c r="D28" s="334">
        <v>72955</v>
      </c>
      <c r="E28" s="334"/>
      <c r="F28" s="334"/>
      <c r="G28" s="334"/>
      <c r="H28" s="334"/>
      <c r="I28" s="334"/>
      <c r="J28" s="334"/>
      <c r="K28" s="333">
        <f>SUM(B28:J28)</f>
        <v>126780</v>
      </c>
      <c r="L28" s="175">
        <v>14</v>
      </c>
      <c r="M28" s="153"/>
    </row>
    <row r="29" spans="1:13" ht="15.75" thickBot="1">
      <c r="A29" s="1020" t="s">
        <v>199</v>
      </c>
      <c r="B29" s="325">
        <f>B27/B26</f>
        <v>0.901097148123859</v>
      </c>
      <c r="C29" s="325">
        <f>C27/C26</f>
        <v>0.9008325008325009</v>
      </c>
      <c r="D29" s="325">
        <f>D27/D26</f>
        <v>0.832332104622984</v>
      </c>
      <c r="E29" s="325"/>
      <c r="F29" s="325"/>
      <c r="G29" s="325"/>
      <c r="H29" s="325">
        <f>H27/H26</f>
        <v>0.9965156794425087</v>
      </c>
      <c r="I29" s="325"/>
      <c r="J29" s="325"/>
      <c r="K29" s="326">
        <f>K27/K26</f>
        <v>0.8605146879232631</v>
      </c>
      <c r="L29" s="1128">
        <f>L27/L26</f>
        <v>0.8421052631578947</v>
      </c>
      <c r="M29" s="755"/>
    </row>
    <row r="30" spans="1:13" ht="30">
      <c r="A30" s="1021" t="s">
        <v>204</v>
      </c>
      <c r="B30" s="1018">
        <v>107369</v>
      </c>
      <c r="C30" s="1018">
        <v>30530</v>
      </c>
      <c r="D30" s="1018">
        <v>94028</v>
      </c>
      <c r="E30" s="1018">
        <v>80</v>
      </c>
      <c r="F30" s="1018"/>
      <c r="G30" s="1018"/>
      <c r="H30" s="1018">
        <v>2236</v>
      </c>
      <c r="I30" s="1018">
        <v>635</v>
      </c>
      <c r="J30" s="1018"/>
      <c r="K30" s="759">
        <f>SUM(B30:J30)</f>
        <v>234878</v>
      </c>
      <c r="L30" s="696">
        <v>54</v>
      </c>
      <c r="M30" s="1022">
        <v>6</v>
      </c>
    </row>
    <row r="31" spans="1:13" ht="15">
      <c r="A31" s="1015" t="s">
        <v>93</v>
      </c>
      <c r="B31" s="334">
        <v>125993</v>
      </c>
      <c r="C31" s="334">
        <v>35280</v>
      </c>
      <c r="D31" s="334">
        <v>93988</v>
      </c>
      <c r="E31" s="334">
        <v>80</v>
      </c>
      <c r="F31" s="334"/>
      <c r="G31" s="334"/>
      <c r="H31" s="334">
        <v>3369</v>
      </c>
      <c r="I31" s="334">
        <v>1106</v>
      </c>
      <c r="J31" s="334"/>
      <c r="K31" s="333">
        <f>SUM(B31:J31)</f>
        <v>259816</v>
      </c>
      <c r="L31" s="175">
        <v>54</v>
      </c>
      <c r="M31" s="153">
        <v>6</v>
      </c>
    </row>
    <row r="32" spans="1:13" ht="15">
      <c r="A32" s="1016" t="s">
        <v>198</v>
      </c>
      <c r="B32" s="334">
        <v>122576</v>
      </c>
      <c r="C32" s="334">
        <v>34607</v>
      </c>
      <c r="D32" s="334">
        <v>90537</v>
      </c>
      <c r="E32" s="334">
        <v>6</v>
      </c>
      <c r="F32" s="334"/>
      <c r="G32" s="334"/>
      <c r="H32" s="334">
        <v>3369</v>
      </c>
      <c r="I32" s="334">
        <v>1106</v>
      </c>
      <c r="J32" s="334"/>
      <c r="K32" s="333">
        <f>SUM(B32:J32)</f>
        <v>252201</v>
      </c>
      <c r="L32" s="175">
        <v>50</v>
      </c>
      <c r="M32" s="153">
        <v>6</v>
      </c>
    </row>
    <row r="33" spans="1:13" ht="15">
      <c r="A33" s="1016" t="s">
        <v>282</v>
      </c>
      <c r="B33" s="334">
        <v>51117</v>
      </c>
      <c r="C33" s="334">
        <v>14777</v>
      </c>
      <c r="D33" s="334">
        <v>16736</v>
      </c>
      <c r="E33" s="334"/>
      <c r="F33" s="334"/>
      <c r="G33" s="334"/>
      <c r="H33" s="334"/>
      <c r="I33" s="334">
        <v>635</v>
      </c>
      <c r="J33" s="334"/>
      <c r="K33" s="333">
        <f>SUM(B33:J33)</f>
        <v>83265</v>
      </c>
      <c r="L33" s="175">
        <v>21</v>
      </c>
      <c r="M33" s="153"/>
    </row>
    <row r="34" spans="1:13" ht="15">
      <c r="A34" s="1016" t="s">
        <v>199</v>
      </c>
      <c r="B34" s="324">
        <f>B32/B31</f>
        <v>0.9728794456834904</v>
      </c>
      <c r="C34" s="324">
        <f>C32/C31</f>
        <v>0.9809240362811792</v>
      </c>
      <c r="D34" s="324">
        <f>D32/D31</f>
        <v>0.9632825467080904</v>
      </c>
      <c r="E34" s="324"/>
      <c r="F34" s="324"/>
      <c r="G34" s="324"/>
      <c r="H34" s="324">
        <f>H32/H31</f>
        <v>1</v>
      </c>
      <c r="I34" s="460">
        <f>I32/I31</f>
        <v>1</v>
      </c>
      <c r="J34" s="324"/>
      <c r="K34" s="331">
        <f>K32/K31</f>
        <v>0.970690796563722</v>
      </c>
      <c r="L34" s="1129">
        <f>L32/L31</f>
        <v>0.9259259259259259</v>
      </c>
      <c r="M34" s="153"/>
    </row>
    <row r="35" spans="1:13" ht="15">
      <c r="A35" s="336" t="s">
        <v>205</v>
      </c>
      <c r="B35" s="334">
        <v>27980</v>
      </c>
      <c r="C35" s="334">
        <v>8136</v>
      </c>
      <c r="D35" s="334">
        <v>21354</v>
      </c>
      <c r="E35" s="334"/>
      <c r="F35" s="334"/>
      <c r="G35" s="334"/>
      <c r="H35" s="334"/>
      <c r="I35" s="334">
        <v>250</v>
      </c>
      <c r="J35" s="334"/>
      <c r="K35" s="333">
        <f>SUM(B35:J35)</f>
        <v>57720</v>
      </c>
      <c r="L35" s="971">
        <v>14</v>
      </c>
      <c r="M35" s="153">
        <v>3</v>
      </c>
    </row>
    <row r="36" spans="1:13" ht="15">
      <c r="A36" s="1015" t="s">
        <v>93</v>
      </c>
      <c r="B36" s="334">
        <v>33509</v>
      </c>
      <c r="C36" s="334">
        <v>8712</v>
      </c>
      <c r="D36" s="334">
        <v>25647</v>
      </c>
      <c r="E36" s="334"/>
      <c r="F36" s="334"/>
      <c r="G36" s="334"/>
      <c r="H36" s="334">
        <v>5260</v>
      </c>
      <c r="I36" s="334">
        <v>250</v>
      </c>
      <c r="J36" s="334"/>
      <c r="K36" s="333">
        <f>SUM(B36:J36)</f>
        <v>73378</v>
      </c>
      <c r="L36" s="175">
        <v>14</v>
      </c>
      <c r="M36" s="153">
        <v>3</v>
      </c>
    </row>
    <row r="37" spans="1:13" ht="15">
      <c r="A37" s="1016" t="s">
        <v>198</v>
      </c>
      <c r="B37" s="334">
        <v>31533</v>
      </c>
      <c r="C37" s="334">
        <v>8192</v>
      </c>
      <c r="D37" s="334">
        <v>22975</v>
      </c>
      <c r="E37" s="334"/>
      <c r="F37" s="334"/>
      <c r="G37" s="334"/>
      <c r="H37" s="334">
        <v>5259</v>
      </c>
      <c r="I37" s="334">
        <v>248</v>
      </c>
      <c r="J37" s="334"/>
      <c r="K37" s="333">
        <f>SUM(B37:J37)</f>
        <v>68207</v>
      </c>
      <c r="L37" s="175">
        <v>13</v>
      </c>
      <c r="M37" s="153">
        <v>2</v>
      </c>
    </row>
    <row r="38" spans="1:13" ht="15">
      <c r="A38" s="1016" t="s">
        <v>199</v>
      </c>
      <c r="B38" s="324">
        <f>B37/B36</f>
        <v>0.9410307678534126</v>
      </c>
      <c r="C38" s="324">
        <f>C37/C36</f>
        <v>0.9403122130394858</v>
      </c>
      <c r="D38" s="324">
        <f>D37/D36</f>
        <v>0.8958162748079698</v>
      </c>
      <c r="E38" s="324"/>
      <c r="F38" s="324"/>
      <c r="G38" s="324"/>
      <c r="H38" s="324">
        <f>H37/H36</f>
        <v>0.999809885931559</v>
      </c>
      <c r="I38" s="324">
        <f>I37/I36</f>
        <v>0.992</v>
      </c>
      <c r="J38" s="324"/>
      <c r="K38" s="331">
        <f>K37/K36</f>
        <v>0.9295292867071875</v>
      </c>
      <c r="L38" s="1129">
        <f>L37/L36</f>
        <v>0.9285714285714286</v>
      </c>
      <c r="M38" s="153"/>
    </row>
    <row r="39" spans="1:13" ht="30">
      <c r="A39" s="336" t="s">
        <v>609</v>
      </c>
      <c r="B39" s="334">
        <v>20812</v>
      </c>
      <c r="C39" s="334">
        <v>5434</v>
      </c>
      <c r="D39" s="334">
        <v>7195</v>
      </c>
      <c r="E39" s="334"/>
      <c r="F39" s="334"/>
      <c r="G39" s="334"/>
      <c r="H39" s="334">
        <v>1100</v>
      </c>
      <c r="I39" s="334"/>
      <c r="J39" s="334"/>
      <c r="K39" s="333">
        <f>SUM(B39:J39)</f>
        <v>34541</v>
      </c>
      <c r="L39" s="971">
        <v>11</v>
      </c>
      <c r="M39" s="153">
        <v>1</v>
      </c>
    </row>
    <row r="40" spans="1:13" ht="15">
      <c r="A40" s="1015" t="s">
        <v>93</v>
      </c>
      <c r="B40" s="334">
        <v>27604</v>
      </c>
      <c r="C40" s="334">
        <v>7199</v>
      </c>
      <c r="D40" s="334">
        <v>6211</v>
      </c>
      <c r="E40" s="334"/>
      <c r="F40" s="334"/>
      <c r="G40" s="334"/>
      <c r="H40" s="334">
        <v>2084</v>
      </c>
      <c r="I40" s="334"/>
      <c r="J40" s="334"/>
      <c r="K40" s="333">
        <f>SUM(B40:J40)</f>
        <v>43098</v>
      </c>
      <c r="L40" s="175">
        <v>13</v>
      </c>
      <c r="M40" s="153">
        <v>1</v>
      </c>
    </row>
    <row r="41" spans="1:13" ht="15">
      <c r="A41" s="1016" t="s">
        <v>198</v>
      </c>
      <c r="B41" s="334">
        <v>26199</v>
      </c>
      <c r="C41" s="334">
        <v>6858</v>
      </c>
      <c r="D41" s="334">
        <v>4103</v>
      </c>
      <c r="E41" s="334"/>
      <c r="F41" s="334"/>
      <c r="G41" s="334"/>
      <c r="H41" s="334">
        <v>2084</v>
      </c>
      <c r="I41" s="334"/>
      <c r="J41" s="334"/>
      <c r="K41" s="333">
        <f>SUM(B41:J41)</f>
        <v>39244</v>
      </c>
      <c r="L41" s="175">
        <v>10</v>
      </c>
      <c r="M41" s="153">
        <v>1</v>
      </c>
    </row>
    <row r="42" spans="1:13" ht="15">
      <c r="A42" s="1016" t="s">
        <v>282</v>
      </c>
      <c r="B42" s="334">
        <v>25221</v>
      </c>
      <c r="C42" s="334">
        <v>6659</v>
      </c>
      <c r="D42" s="334">
        <v>4103</v>
      </c>
      <c r="E42" s="334"/>
      <c r="F42" s="334"/>
      <c r="G42" s="334"/>
      <c r="H42" s="334">
        <v>2084</v>
      </c>
      <c r="I42" s="334"/>
      <c r="J42" s="334"/>
      <c r="K42" s="333">
        <f>SUM(B42:J42)</f>
        <v>38067</v>
      </c>
      <c r="L42" s="175">
        <v>10</v>
      </c>
      <c r="M42" s="153"/>
    </row>
    <row r="43" spans="1:13" ht="15">
      <c r="A43" s="1016" t="s">
        <v>199</v>
      </c>
      <c r="B43" s="324">
        <f>B41/B40</f>
        <v>0.9491015794812346</v>
      </c>
      <c r="C43" s="324">
        <f>C41/C40</f>
        <v>0.9526323100430615</v>
      </c>
      <c r="D43" s="324">
        <f>D41/D40</f>
        <v>0.6606021574625665</v>
      </c>
      <c r="E43" s="324"/>
      <c r="F43" s="324"/>
      <c r="G43" s="324"/>
      <c r="H43" s="324">
        <f>H41/H40</f>
        <v>1</v>
      </c>
      <c r="I43" s="324"/>
      <c r="J43" s="324"/>
      <c r="K43" s="331">
        <f>K41/K40</f>
        <v>0.9105758967933547</v>
      </c>
      <c r="L43" s="1129">
        <f>L41/L40</f>
        <v>0.7692307692307693</v>
      </c>
      <c r="M43" s="153"/>
    </row>
    <row r="44" spans="1:13" ht="30">
      <c r="A44" s="336" t="s">
        <v>206</v>
      </c>
      <c r="B44" s="334">
        <v>288713</v>
      </c>
      <c r="C44" s="334">
        <v>82276</v>
      </c>
      <c r="D44" s="334">
        <v>534812</v>
      </c>
      <c r="E44" s="334">
        <v>21300</v>
      </c>
      <c r="F44" s="334"/>
      <c r="G44" s="334"/>
      <c r="H44" s="334">
        <v>5810</v>
      </c>
      <c r="I44" s="334">
        <v>17790</v>
      </c>
      <c r="J44" s="334"/>
      <c r="K44" s="333">
        <f>SUM(B44:J44)</f>
        <v>950701</v>
      </c>
      <c r="L44" s="971">
        <v>142</v>
      </c>
      <c r="M44" s="153"/>
    </row>
    <row r="45" spans="1:13" ht="15">
      <c r="A45" s="1015" t="s">
        <v>93</v>
      </c>
      <c r="B45" s="334">
        <v>323704</v>
      </c>
      <c r="C45" s="334">
        <v>90827</v>
      </c>
      <c r="D45" s="334">
        <v>479931</v>
      </c>
      <c r="E45" s="334">
        <v>0</v>
      </c>
      <c r="F45" s="334"/>
      <c r="G45" s="334"/>
      <c r="H45" s="334">
        <v>51727</v>
      </c>
      <c r="I45" s="334">
        <v>39280</v>
      </c>
      <c r="J45" s="334"/>
      <c r="K45" s="333">
        <f>SUM(B45:J45)</f>
        <v>985469</v>
      </c>
      <c r="L45" s="175">
        <v>142</v>
      </c>
      <c r="M45" s="153"/>
    </row>
    <row r="46" spans="1:13" ht="15">
      <c r="A46" s="1016" t="s">
        <v>198</v>
      </c>
      <c r="B46" s="334">
        <v>294406</v>
      </c>
      <c r="C46" s="334">
        <v>83885</v>
      </c>
      <c r="D46" s="334">
        <v>447316</v>
      </c>
      <c r="E46" s="334"/>
      <c r="F46" s="334"/>
      <c r="G46" s="334"/>
      <c r="H46" s="334">
        <v>51066</v>
      </c>
      <c r="I46" s="334">
        <v>32453</v>
      </c>
      <c r="J46" s="334"/>
      <c r="K46" s="333">
        <f>SUM(B46:J46)</f>
        <v>909126</v>
      </c>
      <c r="L46" s="175">
        <v>126</v>
      </c>
      <c r="M46" s="153">
        <v>19</v>
      </c>
    </row>
    <row r="47" spans="1:13" ht="15">
      <c r="A47" s="1016" t="s">
        <v>282</v>
      </c>
      <c r="B47" s="334">
        <v>90091</v>
      </c>
      <c r="C47" s="334">
        <v>24701</v>
      </c>
      <c r="D47" s="334">
        <v>187495</v>
      </c>
      <c r="E47" s="334"/>
      <c r="F47" s="334"/>
      <c r="G47" s="334"/>
      <c r="H47" s="334">
        <v>3810</v>
      </c>
      <c r="I47" s="334">
        <v>2932</v>
      </c>
      <c r="J47" s="334"/>
      <c r="K47" s="333">
        <f>SUM(B47:J47)</f>
        <v>309029</v>
      </c>
      <c r="L47" s="175">
        <v>126</v>
      </c>
      <c r="M47" s="153"/>
    </row>
    <row r="48" spans="1:13" s="8" customFormat="1" ht="15.75" thickBot="1">
      <c r="A48" s="1015" t="s">
        <v>199</v>
      </c>
      <c r="B48" s="328">
        <f>B46/B45</f>
        <v>0.9094913871932383</v>
      </c>
      <c r="C48" s="328">
        <f aca="true" t="shared" si="1" ref="C48:L48">C46/C45</f>
        <v>0.9235689827914607</v>
      </c>
      <c r="D48" s="328">
        <f t="shared" si="1"/>
        <v>0.9320423144160307</v>
      </c>
      <c r="E48" s="328"/>
      <c r="F48" s="328"/>
      <c r="G48" s="328"/>
      <c r="H48" s="328">
        <f t="shared" si="1"/>
        <v>0.9872213737506524</v>
      </c>
      <c r="I48" s="328">
        <f t="shared" si="1"/>
        <v>0.8261965376782078</v>
      </c>
      <c r="J48" s="328"/>
      <c r="K48" s="757">
        <f t="shared" si="1"/>
        <v>0.9225313023545134</v>
      </c>
      <c r="L48" s="1130">
        <f t="shared" si="1"/>
        <v>0.8873239436619719</v>
      </c>
      <c r="M48" s="432"/>
    </row>
    <row r="49" spans="1:13" ht="30">
      <c r="A49" s="758" t="s">
        <v>207</v>
      </c>
      <c r="B49" s="759">
        <f>B5+B10+B15+B20+B25+B30+B35+B44+B39</f>
        <v>1022924</v>
      </c>
      <c r="C49" s="759">
        <f aca="true" t="shared" si="2" ref="C49:M49">C5+C10+C15+C20+C25+C30+C35+C44+C39</f>
        <v>289805</v>
      </c>
      <c r="D49" s="759">
        <f t="shared" si="2"/>
        <v>966716</v>
      </c>
      <c r="E49" s="759">
        <f t="shared" si="2"/>
        <v>21380</v>
      </c>
      <c r="F49" s="759">
        <f t="shared" si="2"/>
        <v>0</v>
      </c>
      <c r="G49" s="759">
        <f t="shared" si="2"/>
        <v>0</v>
      </c>
      <c r="H49" s="759">
        <f t="shared" si="2"/>
        <v>27703</v>
      </c>
      <c r="I49" s="759">
        <f t="shared" si="2"/>
        <v>23089</v>
      </c>
      <c r="J49" s="759">
        <f t="shared" si="2"/>
        <v>2833</v>
      </c>
      <c r="K49" s="759">
        <f t="shared" si="2"/>
        <v>2354450</v>
      </c>
      <c r="L49" s="759">
        <f t="shared" si="2"/>
        <v>409</v>
      </c>
      <c r="M49" s="1023">
        <f t="shared" si="2"/>
        <v>12</v>
      </c>
    </row>
    <row r="50" spans="1:13" ht="15">
      <c r="A50" s="536" t="s">
        <v>93</v>
      </c>
      <c r="B50" s="333">
        <f>B6+B11+B16+B21+B26+B31+B36+B45+B40</f>
        <v>1103453</v>
      </c>
      <c r="C50" s="333">
        <f aca="true" t="shared" si="3" ref="C50:M50">C6+C11+C16+C21+C26+C31+C36+C45+C40</f>
        <v>309554</v>
      </c>
      <c r="D50" s="333">
        <f t="shared" si="3"/>
        <v>945541</v>
      </c>
      <c r="E50" s="333">
        <f t="shared" si="3"/>
        <v>80</v>
      </c>
      <c r="F50" s="333">
        <f t="shared" si="3"/>
        <v>358</v>
      </c>
      <c r="G50" s="333">
        <f t="shared" si="3"/>
        <v>0</v>
      </c>
      <c r="H50" s="333">
        <f t="shared" si="3"/>
        <v>83738</v>
      </c>
      <c r="I50" s="333">
        <f t="shared" si="3"/>
        <v>52525</v>
      </c>
      <c r="J50" s="333">
        <f t="shared" si="3"/>
        <v>2833</v>
      </c>
      <c r="K50" s="333">
        <f t="shared" si="3"/>
        <v>2498082</v>
      </c>
      <c r="L50" s="333">
        <f t="shared" si="3"/>
        <v>411</v>
      </c>
      <c r="M50" s="1024">
        <f t="shared" si="3"/>
        <v>12</v>
      </c>
    </row>
    <row r="51" spans="1:13" ht="15">
      <c r="A51" s="536" t="s">
        <v>198</v>
      </c>
      <c r="B51" s="333">
        <f>B7+B12+B17+B22+B27+B32+B37+B46+B41</f>
        <v>1040090</v>
      </c>
      <c r="C51" s="333">
        <f aca="true" t="shared" si="4" ref="C51:M51">C7+C12+C17+C22+C27+C32+C37+C46+C41</f>
        <v>292081</v>
      </c>
      <c r="D51" s="333">
        <f t="shared" si="4"/>
        <v>863236</v>
      </c>
      <c r="E51" s="333">
        <f t="shared" si="4"/>
        <v>6</v>
      </c>
      <c r="F51" s="333">
        <f t="shared" si="4"/>
        <v>356</v>
      </c>
      <c r="G51" s="333">
        <f t="shared" si="4"/>
        <v>0</v>
      </c>
      <c r="H51" s="333">
        <f t="shared" si="4"/>
        <v>81239</v>
      </c>
      <c r="I51" s="333">
        <f t="shared" si="4"/>
        <v>45045</v>
      </c>
      <c r="J51" s="333">
        <f t="shared" si="4"/>
        <v>0</v>
      </c>
      <c r="K51" s="333">
        <f t="shared" si="4"/>
        <v>2322053</v>
      </c>
      <c r="L51" s="333">
        <f t="shared" si="4"/>
        <v>377</v>
      </c>
      <c r="M51" s="1024">
        <f t="shared" si="4"/>
        <v>33</v>
      </c>
    </row>
    <row r="52" spans="1:13" ht="15">
      <c r="A52" s="536" t="s">
        <v>59</v>
      </c>
      <c r="B52" s="333">
        <f>B8+B13+B18+B23+B28+B33+B47+B42</f>
        <v>675860</v>
      </c>
      <c r="C52" s="333">
        <f aca="true" t="shared" si="5" ref="C52:M52">C8+C13+C18+C23+C28+C33+C47+C42</f>
        <v>189100</v>
      </c>
      <c r="D52" s="333">
        <f t="shared" si="5"/>
        <v>384100</v>
      </c>
      <c r="E52" s="333">
        <f t="shared" si="5"/>
        <v>0</v>
      </c>
      <c r="F52" s="333">
        <f t="shared" si="5"/>
        <v>0</v>
      </c>
      <c r="G52" s="333">
        <f t="shared" si="5"/>
        <v>0</v>
      </c>
      <c r="H52" s="333">
        <f t="shared" si="5"/>
        <v>5894</v>
      </c>
      <c r="I52" s="333">
        <f t="shared" si="5"/>
        <v>3567</v>
      </c>
      <c r="J52" s="333">
        <f t="shared" si="5"/>
        <v>0</v>
      </c>
      <c r="K52" s="333">
        <f t="shared" si="5"/>
        <v>1258521</v>
      </c>
      <c r="L52" s="333">
        <f t="shared" si="5"/>
        <v>322</v>
      </c>
      <c r="M52" s="333">
        <f t="shared" si="5"/>
        <v>0</v>
      </c>
    </row>
    <row r="53" spans="1:13" ht="15.75" thickBot="1">
      <c r="A53" s="339" t="s">
        <v>199</v>
      </c>
      <c r="B53" s="326">
        <f>B51/B50</f>
        <v>0.9425775270899621</v>
      </c>
      <c r="C53" s="326">
        <f>C51/C50</f>
        <v>0.9435542748599598</v>
      </c>
      <c r="D53" s="326">
        <f>D51/D50</f>
        <v>0.9129545942481606</v>
      </c>
      <c r="E53" s="326">
        <f>E51/E50</f>
        <v>0.075</v>
      </c>
      <c r="F53" s="326"/>
      <c r="G53" s="326"/>
      <c r="H53" s="326">
        <f aca="true" t="shared" si="6" ref="H53:M53">H51/H50</f>
        <v>0.9701569180061621</v>
      </c>
      <c r="I53" s="326">
        <f t="shared" si="6"/>
        <v>0.8575916230366493</v>
      </c>
      <c r="J53" s="326">
        <f t="shared" si="6"/>
        <v>0</v>
      </c>
      <c r="K53" s="326">
        <f t="shared" si="6"/>
        <v>0.9295343387446849</v>
      </c>
      <c r="L53" s="1131">
        <f t="shared" si="6"/>
        <v>0.9172749391727494</v>
      </c>
      <c r="M53" s="1132">
        <f t="shared" si="6"/>
        <v>2.75</v>
      </c>
    </row>
  </sheetData>
  <sheetProtection/>
  <mergeCells count="14">
    <mergeCell ref="B1:G1"/>
    <mergeCell ref="M1:M3"/>
    <mergeCell ref="L1:L3"/>
    <mergeCell ref="K1:K3"/>
    <mergeCell ref="A1:A3"/>
    <mergeCell ref="E2:E3"/>
    <mergeCell ref="H2:H3"/>
    <mergeCell ref="I2:I3"/>
    <mergeCell ref="J2:J3"/>
    <mergeCell ref="H1:J1"/>
    <mergeCell ref="F2:G2"/>
    <mergeCell ref="B2:B3"/>
    <mergeCell ref="C2:C3"/>
    <mergeCell ref="D2:D3"/>
  </mergeCells>
  <printOptions/>
  <pageMargins left="0.1968503937007874" right="0.15748031496062992" top="0.7480314960629921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2016. évi főbb kiadásai jogcím-csoportonként&amp;R&amp;"Book Antiqua,Félkövér"&amp;11 10. melléklet
ezer Ft</oddHeader>
    <oddFooter>&amp;C&amp;P</oddFooter>
  </headerFooter>
  <rowBreaks count="1" manualBreakCount="1">
    <brk id="2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140625" style="66" customWidth="1"/>
    <col min="2" max="2" width="48.28125" style="67" customWidth="1"/>
    <col min="3" max="3" width="12.28125" style="15" customWidth="1"/>
    <col min="4" max="5" width="12.28125" style="15" bestFit="1" customWidth="1"/>
    <col min="6" max="6" width="10.00390625" style="3" bestFit="1" customWidth="1"/>
    <col min="7" max="7" width="10.57421875" style="3" customWidth="1"/>
    <col min="8" max="8" width="8.28125" style="3" customWidth="1"/>
    <col min="9" max="13" width="9.140625" style="3" customWidth="1"/>
    <col min="14" max="14" width="9.140625" style="18" customWidth="1"/>
    <col min="15" max="16384" width="9.140625" style="3" customWidth="1"/>
  </cols>
  <sheetData>
    <row r="1" spans="1:8" ht="45.75" thickBot="1">
      <c r="A1" s="710" t="s">
        <v>13</v>
      </c>
      <c r="B1" s="123" t="s">
        <v>47</v>
      </c>
      <c r="C1" s="123" t="s">
        <v>197</v>
      </c>
      <c r="D1" s="123" t="s">
        <v>261</v>
      </c>
      <c r="E1" s="123" t="s">
        <v>198</v>
      </c>
      <c r="F1" s="123" t="s">
        <v>91</v>
      </c>
      <c r="G1" s="123" t="s">
        <v>92</v>
      </c>
      <c r="H1" s="124" t="s">
        <v>199</v>
      </c>
    </row>
    <row r="2" spans="1:8" ht="16.5" customHeight="1">
      <c r="A2" s="1350" t="s">
        <v>50</v>
      </c>
      <c r="B2" s="1351"/>
      <c r="C2" s="1352"/>
      <c r="D2" s="90"/>
      <c r="E2" s="90"/>
      <c r="F2" s="154"/>
      <c r="G2" s="174"/>
      <c r="H2" s="121"/>
    </row>
    <row r="3" spans="1:8" ht="16.5" customHeight="1">
      <c r="A3" s="653"/>
      <c r="B3" s="60"/>
      <c r="C3" s="1035"/>
      <c r="D3" s="90"/>
      <c r="E3" s="90"/>
      <c r="F3" s="154"/>
      <c r="G3" s="174"/>
      <c r="H3" s="121"/>
    </row>
    <row r="4" spans="1:8" ht="30.75">
      <c r="A4" s="610">
        <v>1</v>
      </c>
      <c r="B4" s="20" t="s">
        <v>952</v>
      </c>
      <c r="C4" s="611">
        <f>SUM(C5:C10)</f>
        <v>5000</v>
      </c>
      <c r="D4" s="611">
        <f>SUM(D5:D10)</f>
        <v>36400</v>
      </c>
      <c r="E4" s="611">
        <f>SUM(E5:E10)</f>
        <v>31400</v>
      </c>
      <c r="F4" s="136"/>
      <c r="G4" s="848">
        <f aca="true" t="shared" si="0" ref="G4:G10">E4-F4</f>
        <v>31400</v>
      </c>
      <c r="H4" s="849">
        <f aca="true" t="shared" si="1" ref="H4:H10">E4/D4</f>
        <v>0.8626373626373627</v>
      </c>
    </row>
    <row r="5" spans="1:8" ht="16.5">
      <c r="A5" s="17"/>
      <c r="B5" s="912" t="s">
        <v>629</v>
      </c>
      <c r="C5" s="135">
        <v>5000</v>
      </c>
      <c r="D5" s="135">
        <v>25000</v>
      </c>
      <c r="E5" s="594">
        <v>20000</v>
      </c>
      <c r="F5" s="143"/>
      <c r="G5" s="697">
        <f t="shared" si="0"/>
        <v>20000</v>
      </c>
      <c r="H5" s="772">
        <f t="shared" si="1"/>
        <v>0.8</v>
      </c>
    </row>
    <row r="6" spans="1:8" ht="33">
      <c r="A6" s="17"/>
      <c r="B6" s="912" t="s">
        <v>630</v>
      </c>
      <c r="C6" s="135">
        <v>0</v>
      </c>
      <c r="D6" s="135">
        <v>3010</v>
      </c>
      <c r="E6" s="594">
        <v>3010</v>
      </c>
      <c r="F6" s="143"/>
      <c r="G6" s="697">
        <f t="shared" si="0"/>
        <v>3010</v>
      </c>
      <c r="H6" s="772">
        <f t="shared" si="1"/>
        <v>1</v>
      </c>
    </row>
    <row r="7" spans="1:8" ht="33">
      <c r="A7" s="17"/>
      <c r="B7" s="912" t="s">
        <v>631</v>
      </c>
      <c r="C7" s="135">
        <v>0</v>
      </c>
      <c r="D7" s="135">
        <v>3000</v>
      </c>
      <c r="E7" s="594">
        <v>3000</v>
      </c>
      <c r="F7" s="143"/>
      <c r="G7" s="697">
        <f t="shared" si="0"/>
        <v>3000</v>
      </c>
      <c r="H7" s="772">
        <f t="shared" si="1"/>
        <v>1</v>
      </c>
    </row>
    <row r="8" spans="1:8" ht="33">
      <c r="A8" s="17"/>
      <c r="B8" s="912" t="s">
        <v>632</v>
      </c>
      <c r="C8" s="135">
        <v>0</v>
      </c>
      <c r="D8" s="135">
        <v>4445</v>
      </c>
      <c r="E8" s="594">
        <v>4445</v>
      </c>
      <c r="F8" s="143"/>
      <c r="G8" s="697">
        <f t="shared" si="0"/>
        <v>4445</v>
      </c>
      <c r="H8" s="772">
        <f t="shared" si="1"/>
        <v>1</v>
      </c>
    </row>
    <row r="9" spans="1:8" ht="16.5">
      <c r="A9" s="17"/>
      <c r="B9" s="912" t="s">
        <v>633</v>
      </c>
      <c r="C9" s="135">
        <v>0</v>
      </c>
      <c r="D9" s="135">
        <v>890</v>
      </c>
      <c r="E9" s="594">
        <v>890</v>
      </c>
      <c r="F9" s="143"/>
      <c r="G9" s="697">
        <f t="shared" si="0"/>
        <v>890</v>
      </c>
      <c r="H9" s="772">
        <f t="shared" si="1"/>
        <v>1</v>
      </c>
    </row>
    <row r="10" spans="1:8" ht="16.5">
      <c r="A10" s="17"/>
      <c r="B10" s="912" t="s">
        <v>634</v>
      </c>
      <c r="C10" s="135">
        <v>0</v>
      </c>
      <c r="D10" s="135">
        <v>55</v>
      </c>
      <c r="E10" s="594">
        <v>55</v>
      </c>
      <c r="F10" s="143"/>
      <c r="G10" s="697">
        <f t="shared" si="0"/>
        <v>55</v>
      </c>
      <c r="H10" s="772">
        <f t="shared" si="1"/>
        <v>1</v>
      </c>
    </row>
    <row r="11" spans="1:8" ht="16.5" customHeight="1">
      <c r="A11" s="653"/>
      <c r="B11" s="60"/>
      <c r="C11" s="1035"/>
      <c r="D11" s="90"/>
      <c r="E11" s="90"/>
      <c r="F11" s="154"/>
      <c r="G11" s="174"/>
      <c r="H11" s="121"/>
    </row>
    <row r="12" spans="1:8" ht="16.5" customHeight="1">
      <c r="A12" s="51">
        <v>2</v>
      </c>
      <c r="B12" s="53" t="s">
        <v>924</v>
      </c>
      <c r="C12" s="587">
        <f>SUM(C13:C23)</f>
        <v>35267</v>
      </c>
      <c r="D12" s="587">
        <f>SUM(D13:D23)</f>
        <v>74435</v>
      </c>
      <c r="E12" s="587">
        <f>SUM(E13:E23)</f>
        <v>40780</v>
      </c>
      <c r="F12" s="139">
        <f>SUM(F13)</f>
        <v>0</v>
      </c>
      <c r="G12" s="582">
        <f aca="true" t="shared" si="2" ref="G12:G23">E12-F12</f>
        <v>40780</v>
      </c>
      <c r="H12" s="787">
        <f aca="true" t="shared" si="3" ref="H12:H23">E12/D12</f>
        <v>0.5478605494726942</v>
      </c>
    </row>
    <row r="13" spans="1:8" ht="16.5" customHeight="1">
      <c r="A13" s="51"/>
      <c r="B13" s="912" t="s">
        <v>450</v>
      </c>
      <c r="C13" s="120">
        <v>21000</v>
      </c>
      <c r="D13" s="120">
        <v>21000</v>
      </c>
      <c r="E13" s="586">
        <v>0</v>
      </c>
      <c r="F13" s="137"/>
      <c r="G13" s="697">
        <f t="shared" si="2"/>
        <v>0</v>
      </c>
      <c r="H13" s="772">
        <f t="shared" si="3"/>
        <v>0</v>
      </c>
    </row>
    <row r="14" spans="1:8" ht="16.5" customHeight="1">
      <c r="A14" s="51"/>
      <c r="B14" s="913" t="s">
        <v>622</v>
      </c>
      <c r="C14" s="120">
        <v>890</v>
      </c>
      <c r="D14" s="120">
        <v>890</v>
      </c>
      <c r="E14" s="586">
        <v>890</v>
      </c>
      <c r="F14" s="137"/>
      <c r="G14" s="697">
        <f t="shared" si="2"/>
        <v>890</v>
      </c>
      <c r="H14" s="772">
        <f t="shared" si="3"/>
        <v>1</v>
      </c>
    </row>
    <row r="15" spans="1:8" ht="16.5" customHeight="1">
      <c r="A15" s="51"/>
      <c r="B15" s="914" t="s">
        <v>623</v>
      </c>
      <c r="C15" s="120">
        <v>13327</v>
      </c>
      <c r="D15" s="120">
        <v>13327</v>
      </c>
      <c r="E15" s="586">
        <v>2000</v>
      </c>
      <c r="F15" s="137"/>
      <c r="G15" s="697">
        <f t="shared" si="2"/>
        <v>2000</v>
      </c>
      <c r="H15" s="772">
        <f t="shared" si="3"/>
        <v>0.15007128385983343</v>
      </c>
    </row>
    <row r="16" spans="1:8" ht="16.5" customHeight="1">
      <c r="A16" s="51"/>
      <c r="B16" s="915" t="s">
        <v>624</v>
      </c>
      <c r="C16" s="120">
        <v>50</v>
      </c>
      <c r="D16" s="120">
        <v>60</v>
      </c>
      <c r="E16" s="586">
        <v>60</v>
      </c>
      <c r="F16" s="137"/>
      <c r="G16" s="697">
        <f t="shared" si="2"/>
        <v>60</v>
      </c>
      <c r="H16" s="772">
        <f t="shared" si="3"/>
        <v>1</v>
      </c>
    </row>
    <row r="17" spans="1:8" ht="16.5" customHeight="1">
      <c r="A17" s="51"/>
      <c r="B17" s="916" t="s">
        <v>625</v>
      </c>
      <c r="C17" s="1037">
        <v>0</v>
      </c>
      <c r="D17" s="1037">
        <v>2600</v>
      </c>
      <c r="E17" s="1038">
        <v>2596</v>
      </c>
      <c r="F17" s="1039"/>
      <c r="G17" s="1040">
        <f t="shared" si="2"/>
        <v>2596</v>
      </c>
      <c r="H17" s="772">
        <f t="shared" si="3"/>
        <v>0.9984615384615385</v>
      </c>
    </row>
    <row r="18" spans="1:8" ht="16.5" customHeight="1">
      <c r="A18" s="51"/>
      <c r="B18" s="916" t="s">
        <v>626</v>
      </c>
      <c r="C18" s="1037">
        <v>0</v>
      </c>
      <c r="D18" s="1037">
        <v>5000</v>
      </c>
      <c r="E18" s="1038">
        <v>4677</v>
      </c>
      <c r="F18" s="1039"/>
      <c r="G18" s="1040">
        <f t="shared" si="2"/>
        <v>4677</v>
      </c>
      <c r="H18" s="772">
        <f t="shared" si="3"/>
        <v>0.9354</v>
      </c>
    </row>
    <row r="19" spans="1:8" ht="16.5" customHeight="1">
      <c r="A19" s="51"/>
      <c r="B19" s="916" t="s">
        <v>627</v>
      </c>
      <c r="C19" s="1037">
        <v>0</v>
      </c>
      <c r="D19" s="1037">
        <v>7884</v>
      </c>
      <c r="E19" s="1038">
        <v>7883</v>
      </c>
      <c r="F19" s="1039"/>
      <c r="G19" s="1040">
        <f t="shared" si="2"/>
        <v>7883</v>
      </c>
      <c r="H19" s="772">
        <f t="shared" si="3"/>
        <v>0.9998731608320649</v>
      </c>
    </row>
    <row r="20" spans="1:8" ht="33.75" customHeight="1">
      <c r="A20" s="51"/>
      <c r="B20" s="915" t="s">
        <v>946</v>
      </c>
      <c r="C20" s="1037">
        <v>0</v>
      </c>
      <c r="D20" s="620">
        <v>3492</v>
      </c>
      <c r="E20" s="584">
        <v>3492</v>
      </c>
      <c r="F20" s="711"/>
      <c r="G20" s="1036">
        <f t="shared" si="2"/>
        <v>3492</v>
      </c>
      <c r="H20" s="772">
        <f t="shared" si="3"/>
        <v>1</v>
      </c>
    </row>
    <row r="21" spans="1:8" ht="35.25" customHeight="1">
      <c r="A21" s="51"/>
      <c r="B21" s="915" t="s">
        <v>947</v>
      </c>
      <c r="C21" s="1037">
        <v>0</v>
      </c>
      <c r="D21" s="620">
        <v>4128</v>
      </c>
      <c r="E21" s="584">
        <v>4128</v>
      </c>
      <c r="F21" s="711"/>
      <c r="G21" s="1036">
        <f t="shared" si="2"/>
        <v>4128</v>
      </c>
      <c r="H21" s="772">
        <f t="shared" si="3"/>
        <v>1</v>
      </c>
    </row>
    <row r="22" spans="1:8" ht="16.5" customHeight="1">
      <c r="A22" s="51"/>
      <c r="B22" s="915" t="s">
        <v>948</v>
      </c>
      <c r="C22" s="1037">
        <v>0</v>
      </c>
      <c r="D22" s="620">
        <v>4354</v>
      </c>
      <c r="E22" s="584">
        <v>4354</v>
      </c>
      <c r="F22" s="711"/>
      <c r="G22" s="1036">
        <f t="shared" si="2"/>
        <v>4354</v>
      </c>
      <c r="H22" s="772">
        <f t="shared" si="3"/>
        <v>1</v>
      </c>
    </row>
    <row r="23" spans="1:8" ht="16.5" customHeight="1">
      <c r="A23" s="51"/>
      <c r="B23" s="914" t="s">
        <v>628</v>
      </c>
      <c r="C23" s="1037">
        <v>0</v>
      </c>
      <c r="D23" s="620">
        <v>11700</v>
      </c>
      <c r="E23" s="584">
        <v>10700</v>
      </c>
      <c r="F23" s="711"/>
      <c r="G23" s="1036">
        <f t="shared" si="2"/>
        <v>10700</v>
      </c>
      <c r="H23" s="772">
        <f t="shared" si="3"/>
        <v>0.9145299145299145</v>
      </c>
    </row>
    <row r="24" spans="1:8" ht="16.5" customHeight="1">
      <c r="A24" s="653"/>
      <c r="B24" s="60"/>
      <c r="C24" s="1035"/>
      <c r="D24" s="90"/>
      <c r="E24" s="90"/>
      <c r="F24" s="154"/>
      <c r="G24" s="174"/>
      <c r="H24" s="121"/>
    </row>
    <row r="25" spans="1:8" s="18" customFormat="1" ht="15.75">
      <c r="A25" s="51">
        <v>3</v>
      </c>
      <c r="B25" s="53" t="s">
        <v>502</v>
      </c>
      <c r="C25" s="580">
        <f>SUM(C26:C42)</f>
        <v>51588</v>
      </c>
      <c r="D25" s="580">
        <f>SUM(D26:D42)</f>
        <v>108352</v>
      </c>
      <c r="E25" s="580">
        <f>SUM(E26:E42)</f>
        <v>73641</v>
      </c>
      <c r="F25" s="582">
        <f>SUM(F26:F42)</f>
        <v>49960</v>
      </c>
      <c r="G25" s="582">
        <f aca="true" t="shared" si="4" ref="G25:G42">E25-F25</f>
        <v>23681</v>
      </c>
      <c r="H25" s="788">
        <f aca="true" t="shared" si="5" ref="H25:H42">E25/D25</f>
        <v>0.6796459686946249</v>
      </c>
    </row>
    <row r="26" spans="1:8" s="18" customFormat="1" ht="33">
      <c r="A26" s="51"/>
      <c r="B26" s="912" t="s">
        <v>610</v>
      </c>
      <c r="C26" s="583">
        <v>1800</v>
      </c>
      <c r="D26" s="583">
        <v>1800</v>
      </c>
      <c r="E26" s="584">
        <v>1800</v>
      </c>
      <c r="F26" s="711">
        <v>0</v>
      </c>
      <c r="G26" s="1036">
        <f t="shared" si="4"/>
        <v>1800</v>
      </c>
      <c r="H26" s="1041">
        <f t="shared" si="5"/>
        <v>1</v>
      </c>
    </row>
    <row r="27" spans="1:8" s="18" customFormat="1" ht="33">
      <c r="A27" s="51"/>
      <c r="B27" s="912" t="s">
        <v>611</v>
      </c>
      <c r="C27" s="583">
        <v>2000</v>
      </c>
      <c r="D27" s="583">
        <v>2000</v>
      </c>
      <c r="E27" s="584">
        <v>2000</v>
      </c>
      <c r="F27" s="711">
        <v>0</v>
      </c>
      <c r="G27" s="1036">
        <f t="shared" si="4"/>
        <v>2000</v>
      </c>
      <c r="H27" s="1041">
        <f t="shared" si="5"/>
        <v>1</v>
      </c>
    </row>
    <row r="28" spans="1:8" s="18" customFormat="1" ht="33">
      <c r="A28" s="51"/>
      <c r="B28" s="912" t="s">
        <v>612</v>
      </c>
      <c r="C28" s="583">
        <v>19500</v>
      </c>
      <c r="D28" s="583">
        <v>19500</v>
      </c>
      <c r="E28" s="584">
        <v>19500</v>
      </c>
      <c r="F28" s="711">
        <v>19500</v>
      </c>
      <c r="G28" s="1036">
        <f t="shared" si="4"/>
        <v>0</v>
      </c>
      <c r="H28" s="1041">
        <f t="shared" si="5"/>
        <v>1</v>
      </c>
    </row>
    <row r="29" spans="1:8" s="18" customFormat="1" ht="33">
      <c r="A29" s="51"/>
      <c r="B29" s="912" t="s">
        <v>942</v>
      </c>
      <c r="C29" s="583">
        <v>2400</v>
      </c>
      <c r="D29" s="583">
        <v>2400</v>
      </c>
      <c r="E29" s="584">
        <v>2400</v>
      </c>
      <c r="F29" s="711">
        <v>2400</v>
      </c>
      <c r="G29" s="1036">
        <f t="shared" si="4"/>
        <v>0</v>
      </c>
      <c r="H29" s="1041">
        <f t="shared" si="5"/>
        <v>1</v>
      </c>
    </row>
    <row r="30" spans="1:8" s="18" customFormat="1" ht="33">
      <c r="A30" s="51"/>
      <c r="B30" s="912" t="s">
        <v>613</v>
      </c>
      <c r="C30" s="583">
        <v>300</v>
      </c>
      <c r="D30" s="583">
        <v>300</v>
      </c>
      <c r="E30" s="584">
        <v>300</v>
      </c>
      <c r="F30" s="711">
        <v>300</v>
      </c>
      <c r="G30" s="1036">
        <f t="shared" si="4"/>
        <v>0</v>
      </c>
      <c r="H30" s="1041">
        <f t="shared" si="5"/>
        <v>1</v>
      </c>
    </row>
    <row r="31" spans="1:8" s="18" customFormat="1" ht="33.75" customHeight="1">
      <c r="A31" s="51"/>
      <c r="B31" s="912" t="s">
        <v>614</v>
      </c>
      <c r="C31" s="583">
        <v>600</v>
      </c>
      <c r="D31" s="583">
        <v>1200</v>
      </c>
      <c r="E31" s="584">
        <v>860</v>
      </c>
      <c r="F31" s="711">
        <v>860</v>
      </c>
      <c r="G31" s="1036">
        <f t="shared" si="4"/>
        <v>0</v>
      </c>
      <c r="H31" s="1041">
        <f t="shared" si="5"/>
        <v>0.7166666666666667</v>
      </c>
    </row>
    <row r="32" spans="1:8" s="18" customFormat="1" ht="33">
      <c r="A32" s="51"/>
      <c r="B32" s="912" t="s">
        <v>615</v>
      </c>
      <c r="C32" s="583">
        <v>900</v>
      </c>
      <c r="D32" s="583">
        <v>900</v>
      </c>
      <c r="E32" s="584">
        <v>900</v>
      </c>
      <c r="F32" s="711">
        <v>900</v>
      </c>
      <c r="G32" s="1036">
        <f t="shared" si="4"/>
        <v>0</v>
      </c>
      <c r="H32" s="1041">
        <f t="shared" si="5"/>
        <v>1</v>
      </c>
    </row>
    <row r="33" spans="1:8" s="18" customFormat="1" ht="33">
      <c r="A33" s="51"/>
      <c r="B33" s="912" t="s">
        <v>616</v>
      </c>
      <c r="C33" s="583">
        <v>2700</v>
      </c>
      <c r="D33" s="583">
        <v>2700</v>
      </c>
      <c r="E33" s="584">
        <v>2700</v>
      </c>
      <c r="F33" s="711">
        <v>2700</v>
      </c>
      <c r="G33" s="1036">
        <f t="shared" si="4"/>
        <v>0</v>
      </c>
      <c r="H33" s="1041">
        <f t="shared" si="5"/>
        <v>1</v>
      </c>
    </row>
    <row r="34" spans="1:8" s="18" customFormat="1" ht="33">
      <c r="A34" s="51"/>
      <c r="B34" s="912" t="s">
        <v>617</v>
      </c>
      <c r="C34" s="583">
        <v>810</v>
      </c>
      <c r="D34" s="583">
        <v>5410</v>
      </c>
      <c r="E34" s="584">
        <v>810</v>
      </c>
      <c r="F34" s="711">
        <v>4500</v>
      </c>
      <c r="G34" s="1036">
        <f t="shared" si="4"/>
        <v>-3690</v>
      </c>
      <c r="H34" s="1041">
        <f t="shared" si="5"/>
        <v>0.14972273567467653</v>
      </c>
    </row>
    <row r="35" spans="1:8" s="18" customFormat="1" ht="33">
      <c r="A35" s="51"/>
      <c r="B35" s="912" t="s">
        <v>618</v>
      </c>
      <c r="C35" s="583">
        <v>16800</v>
      </c>
      <c r="D35" s="583">
        <v>16800</v>
      </c>
      <c r="E35" s="584">
        <v>16800</v>
      </c>
      <c r="F35" s="711">
        <v>16800</v>
      </c>
      <c r="G35" s="1036">
        <f t="shared" si="4"/>
        <v>0</v>
      </c>
      <c r="H35" s="1041">
        <f t="shared" si="5"/>
        <v>1</v>
      </c>
    </row>
    <row r="36" spans="1:8" s="18" customFormat="1" ht="33">
      <c r="A36" s="51"/>
      <c r="B36" s="912" t="s">
        <v>619</v>
      </c>
      <c r="C36" s="583">
        <v>2000</v>
      </c>
      <c r="D36" s="583">
        <v>2000</v>
      </c>
      <c r="E36" s="584">
        <v>2000</v>
      </c>
      <c r="F36" s="711">
        <v>2000</v>
      </c>
      <c r="G36" s="1036">
        <f t="shared" si="4"/>
        <v>0</v>
      </c>
      <c r="H36" s="1041">
        <f t="shared" si="5"/>
        <v>1</v>
      </c>
    </row>
    <row r="37" spans="1:8" s="18" customFormat="1" ht="17.25" thickBot="1">
      <c r="A37" s="58"/>
      <c r="B37" s="1149" t="s">
        <v>943</v>
      </c>
      <c r="C37" s="1150">
        <v>0</v>
      </c>
      <c r="D37" s="1150">
        <v>3175</v>
      </c>
      <c r="E37" s="1151">
        <v>3168</v>
      </c>
      <c r="F37" s="1152"/>
      <c r="G37" s="1153">
        <f t="shared" si="4"/>
        <v>3168</v>
      </c>
      <c r="H37" s="1154">
        <f t="shared" si="5"/>
        <v>0.9977952755905511</v>
      </c>
    </row>
    <row r="38" spans="1:8" s="18" customFormat="1" ht="33">
      <c r="A38" s="1155"/>
      <c r="B38" s="1156" t="s">
        <v>944</v>
      </c>
      <c r="C38" s="1157">
        <v>0</v>
      </c>
      <c r="D38" s="1157">
        <v>1905</v>
      </c>
      <c r="E38" s="1157">
        <v>1905</v>
      </c>
      <c r="F38" s="1158"/>
      <c r="G38" s="1159">
        <f t="shared" si="4"/>
        <v>1905</v>
      </c>
      <c r="H38" s="1160">
        <f t="shared" si="5"/>
        <v>1</v>
      </c>
    </row>
    <row r="39" spans="1:8" s="18" customFormat="1" ht="16.5">
      <c r="A39" s="51"/>
      <c r="B39" s="912" t="s">
        <v>953</v>
      </c>
      <c r="C39" s="583">
        <v>1778</v>
      </c>
      <c r="D39" s="583">
        <v>18907</v>
      </c>
      <c r="E39" s="584">
        <v>9144</v>
      </c>
      <c r="F39" s="711"/>
      <c r="G39" s="1036">
        <f t="shared" si="4"/>
        <v>9144</v>
      </c>
      <c r="H39" s="1041">
        <f t="shared" si="5"/>
        <v>0.4836304014386206</v>
      </c>
    </row>
    <row r="40" spans="1:8" s="18" customFormat="1" ht="49.5">
      <c r="A40" s="51"/>
      <c r="B40" s="912" t="s">
        <v>620</v>
      </c>
      <c r="C40" s="583">
        <v>0</v>
      </c>
      <c r="D40" s="583">
        <v>8955</v>
      </c>
      <c r="E40" s="584">
        <v>8954</v>
      </c>
      <c r="F40" s="711"/>
      <c r="G40" s="1036">
        <f t="shared" si="4"/>
        <v>8954</v>
      </c>
      <c r="H40" s="1041">
        <f t="shared" si="5"/>
        <v>0.9998883305415969</v>
      </c>
    </row>
    <row r="41" spans="1:8" s="18" customFormat="1" ht="16.5">
      <c r="A41" s="51"/>
      <c r="B41" s="912" t="s">
        <v>945</v>
      </c>
      <c r="C41" s="583">
        <v>0</v>
      </c>
      <c r="D41" s="583">
        <v>20000</v>
      </c>
      <c r="E41" s="584">
        <v>0</v>
      </c>
      <c r="F41" s="711"/>
      <c r="G41" s="1036">
        <f t="shared" si="4"/>
        <v>0</v>
      </c>
      <c r="H41" s="1041">
        <f t="shared" si="5"/>
        <v>0</v>
      </c>
    </row>
    <row r="42" spans="1:8" s="18" customFormat="1" ht="33">
      <c r="A42" s="51"/>
      <c r="B42" s="912" t="s">
        <v>621</v>
      </c>
      <c r="C42" s="583">
        <v>0</v>
      </c>
      <c r="D42" s="583">
        <v>400</v>
      </c>
      <c r="E42" s="584">
        <v>400</v>
      </c>
      <c r="F42" s="711"/>
      <c r="G42" s="1036">
        <f t="shared" si="4"/>
        <v>400</v>
      </c>
      <c r="H42" s="1041">
        <f t="shared" si="5"/>
        <v>1</v>
      </c>
    </row>
    <row r="43" spans="1:8" s="18" customFormat="1" ht="16.5">
      <c r="A43" s="51"/>
      <c r="B43" s="54"/>
      <c r="C43" s="120"/>
      <c r="D43" s="120"/>
      <c r="E43" s="581"/>
      <c r="F43" s="137"/>
      <c r="G43" s="582"/>
      <c r="H43" s="1041"/>
    </row>
    <row r="44" spans="1:8" s="18" customFormat="1" ht="15.75">
      <c r="A44" s="51">
        <v>4</v>
      </c>
      <c r="B44" s="922" t="s">
        <v>657</v>
      </c>
      <c r="C44" s="587">
        <f>SUM(C45)</f>
        <v>0</v>
      </c>
      <c r="D44" s="587">
        <f>SUM(D45)</f>
        <v>3810</v>
      </c>
      <c r="E44" s="587">
        <f>SUM(E45)</f>
        <v>3810</v>
      </c>
      <c r="F44" s="139">
        <f>SUM(F45)</f>
        <v>0</v>
      </c>
      <c r="G44" s="582">
        <f>E44-F44</f>
        <v>3810</v>
      </c>
      <c r="H44" s="787">
        <f>E44/D44</f>
        <v>1</v>
      </c>
    </row>
    <row r="45" spans="1:8" s="18" customFormat="1" ht="16.5">
      <c r="A45" s="51"/>
      <c r="B45" s="916" t="s">
        <v>658</v>
      </c>
      <c r="C45" s="598">
        <v>0</v>
      </c>
      <c r="D45" s="598">
        <v>3810</v>
      </c>
      <c r="E45" s="593">
        <v>3810</v>
      </c>
      <c r="F45" s="155"/>
      <c r="G45" s="706">
        <f>E45-F45</f>
        <v>3810</v>
      </c>
      <c r="H45" s="772">
        <f>E45/D45</f>
        <v>1</v>
      </c>
    </row>
    <row r="46" spans="1:8" s="18" customFormat="1" ht="16.5">
      <c r="A46" s="1137"/>
      <c r="B46" s="915"/>
      <c r="C46" s="135"/>
      <c r="D46" s="135"/>
      <c r="E46" s="594"/>
      <c r="F46" s="138"/>
      <c r="G46" s="799"/>
      <c r="H46" s="837"/>
    </row>
    <row r="47" spans="1:8" s="18" customFormat="1" ht="30">
      <c r="A47" s="840">
        <v>5</v>
      </c>
      <c r="B47" s="56" t="s">
        <v>810</v>
      </c>
      <c r="C47" s="642">
        <f>SUM(C48:C60)</f>
        <v>15800</v>
      </c>
      <c r="D47" s="642">
        <f>SUM(D48:D60)</f>
        <v>31579</v>
      </c>
      <c r="E47" s="642">
        <f>SUM(E48:E60)</f>
        <v>30735</v>
      </c>
      <c r="F47" s="714">
        <f>SUM(F48:F60)</f>
        <v>13800</v>
      </c>
      <c r="G47" s="1143">
        <f aca="true" t="shared" si="6" ref="G47:G60">E47-F47</f>
        <v>16935</v>
      </c>
      <c r="H47" s="1144">
        <f aca="true" t="shared" si="7" ref="H47:H60">E47/D47</f>
        <v>0.9732733778777035</v>
      </c>
    </row>
    <row r="48" spans="1:8" s="18" customFormat="1" ht="33">
      <c r="A48" s="51"/>
      <c r="B48" s="912" t="s">
        <v>452</v>
      </c>
      <c r="C48" s="591">
        <v>400</v>
      </c>
      <c r="D48" s="591">
        <v>400</v>
      </c>
      <c r="E48" s="586">
        <v>368</v>
      </c>
      <c r="F48" s="137">
        <v>368</v>
      </c>
      <c r="G48" s="582">
        <f t="shared" si="6"/>
        <v>0</v>
      </c>
      <c r="H48" s="841">
        <f t="shared" si="7"/>
        <v>0.92</v>
      </c>
    </row>
    <row r="49" spans="1:8" s="18" customFormat="1" ht="33">
      <c r="A49" s="51"/>
      <c r="B49" s="912" t="s">
        <v>640</v>
      </c>
      <c r="C49" s="590">
        <v>10000</v>
      </c>
      <c r="D49" s="590">
        <v>10000</v>
      </c>
      <c r="E49" s="584">
        <v>9727</v>
      </c>
      <c r="F49" s="792">
        <v>9727</v>
      </c>
      <c r="G49" s="1036">
        <f t="shared" si="6"/>
        <v>0</v>
      </c>
      <c r="H49" s="1062">
        <f t="shared" si="7"/>
        <v>0.9727</v>
      </c>
    </row>
    <row r="50" spans="1:8" s="18" customFormat="1" ht="33">
      <c r="A50" s="51"/>
      <c r="B50" s="912" t="s">
        <v>641</v>
      </c>
      <c r="C50" s="590">
        <v>400</v>
      </c>
      <c r="D50" s="590">
        <v>400</v>
      </c>
      <c r="E50" s="584">
        <v>305</v>
      </c>
      <c r="F50" s="792">
        <v>305</v>
      </c>
      <c r="G50" s="697">
        <f t="shared" si="6"/>
        <v>0</v>
      </c>
      <c r="H50" s="772">
        <f t="shared" si="7"/>
        <v>0.7625</v>
      </c>
    </row>
    <row r="51" spans="1:8" s="18" customFormat="1" ht="33">
      <c r="A51" s="186"/>
      <c r="B51" s="912" t="s">
        <v>642</v>
      </c>
      <c r="C51" s="592">
        <v>400</v>
      </c>
      <c r="D51" s="592">
        <v>400</v>
      </c>
      <c r="E51" s="593">
        <v>400</v>
      </c>
      <c r="F51" s="707">
        <v>400</v>
      </c>
      <c r="G51" s="706">
        <f t="shared" si="6"/>
        <v>0</v>
      </c>
      <c r="H51" s="834">
        <f t="shared" si="7"/>
        <v>1</v>
      </c>
    </row>
    <row r="52" spans="1:8" s="18" customFormat="1" ht="33">
      <c r="A52" s="17"/>
      <c r="B52" s="912" t="s">
        <v>643</v>
      </c>
      <c r="C52" s="621">
        <v>1600</v>
      </c>
      <c r="D52" s="621">
        <v>1600</v>
      </c>
      <c r="E52" s="839">
        <v>1600</v>
      </c>
      <c r="F52" s="838">
        <v>0</v>
      </c>
      <c r="G52" s="838">
        <f t="shared" si="6"/>
        <v>1600</v>
      </c>
      <c r="H52" s="1041">
        <f t="shared" si="7"/>
        <v>1</v>
      </c>
    </row>
    <row r="53" spans="1:8" s="18" customFormat="1" ht="33">
      <c r="A53" s="17"/>
      <c r="B53" s="912" t="s">
        <v>644</v>
      </c>
      <c r="C53" s="621">
        <v>500</v>
      </c>
      <c r="D53" s="621">
        <v>500</v>
      </c>
      <c r="E53" s="839">
        <v>500</v>
      </c>
      <c r="F53" s="838">
        <v>500</v>
      </c>
      <c r="G53" s="799">
        <f t="shared" si="6"/>
        <v>0</v>
      </c>
      <c r="H53" s="772">
        <f t="shared" si="7"/>
        <v>1</v>
      </c>
    </row>
    <row r="54" spans="1:8" s="18" customFormat="1" ht="49.5">
      <c r="A54" s="603"/>
      <c r="B54" s="912" t="s">
        <v>809</v>
      </c>
      <c r="C54" s="604">
        <v>1200</v>
      </c>
      <c r="D54" s="604">
        <v>1200</v>
      </c>
      <c r="E54" s="835">
        <v>1200</v>
      </c>
      <c r="F54" s="792">
        <v>1200</v>
      </c>
      <c r="G54" s="836">
        <f t="shared" si="6"/>
        <v>0</v>
      </c>
      <c r="H54" s="837">
        <f t="shared" si="7"/>
        <v>1</v>
      </c>
    </row>
    <row r="55" spans="1:8" s="18" customFormat="1" ht="33">
      <c r="A55" s="57"/>
      <c r="B55" s="912" t="s">
        <v>645</v>
      </c>
      <c r="C55" s="591">
        <v>800</v>
      </c>
      <c r="D55" s="591">
        <v>800</v>
      </c>
      <c r="E55" s="586">
        <v>800</v>
      </c>
      <c r="F55" s="792">
        <v>800</v>
      </c>
      <c r="G55" s="699">
        <f t="shared" si="6"/>
        <v>0</v>
      </c>
      <c r="H55" s="772">
        <f t="shared" si="7"/>
        <v>1</v>
      </c>
    </row>
    <row r="56" spans="1:8" s="18" customFormat="1" ht="15.75" customHeight="1">
      <c r="A56" s="186"/>
      <c r="B56" s="912" t="s">
        <v>646</v>
      </c>
      <c r="C56" s="598">
        <v>500</v>
      </c>
      <c r="D56" s="598">
        <v>500</v>
      </c>
      <c r="E56" s="599">
        <v>500</v>
      </c>
      <c r="F56" s="792">
        <v>500</v>
      </c>
      <c r="G56" s="706">
        <f t="shared" si="6"/>
        <v>0</v>
      </c>
      <c r="H56" s="772">
        <f t="shared" si="7"/>
        <v>1</v>
      </c>
    </row>
    <row r="57" spans="1:8" s="18" customFormat="1" ht="33">
      <c r="A57" s="167"/>
      <c r="B57" s="912" t="s">
        <v>647</v>
      </c>
      <c r="C57" s="600">
        <v>0</v>
      </c>
      <c r="D57" s="600">
        <v>600</v>
      </c>
      <c r="E57" s="601">
        <v>470</v>
      </c>
      <c r="F57" s="792"/>
      <c r="G57" s="702">
        <f t="shared" si="6"/>
        <v>470</v>
      </c>
      <c r="H57" s="772">
        <f t="shared" si="7"/>
        <v>0.7833333333333333</v>
      </c>
    </row>
    <row r="58" spans="1:8" s="18" customFormat="1" ht="16.5">
      <c r="A58" s="167"/>
      <c r="B58" s="913" t="s">
        <v>648</v>
      </c>
      <c r="C58" s="600">
        <v>0</v>
      </c>
      <c r="D58" s="600">
        <v>2400</v>
      </c>
      <c r="E58" s="594">
        <v>2286</v>
      </c>
      <c r="F58" s="792"/>
      <c r="G58" s="702">
        <f t="shared" si="6"/>
        <v>2286</v>
      </c>
      <c r="H58" s="772">
        <f t="shared" si="7"/>
        <v>0.9525</v>
      </c>
    </row>
    <row r="59" spans="1:8" s="18" customFormat="1" ht="32.25" customHeight="1">
      <c r="A59" s="57"/>
      <c r="B59" s="918" t="s">
        <v>649</v>
      </c>
      <c r="C59" s="590">
        <v>0</v>
      </c>
      <c r="D59" s="590">
        <v>2400</v>
      </c>
      <c r="E59" s="584">
        <v>2400</v>
      </c>
      <c r="F59" s="792"/>
      <c r="G59" s="699">
        <f t="shared" si="6"/>
        <v>2400</v>
      </c>
      <c r="H59" s="772">
        <f t="shared" si="7"/>
        <v>1</v>
      </c>
    </row>
    <row r="60" spans="1:8" s="18" customFormat="1" ht="16.5">
      <c r="A60" s="51"/>
      <c r="B60" s="1139" t="s">
        <v>949</v>
      </c>
      <c r="C60" s="592">
        <v>0</v>
      </c>
      <c r="D60" s="592">
        <v>10379</v>
      </c>
      <c r="E60" s="593">
        <v>10179</v>
      </c>
      <c r="F60" s="792"/>
      <c r="G60" s="697">
        <f t="shared" si="6"/>
        <v>10179</v>
      </c>
      <c r="H60" s="772">
        <f t="shared" si="7"/>
        <v>0.980730320840158</v>
      </c>
    </row>
    <row r="61" spans="1:8" s="18" customFormat="1" ht="16.5">
      <c r="A61" s="72"/>
      <c r="B61" s="915"/>
      <c r="C61" s="135"/>
      <c r="D61" s="135"/>
      <c r="E61" s="594"/>
      <c r="F61" s="1138"/>
      <c r="G61" s="697"/>
      <c r="H61" s="772"/>
    </row>
    <row r="62" spans="1:8" s="18" customFormat="1" ht="15.75">
      <c r="A62" s="51">
        <v>6</v>
      </c>
      <c r="B62" s="924" t="s">
        <v>655</v>
      </c>
      <c r="C62" s="642">
        <f>SUM(C63)</f>
        <v>0</v>
      </c>
      <c r="D62" s="642">
        <f>SUM(D63)</f>
        <v>2667</v>
      </c>
      <c r="E62" s="642">
        <f>SUM(E63)</f>
        <v>2667</v>
      </c>
      <c r="F62" s="139">
        <f>SUM(F63)</f>
        <v>0</v>
      </c>
      <c r="G62" s="582">
        <f>E62-F62</f>
        <v>2667</v>
      </c>
      <c r="H62" s="787">
        <f>E62/D62</f>
        <v>1</v>
      </c>
    </row>
    <row r="63" spans="1:8" s="18" customFormat="1" ht="16.5">
      <c r="A63" s="51"/>
      <c r="B63" s="915" t="s">
        <v>656</v>
      </c>
      <c r="C63" s="120">
        <v>0</v>
      </c>
      <c r="D63" s="120">
        <v>2667</v>
      </c>
      <c r="E63" s="586">
        <v>2667</v>
      </c>
      <c r="F63" s="137">
        <v>0</v>
      </c>
      <c r="G63" s="697">
        <f>E63-F63</f>
        <v>2667</v>
      </c>
      <c r="H63" s="772">
        <f>E63/D63</f>
        <v>1</v>
      </c>
    </row>
    <row r="64" spans="1:8" s="18" customFormat="1" ht="16.5">
      <c r="A64" s="51"/>
      <c r="B64" s="925"/>
      <c r="C64" s="120"/>
      <c r="D64" s="120"/>
      <c r="E64" s="581"/>
      <c r="F64" s="137"/>
      <c r="G64" s="582"/>
      <c r="H64" s="772"/>
    </row>
    <row r="65" spans="1:8" ht="17.25" customHeight="1">
      <c r="A65" s="17">
        <v>7</v>
      </c>
      <c r="B65" s="922" t="s">
        <v>954</v>
      </c>
      <c r="C65" s="136">
        <f>SUM(C66)</f>
        <v>0</v>
      </c>
      <c r="D65" s="136">
        <f>SUM(D66)</f>
        <v>27035</v>
      </c>
      <c r="E65" s="136">
        <f>SUM(E66)</f>
        <v>8636</v>
      </c>
      <c r="F65" s="136">
        <f>SUM(F66)</f>
        <v>0</v>
      </c>
      <c r="G65" s="615">
        <f aca="true" t="shared" si="8" ref="G65:G72">E65-F65</f>
        <v>8636</v>
      </c>
      <c r="H65" s="772">
        <f>E65/D65</f>
        <v>0.3194377658590716</v>
      </c>
    </row>
    <row r="66" spans="1:8" ht="33">
      <c r="A66" s="17"/>
      <c r="B66" s="915" t="s">
        <v>652</v>
      </c>
      <c r="C66" s="135"/>
      <c r="D66" s="621">
        <v>27035</v>
      </c>
      <c r="E66" s="621">
        <v>8636</v>
      </c>
      <c r="F66" s="932">
        <v>0</v>
      </c>
      <c r="G66" s="1108">
        <f t="shared" si="8"/>
        <v>8636</v>
      </c>
      <c r="H66" s="772">
        <f>E66/D66</f>
        <v>0.3194377658590716</v>
      </c>
    </row>
    <row r="67" spans="1:8" ht="16.5">
      <c r="A67" s="17"/>
      <c r="B67" s="157"/>
      <c r="C67" s="135"/>
      <c r="D67" s="135"/>
      <c r="E67" s="135"/>
      <c r="F67" s="138"/>
      <c r="G67" s="700">
        <f t="shared" si="8"/>
        <v>0</v>
      </c>
      <c r="H67" s="772"/>
    </row>
    <row r="68" spans="1:8" ht="16.5">
      <c r="A68" s="51">
        <v>8</v>
      </c>
      <c r="B68" s="56" t="s">
        <v>593</v>
      </c>
      <c r="C68" s="589">
        <f>SUM(C69:C74)</f>
        <v>16500</v>
      </c>
      <c r="D68" s="589">
        <f>SUM(D69:D74)</f>
        <v>18787</v>
      </c>
      <c r="E68" s="589">
        <f>SUM(E69:E74)</f>
        <v>18002</v>
      </c>
      <c r="F68" s="140">
        <f>SUM(F69:F74)</f>
        <v>5697</v>
      </c>
      <c r="G68" s="582">
        <f t="shared" si="8"/>
        <v>12305</v>
      </c>
      <c r="H68" s="788">
        <f>E68/D68</f>
        <v>0.9582157875126417</v>
      </c>
    </row>
    <row r="69" spans="1:8" ht="48.75" customHeight="1">
      <c r="A69" s="51"/>
      <c r="B69" s="917" t="s">
        <v>636</v>
      </c>
      <c r="C69" s="590">
        <v>1600</v>
      </c>
      <c r="D69" s="590">
        <v>2801</v>
      </c>
      <c r="E69" s="584">
        <v>2797</v>
      </c>
      <c r="F69" s="137">
        <v>2797</v>
      </c>
      <c r="G69" s="697">
        <f t="shared" si="8"/>
        <v>0</v>
      </c>
      <c r="H69" s="761">
        <f>E69/D69</f>
        <v>0.9985719385933595</v>
      </c>
    </row>
    <row r="70" spans="1:8" ht="17.25" thickBot="1">
      <c r="A70" s="58"/>
      <c r="B70" s="1149" t="s">
        <v>637</v>
      </c>
      <c r="C70" s="1161">
        <v>3400</v>
      </c>
      <c r="D70" s="1161">
        <v>2900</v>
      </c>
      <c r="E70" s="1151">
        <v>2900</v>
      </c>
      <c r="F70" s="1162">
        <v>2900</v>
      </c>
      <c r="G70" s="1163">
        <f t="shared" si="8"/>
        <v>0</v>
      </c>
      <c r="H70" s="1164">
        <f>E70/D70</f>
        <v>1</v>
      </c>
    </row>
    <row r="71" spans="1:8" ht="16.5">
      <c r="A71" s="1155"/>
      <c r="B71" s="1156" t="s">
        <v>638</v>
      </c>
      <c r="C71" s="1165">
        <v>11000</v>
      </c>
      <c r="D71" s="1165">
        <v>11000</v>
      </c>
      <c r="E71" s="1157">
        <v>10219</v>
      </c>
      <c r="F71" s="1166"/>
      <c r="G71" s="1167">
        <f t="shared" si="8"/>
        <v>10219</v>
      </c>
      <c r="H71" s="1168">
        <f>E71/D71</f>
        <v>0.929</v>
      </c>
    </row>
    <row r="72" spans="1:8" ht="16.5">
      <c r="A72" s="51"/>
      <c r="B72" s="912" t="s">
        <v>659</v>
      </c>
      <c r="C72" s="590">
        <v>500</v>
      </c>
      <c r="D72" s="590">
        <v>0</v>
      </c>
      <c r="E72" s="584"/>
      <c r="F72" s="137"/>
      <c r="G72" s="697">
        <f t="shared" si="8"/>
        <v>0</v>
      </c>
      <c r="H72" s="761"/>
    </row>
    <row r="73" spans="1:8" ht="33">
      <c r="A73" s="51"/>
      <c r="B73" s="913" t="s">
        <v>763</v>
      </c>
      <c r="C73" s="590">
        <v>0</v>
      </c>
      <c r="D73" s="590">
        <v>799</v>
      </c>
      <c r="E73" s="584">
        <v>799</v>
      </c>
      <c r="F73" s="137"/>
      <c r="G73" s="697"/>
      <c r="H73" s="772">
        <f>E73/D73</f>
        <v>1</v>
      </c>
    </row>
    <row r="74" spans="1:8" ht="33">
      <c r="A74" s="51"/>
      <c r="B74" s="913" t="s">
        <v>639</v>
      </c>
      <c r="C74" s="590">
        <v>0</v>
      </c>
      <c r="D74" s="590">
        <v>1287</v>
      </c>
      <c r="E74" s="584">
        <v>1287</v>
      </c>
      <c r="F74" s="137"/>
      <c r="G74" s="697">
        <f>E74-F74</f>
        <v>1287</v>
      </c>
      <c r="H74" s="772">
        <f>E74/D74</f>
        <v>1</v>
      </c>
    </row>
    <row r="75" spans="1:8" ht="16.5">
      <c r="A75" s="335"/>
      <c r="B75" s="974"/>
      <c r="C75" s="595"/>
      <c r="D75" s="135"/>
      <c r="E75" s="975"/>
      <c r="F75" s="138"/>
      <c r="G75" s="976"/>
      <c r="H75" s="772"/>
    </row>
    <row r="76" spans="1:8" s="18" customFormat="1" ht="15.75">
      <c r="A76" s="51">
        <v>9</v>
      </c>
      <c r="B76" s="53" t="s">
        <v>451</v>
      </c>
      <c r="C76" s="587">
        <f>SUM(C77:C78)</f>
        <v>1500</v>
      </c>
      <c r="D76" s="587">
        <f>SUM(D77:D78)</f>
        <v>1500</v>
      </c>
      <c r="E76" s="587">
        <f>SUM(E77:E78)</f>
        <v>1077</v>
      </c>
      <c r="F76" s="587">
        <f>SUM(F77:F78)</f>
        <v>0</v>
      </c>
      <c r="G76" s="582">
        <f>SUM(G77:G78)</f>
        <v>1077</v>
      </c>
      <c r="H76" s="788">
        <f>E76/D76</f>
        <v>0.718</v>
      </c>
    </row>
    <row r="77" spans="1:8" s="18" customFormat="1" ht="16.5">
      <c r="A77" s="51"/>
      <c r="B77" s="912" t="s">
        <v>73</v>
      </c>
      <c r="C77" s="120">
        <v>500</v>
      </c>
      <c r="D77" s="120">
        <v>500</v>
      </c>
      <c r="E77" s="586">
        <v>256</v>
      </c>
      <c r="F77" s="137"/>
      <c r="G77" s="697">
        <f>E77-F77</f>
        <v>256</v>
      </c>
      <c r="H77" s="761">
        <f>E77/D77</f>
        <v>0.512</v>
      </c>
    </row>
    <row r="78" spans="1:8" s="18" customFormat="1" ht="16.5">
      <c r="A78" s="51"/>
      <c r="B78" s="912" t="s">
        <v>635</v>
      </c>
      <c r="C78" s="120">
        <v>1000</v>
      </c>
      <c r="D78" s="120">
        <v>1000</v>
      </c>
      <c r="E78" s="586">
        <v>821</v>
      </c>
      <c r="F78" s="137"/>
      <c r="G78" s="697">
        <f>E78-F78</f>
        <v>821</v>
      </c>
      <c r="H78" s="761">
        <f>E78/D78</f>
        <v>0.821</v>
      </c>
    </row>
    <row r="79" spans="1:8" s="55" customFormat="1" ht="16.5">
      <c r="A79" s="51"/>
      <c r="B79" s="54"/>
      <c r="C79" s="588"/>
      <c r="D79" s="588"/>
      <c r="E79" s="581"/>
      <c r="F79" s="137"/>
      <c r="G79" s="582"/>
      <c r="H79" s="761"/>
    </row>
    <row r="80" spans="1:8" ht="30.75">
      <c r="A80" s="17">
        <v>10</v>
      </c>
      <c r="B80" s="923" t="s">
        <v>653</v>
      </c>
      <c r="C80" s="136">
        <f>SUM(C81)</f>
        <v>0</v>
      </c>
      <c r="D80" s="136">
        <f>SUM(D81)</f>
        <v>4350</v>
      </c>
      <c r="E80" s="136">
        <f>SUM(E81)</f>
        <v>3182</v>
      </c>
      <c r="F80" s="136">
        <f>SUM(F81)</f>
        <v>0</v>
      </c>
      <c r="G80" s="615">
        <f>E80-F80</f>
        <v>3182</v>
      </c>
      <c r="H80" s="772">
        <f>E80/D80</f>
        <v>0.7314942528735632</v>
      </c>
    </row>
    <row r="81" spans="1:8" ht="16.5">
      <c r="A81" s="17"/>
      <c r="B81" s="915" t="s">
        <v>654</v>
      </c>
      <c r="C81" s="135"/>
      <c r="D81" s="135">
        <v>4350</v>
      </c>
      <c r="E81" s="135">
        <v>3182</v>
      </c>
      <c r="F81" s="138"/>
      <c r="G81" s="700">
        <f>E81-F81</f>
        <v>3182</v>
      </c>
      <c r="H81" s="772">
        <f>E81/D81</f>
        <v>0.7314942528735632</v>
      </c>
    </row>
    <row r="82" spans="1:8" ht="16.5">
      <c r="A82" s="17"/>
      <c r="B82" s="157"/>
      <c r="C82" s="135"/>
      <c r="D82" s="135"/>
      <c r="E82" s="602"/>
      <c r="F82" s="138"/>
      <c r="G82" s="705"/>
      <c r="H82" s="772"/>
    </row>
    <row r="83" spans="1:8" ht="30.75">
      <c r="A83" s="17">
        <v>11</v>
      </c>
      <c r="B83" s="926" t="s">
        <v>958</v>
      </c>
      <c r="C83" s="136">
        <f>SUM(C84)</f>
        <v>0</v>
      </c>
      <c r="D83" s="136">
        <f>SUM(D84)</f>
        <v>9529</v>
      </c>
      <c r="E83" s="136">
        <f>SUM(E84)</f>
        <v>5716</v>
      </c>
      <c r="F83" s="145">
        <f>SUM(F84:F84)</f>
        <v>0</v>
      </c>
      <c r="G83" s="703">
        <f>E83-F83</f>
        <v>5716</v>
      </c>
      <c r="H83" s="788">
        <f>E83/D83</f>
        <v>0.5998530800713611</v>
      </c>
    </row>
    <row r="84" spans="1:8" ht="16.5">
      <c r="A84" s="603"/>
      <c r="B84" s="913" t="s">
        <v>950</v>
      </c>
      <c r="C84" s="604">
        <v>0</v>
      </c>
      <c r="D84" s="605">
        <v>9529</v>
      </c>
      <c r="E84" s="605">
        <v>5716</v>
      </c>
      <c r="F84" s="162">
        <v>0</v>
      </c>
      <c r="G84" s="793">
        <f>E84-F84</f>
        <v>5716</v>
      </c>
      <c r="H84" s="761">
        <f>E84/D84</f>
        <v>0.5998530800713611</v>
      </c>
    </row>
    <row r="85" spans="1:8" ht="16.5">
      <c r="A85" s="17"/>
      <c r="B85" s="157"/>
      <c r="C85" s="135"/>
      <c r="D85" s="135"/>
      <c r="E85" s="602"/>
      <c r="F85" s="138"/>
      <c r="G85" s="703">
        <f>E85-F85</f>
        <v>0</v>
      </c>
      <c r="H85" s="772"/>
    </row>
    <row r="86" spans="1:8" ht="30.75">
      <c r="A86" s="17">
        <v>12</v>
      </c>
      <c r="B86" s="920" t="s">
        <v>650</v>
      </c>
      <c r="C86" s="136">
        <f>SUM(C87)</f>
        <v>5000</v>
      </c>
      <c r="D86" s="136">
        <f>SUM(D87)</f>
        <v>5000</v>
      </c>
      <c r="E86" s="136">
        <f>SUM(E87)</f>
        <v>0</v>
      </c>
      <c r="F86" s="145">
        <f>SUM(F87:F87)</f>
        <v>0</v>
      </c>
      <c r="G86" s="703">
        <f>E86-F86</f>
        <v>0</v>
      </c>
      <c r="H86" s="772">
        <f>E86/D86</f>
        <v>0</v>
      </c>
    </row>
    <row r="87" spans="1:8" ht="16.5">
      <c r="A87" s="603"/>
      <c r="B87" s="919" t="s">
        <v>48</v>
      </c>
      <c r="C87" s="604">
        <v>5000</v>
      </c>
      <c r="D87" s="605">
        <v>5000</v>
      </c>
      <c r="E87" s="593">
        <v>0</v>
      </c>
      <c r="F87" s="162"/>
      <c r="G87" s="982">
        <f>E87-F87</f>
        <v>0</v>
      </c>
      <c r="H87" s="772">
        <f>E87/D87</f>
        <v>0</v>
      </c>
    </row>
    <row r="88" spans="1:8" ht="16.5">
      <c r="A88" s="603"/>
      <c r="B88" s="1141"/>
      <c r="C88" s="604"/>
      <c r="D88" s="135"/>
      <c r="E88" s="594"/>
      <c r="F88" s="1142"/>
      <c r="G88" s="799"/>
      <c r="H88" s="772"/>
    </row>
    <row r="89" spans="1:8" ht="16.5">
      <c r="A89" s="603">
        <v>10</v>
      </c>
      <c r="B89" s="921" t="s">
        <v>951</v>
      </c>
      <c r="C89" s="607">
        <f>SUM(C90)</f>
        <v>0</v>
      </c>
      <c r="D89" s="607">
        <f>SUM(D90)</f>
        <v>5080</v>
      </c>
      <c r="E89" s="607">
        <f>SUM(E90)</f>
        <v>5080</v>
      </c>
      <c r="F89" s="607">
        <f>SUM(F90)</f>
        <v>0</v>
      </c>
      <c r="G89" s="703">
        <f>SUM(G90)</f>
        <v>5080</v>
      </c>
      <c r="H89" s="787">
        <f>E89/D89</f>
        <v>1</v>
      </c>
    </row>
    <row r="90" spans="1:8" ht="33">
      <c r="A90" s="167"/>
      <c r="B90" s="1135" t="s">
        <v>651</v>
      </c>
      <c r="C90" s="1136">
        <v>0</v>
      </c>
      <c r="D90" s="135">
        <v>5080</v>
      </c>
      <c r="E90" s="601">
        <v>5080</v>
      </c>
      <c r="F90" s="138">
        <v>0</v>
      </c>
      <c r="G90" s="704">
        <f>E90-F90</f>
        <v>5080</v>
      </c>
      <c r="H90" s="772">
        <f>E90/D90</f>
        <v>1</v>
      </c>
    </row>
    <row r="91" spans="1:8" ht="16.5">
      <c r="A91" s="613"/>
      <c r="B91" s="915"/>
      <c r="C91" s="1134"/>
      <c r="D91" s="608"/>
      <c r="E91" s="614"/>
      <c r="F91" s="986"/>
      <c r="G91" s="982"/>
      <c r="H91" s="772"/>
    </row>
    <row r="92" spans="1:8" ht="16.5">
      <c r="A92" s="17"/>
      <c r="B92" s="977" t="s">
        <v>22</v>
      </c>
      <c r="C92" s="978">
        <f>C25+C12+C62+C44+C76+C68+C47+C86+C4+C65+C89+C80+C83</f>
        <v>130655</v>
      </c>
      <c r="D92" s="978">
        <f>D25+D12+D62+D44+D76+D68+D47+D86+D4+D65+D89+D80+D83</f>
        <v>328524</v>
      </c>
      <c r="E92" s="978">
        <f>E25+E12+E62+E44+E76+E68+E47+E86+E4+E65+E89+E80+E83</f>
        <v>224726</v>
      </c>
      <c r="F92" s="979">
        <f>F25+F12+F62+F44+F76+F68+F47+F86+F4+F65+F89+F80+F83</f>
        <v>69457</v>
      </c>
      <c r="G92" s="980">
        <f>G25+G12+G62+G44+G76+G68+G47+G86+G4+G65+G89+G80+G83</f>
        <v>155269</v>
      </c>
      <c r="H92" s="788">
        <f>E92/D92</f>
        <v>0.6840474364125604</v>
      </c>
    </row>
    <row r="93" spans="1:8" ht="16.5">
      <c r="A93" s="17"/>
      <c r="B93" s="977"/>
      <c r="C93" s="978"/>
      <c r="D93" s="978"/>
      <c r="E93" s="978"/>
      <c r="F93" s="616"/>
      <c r="G93" s="981"/>
      <c r="H93" s="788"/>
    </row>
    <row r="94" spans="1:8" s="18" customFormat="1" ht="15" customHeight="1">
      <c r="A94" s="1348" t="s">
        <v>51</v>
      </c>
      <c r="B94" s="1349"/>
      <c r="C94" s="844"/>
      <c r="D94" s="844"/>
      <c r="E94" s="845"/>
      <c r="F94" s="846"/>
      <c r="G94" s="847"/>
      <c r="H94" s="837"/>
    </row>
    <row r="95" spans="1:8" s="18" customFormat="1" ht="15.75">
      <c r="A95" s="57"/>
      <c r="B95" s="60"/>
      <c r="C95" s="589"/>
      <c r="D95" s="589"/>
      <c r="E95" s="581"/>
      <c r="F95" s="141"/>
      <c r="G95" s="701"/>
      <c r="H95" s="772"/>
    </row>
    <row r="96" spans="1:8" s="18" customFormat="1" ht="15.75">
      <c r="A96" s="51">
        <v>1</v>
      </c>
      <c r="B96" s="60" t="s">
        <v>453</v>
      </c>
      <c r="C96" s="589">
        <f>SUM(C97:C104)</f>
        <v>13432</v>
      </c>
      <c r="D96" s="589">
        <f>SUM(D97:D104)</f>
        <v>8452</v>
      </c>
      <c r="E96" s="589">
        <f>SUM(E97:E104)</f>
        <v>7512</v>
      </c>
      <c r="F96" s="140">
        <f>SUM(F97:F97)</f>
        <v>0</v>
      </c>
      <c r="G96" s="582">
        <f aca="true" t="shared" si="9" ref="G96:G104">E96-F96</f>
        <v>7512</v>
      </c>
      <c r="H96" s="788">
        <f aca="true" t="shared" si="10" ref="H96:H104">E96/D96</f>
        <v>0.8887837198296261</v>
      </c>
    </row>
    <row r="97" spans="1:8" s="18" customFormat="1" ht="16.5">
      <c r="A97" s="51"/>
      <c r="B97" s="157" t="s">
        <v>660</v>
      </c>
      <c r="C97" s="598">
        <v>2162</v>
      </c>
      <c r="D97" s="598">
        <v>1828</v>
      </c>
      <c r="E97" s="586">
        <v>1257</v>
      </c>
      <c r="F97" s="137">
        <v>0</v>
      </c>
      <c r="G97" s="697">
        <f t="shared" si="9"/>
        <v>1257</v>
      </c>
      <c r="H97" s="772">
        <f t="shared" si="10"/>
        <v>0.687636761487965</v>
      </c>
    </row>
    <row r="98" spans="1:8" s="18" customFormat="1" ht="16.5">
      <c r="A98" s="51"/>
      <c r="B98" s="157" t="s">
        <v>661</v>
      </c>
      <c r="C98" s="598">
        <v>635</v>
      </c>
      <c r="D98" s="135">
        <v>0</v>
      </c>
      <c r="E98" s="606">
        <v>0</v>
      </c>
      <c r="F98" s="137"/>
      <c r="G98" s="697">
        <f t="shared" si="9"/>
        <v>0</v>
      </c>
      <c r="H98" s="772"/>
    </row>
    <row r="99" spans="1:8" s="18" customFormat="1" ht="16.5">
      <c r="A99" s="51"/>
      <c r="B99" s="157" t="s">
        <v>764</v>
      </c>
      <c r="C99" s="598">
        <v>4000</v>
      </c>
      <c r="D99" s="135">
        <v>3100</v>
      </c>
      <c r="E99" s="606">
        <v>2839</v>
      </c>
      <c r="F99" s="137"/>
      <c r="G99" s="697">
        <f t="shared" si="9"/>
        <v>2839</v>
      </c>
      <c r="H99" s="772">
        <f t="shared" si="10"/>
        <v>0.9158064516129032</v>
      </c>
    </row>
    <row r="100" spans="1:8" s="18" customFormat="1" ht="16.5">
      <c r="A100" s="51"/>
      <c r="B100" s="157" t="s">
        <v>662</v>
      </c>
      <c r="C100" s="598">
        <v>1000</v>
      </c>
      <c r="D100" s="135">
        <v>1000</v>
      </c>
      <c r="E100" s="614">
        <v>933</v>
      </c>
      <c r="F100" s="137"/>
      <c r="G100" s="697">
        <f t="shared" si="9"/>
        <v>933</v>
      </c>
      <c r="H100" s="772">
        <f t="shared" si="10"/>
        <v>0.933</v>
      </c>
    </row>
    <row r="101" spans="1:8" s="18" customFormat="1" ht="16.5">
      <c r="A101" s="51"/>
      <c r="B101" s="157" t="s">
        <v>663</v>
      </c>
      <c r="C101" s="598">
        <v>5000</v>
      </c>
      <c r="D101" s="135">
        <v>0</v>
      </c>
      <c r="E101" s="594">
        <v>0</v>
      </c>
      <c r="F101" s="143"/>
      <c r="G101" s="697">
        <f t="shared" si="9"/>
        <v>0</v>
      </c>
      <c r="H101" s="772"/>
    </row>
    <row r="102" spans="1:8" s="18" customFormat="1" ht="16.5">
      <c r="A102" s="186"/>
      <c r="B102" s="471" t="s">
        <v>765</v>
      </c>
      <c r="C102" s="598">
        <v>0</v>
      </c>
      <c r="D102" s="135">
        <v>340</v>
      </c>
      <c r="E102" s="594">
        <v>340</v>
      </c>
      <c r="F102" s="612"/>
      <c r="G102" s="697">
        <f t="shared" si="9"/>
        <v>340</v>
      </c>
      <c r="H102" s="772">
        <f t="shared" si="10"/>
        <v>1</v>
      </c>
    </row>
    <row r="103" spans="1:8" s="18" customFormat="1" ht="16.5">
      <c r="A103" s="186"/>
      <c r="B103" s="471" t="s">
        <v>664</v>
      </c>
      <c r="C103" s="598">
        <v>508</v>
      </c>
      <c r="D103" s="609">
        <v>635</v>
      </c>
      <c r="E103" s="983">
        <v>597</v>
      </c>
      <c r="F103" s="612"/>
      <c r="G103" s="706">
        <f t="shared" si="9"/>
        <v>597</v>
      </c>
      <c r="H103" s="834">
        <f t="shared" si="10"/>
        <v>0.9401574803149606</v>
      </c>
    </row>
    <row r="104" spans="1:8" s="18" customFormat="1" ht="16.5">
      <c r="A104" s="17"/>
      <c r="B104" s="157" t="s">
        <v>665</v>
      </c>
      <c r="C104" s="135">
        <v>127</v>
      </c>
      <c r="D104" s="135">
        <v>1549</v>
      </c>
      <c r="E104" s="594">
        <v>1546</v>
      </c>
      <c r="F104" s="138"/>
      <c r="G104" s="799">
        <f t="shared" si="9"/>
        <v>1546</v>
      </c>
      <c r="H104" s="772">
        <f t="shared" si="10"/>
        <v>0.9980632666236281</v>
      </c>
    </row>
    <row r="105" spans="1:8" s="18" customFormat="1" ht="16.5">
      <c r="A105" s="613"/>
      <c r="B105" s="984"/>
      <c r="C105" s="638"/>
      <c r="D105" s="605"/>
      <c r="E105" s="985"/>
      <c r="F105" s="138"/>
      <c r="G105" s="982"/>
      <c r="H105" s="837"/>
    </row>
    <row r="106" spans="1:8" s="18" customFormat="1" ht="15.75">
      <c r="A106" s="617">
        <v>2</v>
      </c>
      <c r="B106" s="577" t="s">
        <v>103</v>
      </c>
      <c r="C106" s="618">
        <f>SUM(C107:C110)</f>
        <v>3675</v>
      </c>
      <c r="D106" s="618">
        <f>SUM(D107:D110)</f>
        <v>7578</v>
      </c>
      <c r="E106" s="618">
        <f>SUM(E107:E110)</f>
        <v>6683</v>
      </c>
      <c r="F106" s="619">
        <f>SUM(F107)</f>
        <v>0</v>
      </c>
      <c r="G106" s="708">
        <f aca="true" t="shared" si="11" ref="G106:G115">E106-F106</f>
        <v>6683</v>
      </c>
      <c r="H106" s="788">
        <f>E106/D106</f>
        <v>0.8818949590921087</v>
      </c>
    </row>
    <row r="107" spans="1:8" s="18" customFormat="1" ht="16.5">
      <c r="A107" s="51"/>
      <c r="B107" s="157" t="s">
        <v>669</v>
      </c>
      <c r="C107" s="120">
        <v>3675</v>
      </c>
      <c r="D107" s="120">
        <v>2935</v>
      </c>
      <c r="E107" s="586">
        <v>2041</v>
      </c>
      <c r="F107" s="137">
        <v>0</v>
      </c>
      <c r="G107" s="697">
        <f t="shared" si="11"/>
        <v>2041</v>
      </c>
      <c r="H107" s="772">
        <f>E107/D107</f>
        <v>0.6954003407155026</v>
      </c>
    </row>
    <row r="108" spans="1:8" s="18" customFormat="1" ht="16.5">
      <c r="A108" s="625"/>
      <c r="B108" s="471" t="s">
        <v>795</v>
      </c>
      <c r="C108" s="842">
        <v>0</v>
      </c>
      <c r="D108" s="598">
        <v>500</v>
      </c>
      <c r="E108" s="593">
        <v>500</v>
      </c>
      <c r="F108" s="155"/>
      <c r="G108" s="697">
        <f t="shared" si="11"/>
        <v>500</v>
      </c>
      <c r="H108" s="772">
        <f>E108/D108</f>
        <v>1</v>
      </c>
    </row>
    <row r="109" spans="1:8" s="18" customFormat="1" ht="16.5">
      <c r="A109" s="17"/>
      <c r="B109" s="157" t="s">
        <v>796</v>
      </c>
      <c r="C109" s="135">
        <v>0</v>
      </c>
      <c r="D109" s="135">
        <v>3500</v>
      </c>
      <c r="E109" s="594">
        <v>3499</v>
      </c>
      <c r="F109" s="138"/>
      <c r="G109" s="697">
        <f t="shared" si="11"/>
        <v>3499</v>
      </c>
      <c r="H109" s="772">
        <f>E109/D109</f>
        <v>0.9997142857142857</v>
      </c>
    </row>
    <row r="110" spans="1:8" s="18" customFormat="1" ht="49.5">
      <c r="A110" s="57"/>
      <c r="B110" s="164" t="s">
        <v>812</v>
      </c>
      <c r="C110" s="591">
        <v>0</v>
      </c>
      <c r="D110" s="591">
        <v>643</v>
      </c>
      <c r="E110" s="586">
        <v>643</v>
      </c>
      <c r="F110" s="144">
        <v>0</v>
      </c>
      <c r="G110" s="697">
        <f t="shared" si="11"/>
        <v>643</v>
      </c>
      <c r="H110" s="772">
        <f>E110/D110</f>
        <v>1</v>
      </c>
    </row>
    <row r="111" spans="1:8" s="18" customFormat="1" ht="16.5">
      <c r="A111" s="613"/>
      <c r="B111" s="471"/>
      <c r="C111" s="638"/>
      <c r="D111" s="135"/>
      <c r="E111" s="594"/>
      <c r="F111" s="138"/>
      <c r="G111" s="697">
        <f t="shared" si="11"/>
        <v>0</v>
      </c>
      <c r="H111" s="772"/>
    </row>
    <row r="112" spans="1:8" s="18" customFormat="1" ht="15.75">
      <c r="A112" s="51">
        <v>3</v>
      </c>
      <c r="B112" s="577" t="s">
        <v>113</v>
      </c>
      <c r="C112" s="587">
        <f>SUM(C113)</f>
        <v>500</v>
      </c>
      <c r="D112" s="587">
        <f>SUM(D113)</f>
        <v>0</v>
      </c>
      <c r="E112" s="587">
        <f>SUM(E113)</f>
        <v>0</v>
      </c>
      <c r="F112" s="589">
        <f>SUM(F113)</f>
        <v>0</v>
      </c>
      <c r="G112" s="697">
        <f t="shared" si="11"/>
        <v>0</v>
      </c>
      <c r="H112" s="787">
        <v>0</v>
      </c>
    </row>
    <row r="113" spans="1:8" s="18" customFormat="1" ht="17.25" thickBot="1">
      <c r="A113" s="58"/>
      <c r="B113" s="1070" t="s">
        <v>672</v>
      </c>
      <c r="C113" s="1169">
        <v>500</v>
      </c>
      <c r="D113" s="1169">
        <v>0</v>
      </c>
      <c r="E113" s="1170"/>
      <c r="F113" s="1162"/>
      <c r="G113" s="1163">
        <f t="shared" si="11"/>
        <v>0</v>
      </c>
      <c r="H113" s="1164">
        <v>0</v>
      </c>
    </row>
    <row r="114" spans="1:8" s="18" customFormat="1" ht="15.75">
      <c r="A114" s="1171">
        <v>4</v>
      </c>
      <c r="B114" s="466" t="s">
        <v>114</v>
      </c>
      <c r="C114" s="1172">
        <f>SUM(C115:C121)</f>
        <v>950</v>
      </c>
      <c r="D114" s="1172">
        <f>SUM(D115:D121)</f>
        <v>4981</v>
      </c>
      <c r="E114" s="1172">
        <f>SUM(E115:E121)</f>
        <v>4980</v>
      </c>
      <c r="F114" s="1173">
        <f>SUM(F121:F121)</f>
        <v>0</v>
      </c>
      <c r="G114" s="1174">
        <f t="shared" si="11"/>
        <v>4980</v>
      </c>
      <c r="H114" s="1175">
        <f aca="true" t="shared" si="12" ref="H114:H121">E114/D114</f>
        <v>0.9997992371009837</v>
      </c>
    </row>
    <row r="115" spans="1:8" s="18" customFormat="1" ht="16.5">
      <c r="A115" s="186"/>
      <c r="B115" s="165" t="s">
        <v>786</v>
      </c>
      <c r="C115" s="592">
        <v>950</v>
      </c>
      <c r="D115" s="592">
        <v>950</v>
      </c>
      <c r="E115" s="985">
        <v>950</v>
      </c>
      <c r="F115" s="184"/>
      <c r="G115" s="799">
        <f t="shared" si="11"/>
        <v>950</v>
      </c>
      <c r="H115" s="772">
        <f t="shared" si="12"/>
        <v>1</v>
      </c>
    </row>
    <row r="116" spans="1:8" s="18" customFormat="1" ht="16.5">
      <c r="A116" s="186"/>
      <c r="B116" s="157" t="s">
        <v>787</v>
      </c>
      <c r="C116" s="598">
        <v>0</v>
      </c>
      <c r="D116" s="598">
        <v>34</v>
      </c>
      <c r="E116" s="594">
        <v>34</v>
      </c>
      <c r="F116" s="612"/>
      <c r="G116" s="799">
        <f aca="true" t="shared" si="13" ref="G116:G121">E116-F116</f>
        <v>34</v>
      </c>
      <c r="H116" s="772">
        <f t="shared" si="12"/>
        <v>1</v>
      </c>
    </row>
    <row r="117" spans="1:8" s="18" customFormat="1" ht="16.5">
      <c r="A117" s="186"/>
      <c r="B117" s="157" t="s">
        <v>788</v>
      </c>
      <c r="C117" s="598">
        <v>0</v>
      </c>
      <c r="D117" s="598">
        <v>3213</v>
      </c>
      <c r="E117" s="594">
        <v>3213</v>
      </c>
      <c r="F117" s="612"/>
      <c r="G117" s="799">
        <f t="shared" si="13"/>
        <v>3213</v>
      </c>
      <c r="H117" s="772">
        <f t="shared" si="12"/>
        <v>1</v>
      </c>
    </row>
    <row r="118" spans="1:8" s="18" customFormat="1" ht="16.5">
      <c r="A118" s="186"/>
      <c r="B118" s="157" t="s">
        <v>789</v>
      </c>
      <c r="C118" s="598">
        <v>0</v>
      </c>
      <c r="D118" s="598">
        <v>250</v>
      </c>
      <c r="E118" s="594">
        <v>249</v>
      </c>
      <c r="F118" s="612"/>
      <c r="G118" s="799">
        <f t="shared" si="13"/>
        <v>249</v>
      </c>
      <c r="H118" s="772">
        <f t="shared" si="12"/>
        <v>0.996</v>
      </c>
    </row>
    <row r="119" spans="1:8" s="18" customFormat="1" ht="16.5">
      <c r="A119" s="186"/>
      <c r="B119" s="157" t="s">
        <v>790</v>
      </c>
      <c r="C119" s="598">
        <v>0</v>
      </c>
      <c r="D119" s="598">
        <v>90</v>
      </c>
      <c r="E119" s="594">
        <v>90</v>
      </c>
      <c r="F119" s="612"/>
      <c r="G119" s="799">
        <f t="shared" si="13"/>
        <v>90</v>
      </c>
      <c r="H119" s="772">
        <f t="shared" si="12"/>
        <v>1</v>
      </c>
    </row>
    <row r="120" spans="1:8" s="18" customFormat="1" ht="16.5">
      <c r="A120" s="186"/>
      <c r="B120" s="157" t="s">
        <v>791</v>
      </c>
      <c r="C120" s="598">
        <v>0</v>
      </c>
      <c r="D120" s="598">
        <v>18</v>
      </c>
      <c r="E120" s="594">
        <v>18</v>
      </c>
      <c r="F120" s="612"/>
      <c r="G120" s="799">
        <f t="shared" si="13"/>
        <v>18</v>
      </c>
      <c r="H120" s="772">
        <f t="shared" si="12"/>
        <v>1</v>
      </c>
    </row>
    <row r="121" spans="1:8" s="18" customFormat="1" ht="16.5">
      <c r="A121" s="17"/>
      <c r="B121" s="157" t="s">
        <v>792</v>
      </c>
      <c r="C121" s="135">
        <v>0</v>
      </c>
      <c r="D121" s="842">
        <v>426</v>
      </c>
      <c r="E121" s="594">
        <v>426</v>
      </c>
      <c r="F121" s="138"/>
      <c r="G121" s="799">
        <f t="shared" si="13"/>
        <v>426</v>
      </c>
      <c r="H121" s="772">
        <f t="shared" si="12"/>
        <v>1</v>
      </c>
    </row>
    <row r="122" spans="1:8" s="18" customFormat="1" ht="16.5">
      <c r="A122" s="613"/>
      <c r="B122" s="471"/>
      <c r="C122" s="638"/>
      <c r="D122" s="135"/>
      <c r="E122" s="594"/>
      <c r="F122" s="138"/>
      <c r="G122" s="799"/>
      <c r="H122" s="772"/>
    </row>
    <row r="123" spans="1:8" s="18" customFormat="1" ht="15">
      <c r="A123" s="51">
        <v>5</v>
      </c>
      <c r="B123" s="577" t="s">
        <v>454</v>
      </c>
      <c r="C123" s="587">
        <f>SUM(C124:C126)</f>
        <v>0</v>
      </c>
      <c r="D123" s="587">
        <f>SUM(D124:D126)</f>
        <v>287</v>
      </c>
      <c r="E123" s="587">
        <f>SUM(E124:E126)</f>
        <v>286</v>
      </c>
      <c r="F123" s="589">
        <f>SUM(F124:F126)</f>
        <v>0</v>
      </c>
      <c r="G123" s="589">
        <f>SUM(G124:G126)</f>
        <v>286</v>
      </c>
      <c r="H123" s="772">
        <f>E123/D123</f>
        <v>0.9965156794425087</v>
      </c>
    </row>
    <row r="124" spans="1:8" s="18" customFormat="1" ht="16.5">
      <c r="A124" s="51"/>
      <c r="B124" s="471" t="s">
        <v>807</v>
      </c>
      <c r="C124" s="120"/>
      <c r="D124" s="120">
        <v>132</v>
      </c>
      <c r="E124" s="120">
        <v>132</v>
      </c>
      <c r="F124" s="120"/>
      <c r="G124" s="697">
        <f>E124-F124</f>
        <v>132</v>
      </c>
      <c r="H124" s="772">
        <f>E124/D124</f>
        <v>1</v>
      </c>
    </row>
    <row r="125" spans="1:8" s="18" customFormat="1" ht="16.5">
      <c r="A125" s="51"/>
      <c r="B125" s="157" t="s">
        <v>808</v>
      </c>
      <c r="C125" s="120"/>
      <c r="D125" s="120">
        <v>98</v>
      </c>
      <c r="E125" s="120">
        <v>98</v>
      </c>
      <c r="F125" s="120"/>
      <c r="G125" s="697">
        <f>E125-F125</f>
        <v>98</v>
      </c>
      <c r="H125" s="772">
        <f>E125/D125</f>
        <v>1</v>
      </c>
    </row>
    <row r="126" spans="1:8" s="18" customFormat="1" ht="16.5">
      <c r="A126" s="51"/>
      <c r="B126" s="164" t="s">
        <v>779</v>
      </c>
      <c r="C126" s="120">
        <v>0</v>
      </c>
      <c r="D126" s="120">
        <v>57</v>
      </c>
      <c r="E126" s="120">
        <v>56</v>
      </c>
      <c r="F126" s="137"/>
      <c r="G126" s="697">
        <f>E126-F126</f>
        <v>56</v>
      </c>
      <c r="H126" s="772">
        <f>E126/D126</f>
        <v>0.9824561403508771</v>
      </c>
    </row>
    <row r="127" spans="1:8" s="18" customFormat="1" ht="16.5">
      <c r="A127" s="167"/>
      <c r="B127" s="187"/>
      <c r="C127" s="600"/>
      <c r="D127" s="600"/>
      <c r="E127" s="601"/>
      <c r="F127" s="188"/>
      <c r="G127" s="702"/>
      <c r="H127" s="772"/>
    </row>
    <row r="128" spans="1:8" s="18" customFormat="1" ht="15.75">
      <c r="A128" s="57">
        <v>6</v>
      </c>
      <c r="B128" s="60" t="s">
        <v>158</v>
      </c>
      <c r="C128" s="589">
        <f>SUM(C129:C133)</f>
        <v>2236</v>
      </c>
      <c r="D128" s="589">
        <f>SUM(D129:D133)</f>
        <v>3369</v>
      </c>
      <c r="E128" s="589">
        <f>SUM(E129:E133)</f>
        <v>3369</v>
      </c>
      <c r="F128" s="589">
        <f>SUM(F129:F133)</f>
        <v>0</v>
      </c>
      <c r="G128" s="1148">
        <f aca="true" t="shared" si="14" ref="G128:G134">E128-F128</f>
        <v>3369</v>
      </c>
      <c r="H128" s="787">
        <f aca="true" t="shared" si="15" ref="H128:H133">E128/D128</f>
        <v>1</v>
      </c>
    </row>
    <row r="129" spans="1:8" s="18" customFormat="1" ht="16.5">
      <c r="A129" s="163"/>
      <c r="B129" s="471" t="s">
        <v>667</v>
      </c>
      <c r="C129" s="592">
        <v>635</v>
      </c>
      <c r="D129" s="592">
        <v>0</v>
      </c>
      <c r="E129" s="592"/>
      <c r="F129" s="144"/>
      <c r="G129" s="799">
        <f t="shared" si="14"/>
        <v>0</v>
      </c>
      <c r="H129" s="772"/>
    </row>
    <row r="130" spans="1:8" s="18" customFormat="1" ht="16.5">
      <c r="A130" s="17"/>
      <c r="B130" s="157" t="s">
        <v>668</v>
      </c>
      <c r="C130" s="135">
        <v>1601</v>
      </c>
      <c r="D130" s="135">
        <v>2241</v>
      </c>
      <c r="E130" s="135">
        <v>2241</v>
      </c>
      <c r="F130" s="988"/>
      <c r="G130" s="799">
        <f t="shared" si="14"/>
        <v>2241</v>
      </c>
      <c r="H130" s="772">
        <f t="shared" si="15"/>
        <v>1</v>
      </c>
    </row>
    <row r="131" spans="1:8" s="18" customFormat="1" ht="16.5">
      <c r="A131" s="17"/>
      <c r="B131" s="157" t="s">
        <v>793</v>
      </c>
      <c r="C131" s="135">
        <v>0</v>
      </c>
      <c r="D131" s="135">
        <v>152</v>
      </c>
      <c r="E131" s="135">
        <v>152</v>
      </c>
      <c r="F131" s="988"/>
      <c r="G131" s="799">
        <f t="shared" si="14"/>
        <v>152</v>
      </c>
      <c r="H131" s="772">
        <f t="shared" si="15"/>
        <v>1</v>
      </c>
    </row>
    <row r="132" spans="1:8" s="18" customFormat="1" ht="16.5">
      <c r="A132" s="17"/>
      <c r="B132" s="157" t="s">
        <v>794</v>
      </c>
      <c r="C132" s="135">
        <v>0</v>
      </c>
      <c r="D132" s="135">
        <v>364</v>
      </c>
      <c r="E132" s="135">
        <v>364</v>
      </c>
      <c r="F132" s="988"/>
      <c r="G132" s="799">
        <f t="shared" si="14"/>
        <v>364</v>
      </c>
      <c r="H132" s="772">
        <f t="shared" si="15"/>
        <v>1</v>
      </c>
    </row>
    <row r="133" spans="1:8" s="18" customFormat="1" ht="16.5">
      <c r="A133" s="603"/>
      <c r="B133" s="165" t="s">
        <v>633</v>
      </c>
      <c r="C133" s="604">
        <v>0</v>
      </c>
      <c r="D133" s="604">
        <v>612</v>
      </c>
      <c r="E133" s="835">
        <v>612</v>
      </c>
      <c r="F133" s="624"/>
      <c r="G133" s="799">
        <f t="shared" si="14"/>
        <v>612</v>
      </c>
      <c r="H133" s="772">
        <f t="shared" si="15"/>
        <v>1</v>
      </c>
    </row>
    <row r="134" spans="1:8" s="18" customFormat="1" ht="16.5">
      <c r="A134" s="51"/>
      <c r="B134" s="157"/>
      <c r="C134" s="120"/>
      <c r="D134" s="120"/>
      <c r="E134" s="591"/>
      <c r="F134" s="137"/>
      <c r="G134" s="699">
        <f t="shared" si="14"/>
        <v>0</v>
      </c>
      <c r="H134" s="772"/>
    </row>
    <row r="135" spans="1:8" s="18" customFormat="1" ht="15.75">
      <c r="A135" s="51">
        <v>7</v>
      </c>
      <c r="B135" s="577" t="s">
        <v>112</v>
      </c>
      <c r="C135" s="587">
        <f>SUM(C136:C143)</f>
        <v>0</v>
      </c>
      <c r="D135" s="587">
        <f>SUM(D136:D143)</f>
        <v>5260</v>
      </c>
      <c r="E135" s="587">
        <f>SUM(E136:E143)</f>
        <v>5259</v>
      </c>
      <c r="F135" s="587">
        <f>SUM(F136:F143)</f>
        <v>0</v>
      </c>
      <c r="G135" s="139">
        <f>SUM(G136:G143)</f>
        <v>5259</v>
      </c>
      <c r="H135" s="787">
        <f aca="true" t="shared" si="16" ref="H135:H143">E135/D135</f>
        <v>0.999809885931559</v>
      </c>
    </row>
    <row r="136" spans="1:8" s="18" customFormat="1" ht="16.5">
      <c r="A136" s="51"/>
      <c r="B136" s="157" t="s">
        <v>799</v>
      </c>
      <c r="C136" s="120">
        <v>0</v>
      </c>
      <c r="D136" s="120">
        <v>457</v>
      </c>
      <c r="E136" s="591">
        <v>457</v>
      </c>
      <c r="F136" s="137"/>
      <c r="G136" s="697">
        <f>E136-F136</f>
        <v>457</v>
      </c>
      <c r="H136" s="772">
        <f t="shared" si="16"/>
        <v>1</v>
      </c>
    </row>
    <row r="137" spans="1:8" s="18" customFormat="1" ht="16.5">
      <c r="A137" s="51"/>
      <c r="B137" s="157" t="s">
        <v>800</v>
      </c>
      <c r="C137" s="120">
        <v>0</v>
      </c>
      <c r="D137" s="120">
        <v>1080</v>
      </c>
      <c r="E137" s="591">
        <v>1080</v>
      </c>
      <c r="F137" s="137"/>
      <c r="G137" s="697">
        <f aca="true" t="shared" si="17" ref="G137:G143">E137-F137</f>
        <v>1080</v>
      </c>
      <c r="H137" s="772">
        <f t="shared" si="16"/>
        <v>1</v>
      </c>
    </row>
    <row r="138" spans="1:8" s="18" customFormat="1" ht="16.5">
      <c r="A138" s="51"/>
      <c r="B138" s="157" t="s">
        <v>801</v>
      </c>
      <c r="C138" s="120">
        <v>0</v>
      </c>
      <c r="D138" s="120">
        <v>264</v>
      </c>
      <c r="E138" s="591">
        <v>264</v>
      </c>
      <c r="F138" s="137"/>
      <c r="G138" s="697">
        <f t="shared" si="17"/>
        <v>264</v>
      </c>
      <c r="H138" s="772">
        <f t="shared" si="16"/>
        <v>1</v>
      </c>
    </row>
    <row r="139" spans="1:8" s="18" customFormat="1" ht="16.5">
      <c r="A139" s="51"/>
      <c r="B139" s="157" t="s">
        <v>802</v>
      </c>
      <c r="C139" s="120">
        <v>0</v>
      </c>
      <c r="D139" s="120">
        <v>150</v>
      </c>
      <c r="E139" s="591">
        <v>150</v>
      </c>
      <c r="F139" s="137"/>
      <c r="G139" s="697">
        <f t="shared" si="17"/>
        <v>150</v>
      </c>
      <c r="H139" s="772">
        <f t="shared" si="16"/>
        <v>1</v>
      </c>
    </row>
    <row r="140" spans="1:8" s="18" customFormat="1" ht="16.5">
      <c r="A140" s="51"/>
      <c r="B140" s="157" t="s">
        <v>803</v>
      </c>
      <c r="C140" s="120">
        <v>0</v>
      </c>
      <c r="D140" s="120">
        <v>424</v>
      </c>
      <c r="E140" s="591">
        <v>423</v>
      </c>
      <c r="F140" s="137"/>
      <c r="G140" s="697">
        <f t="shared" si="17"/>
        <v>423</v>
      </c>
      <c r="H140" s="772">
        <f t="shared" si="16"/>
        <v>0.9976415094339622</v>
      </c>
    </row>
    <row r="141" spans="1:8" s="18" customFormat="1" ht="16.5">
      <c r="A141" s="51"/>
      <c r="B141" s="157" t="s">
        <v>804</v>
      </c>
      <c r="C141" s="120">
        <v>0</v>
      </c>
      <c r="D141" s="120">
        <v>1657</v>
      </c>
      <c r="E141" s="591">
        <v>1657</v>
      </c>
      <c r="F141" s="137"/>
      <c r="G141" s="697">
        <f t="shared" si="17"/>
        <v>1657</v>
      </c>
      <c r="H141" s="772">
        <f t="shared" si="16"/>
        <v>1</v>
      </c>
    </row>
    <row r="142" spans="1:8" s="18" customFormat="1" ht="16.5">
      <c r="A142" s="51"/>
      <c r="B142" s="157" t="s">
        <v>805</v>
      </c>
      <c r="C142" s="120">
        <v>0</v>
      </c>
      <c r="D142" s="120">
        <v>343</v>
      </c>
      <c r="E142" s="591">
        <v>343</v>
      </c>
      <c r="F142" s="137"/>
      <c r="G142" s="697">
        <f t="shared" si="17"/>
        <v>343</v>
      </c>
      <c r="H142" s="772">
        <f t="shared" si="16"/>
        <v>1</v>
      </c>
    </row>
    <row r="143" spans="1:8" s="18" customFormat="1" ht="16.5">
      <c r="A143" s="51"/>
      <c r="B143" s="157" t="s">
        <v>806</v>
      </c>
      <c r="C143" s="120">
        <v>0</v>
      </c>
      <c r="D143" s="120">
        <v>885</v>
      </c>
      <c r="E143" s="591">
        <v>885</v>
      </c>
      <c r="F143" s="137"/>
      <c r="G143" s="697">
        <f t="shared" si="17"/>
        <v>885</v>
      </c>
      <c r="H143" s="772">
        <f t="shared" si="16"/>
        <v>1</v>
      </c>
    </row>
    <row r="144" spans="1:8" s="18" customFormat="1" ht="16.5">
      <c r="A144" s="335"/>
      <c r="B144" s="972"/>
      <c r="C144" s="973"/>
      <c r="D144" s="595"/>
      <c r="E144" s="604"/>
      <c r="F144" s="338"/>
      <c r="G144" s="698"/>
      <c r="H144" s="772"/>
    </row>
    <row r="145" spans="1:8" s="18" customFormat="1" ht="15.75">
      <c r="A145" s="57">
        <v>8</v>
      </c>
      <c r="B145" s="60" t="s">
        <v>670</v>
      </c>
      <c r="C145" s="589">
        <f>SUM(C146:C148)</f>
        <v>1100</v>
      </c>
      <c r="D145" s="589">
        <f>SUM(D146:D148)</f>
        <v>2084</v>
      </c>
      <c r="E145" s="589">
        <f>SUM(E146:E148)</f>
        <v>2084</v>
      </c>
      <c r="F145" s="140">
        <f>SUM(F146:F148)</f>
        <v>2084</v>
      </c>
      <c r="G145" s="701">
        <f>E145-F145</f>
        <v>0</v>
      </c>
      <c r="H145" s="841">
        <f>E145/D145</f>
        <v>1</v>
      </c>
    </row>
    <row r="146" spans="1:8" s="18" customFormat="1" ht="33">
      <c r="A146" s="51"/>
      <c r="B146" s="157" t="s">
        <v>671</v>
      </c>
      <c r="C146" s="120">
        <v>1100</v>
      </c>
      <c r="D146" s="120">
        <v>1888</v>
      </c>
      <c r="E146" s="591">
        <v>1888</v>
      </c>
      <c r="F146" s="137">
        <v>1888</v>
      </c>
      <c r="G146" s="697">
        <f>E146-F146</f>
        <v>0</v>
      </c>
      <c r="H146" s="760">
        <f>E146/D146</f>
        <v>1</v>
      </c>
    </row>
    <row r="147" spans="1:8" s="18" customFormat="1" ht="16.5">
      <c r="A147" s="51"/>
      <c r="B147" s="157" t="s">
        <v>797</v>
      </c>
      <c r="C147" s="120">
        <v>0</v>
      </c>
      <c r="D147" s="120">
        <v>16</v>
      </c>
      <c r="E147" s="591">
        <v>16</v>
      </c>
      <c r="F147" s="137">
        <v>16</v>
      </c>
      <c r="G147" s="697">
        <f>E147-F147</f>
        <v>0</v>
      </c>
      <c r="H147" s="761">
        <f>E147/D147</f>
        <v>1</v>
      </c>
    </row>
    <row r="148" spans="1:8" s="18" customFormat="1" ht="16.5">
      <c r="A148" s="51"/>
      <c r="B148" s="157" t="s">
        <v>798</v>
      </c>
      <c r="C148" s="120">
        <v>0</v>
      </c>
      <c r="D148" s="120">
        <v>180</v>
      </c>
      <c r="E148" s="591">
        <v>180</v>
      </c>
      <c r="F148" s="137">
        <v>180</v>
      </c>
      <c r="G148" s="697">
        <f>E148-F148</f>
        <v>0</v>
      </c>
      <c r="H148" s="761">
        <f>E148/D148</f>
        <v>1</v>
      </c>
    </row>
    <row r="149" spans="1:8" s="18" customFormat="1" ht="16.5">
      <c r="A149" s="17"/>
      <c r="B149" s="468"/>
      <c r="C149" s="637"/>
      <c r="D149" s="135"/>
      <c r="E149" s="602"/>
      <c r="F149" s="473"/>
      <c r="G149" s="843"/>
      <c r="H149" s="772"/>
    </row>
    <row r="150" spans="1:8" s="18" customFormat="1" ht="15.75">
      <c r="A150" s="17">
        <v>9</v>
      </c>
      <c r="B150" s="108" t="s">
        <v>74</v>
      </c>
      <c r="C150" s="136">
        <f>SUM(C151:C172)</f>
        <v>5810</v>
      </c>
      <c r="D150" s="136">
        <f>SUM(D151:D172)</f>
        <v>51727</v>
      </c>
      <c r="E150" s="136">
        <f>SUM(E151:E172)</f>
        <v>51066</v>
      </c>
      <c r="F150" s="145">
        <f>SUM(F151:F172)</f>
        <v>3810</v>
      </c>
      <c r="G150" s="616">
        <f aca="true" t="shared" si="18" ref="G150:G160">E150-F150</f>
        <v>47256</v>
      </c>
      <c r="H150" s="788">
        <f>E150/D150</f>
        <v>0.9872213737506524</v>
      </c>
    </row>
    <row r="151" spans="1:8" s="18" customFormat="1" ht="16.5">
      <c r="A151" s="17"/>
      <c r="B151" s="157" t="s">
        <v>666</v>
      </c>
      <c r="C151" s="135">
        <v>2000</v>
      </c>
      <c r="D151" s="135">
        <v>0</v>
      </c>
      <c r="E151" s="594">
        <v>0</v>
      </c>
      <c r="F151" s="138">
        <v>0</v>
      </c>
      <c r="G151" s="799">
        <f t="shared" si="18"/>
        <v>0</v>
      </c>
      <c r="H151" s="772"/>
    </row>
    <row r="152" spans="1:8" s="18" customFormat="1" ht="16.5">
      <c r="A152" s="57"/>
      <c r="B152" s="165" t="s">
        <v>633</v>
      </c>
      <c r="C152" s="591">
        <v>3810</v>
      </c>
      <c r="D152" s="591">
        <v>5588</v>
      </c>
      <c r="E152" s="586">
        <v>5588</v>
      </c>
      <c r="F152" s="141">
        <v>3810</v>
      </c>
      <c r="G152" s="699">
        <f t="shared" si="18"/>
        <v>1778</v>
      </c>
      <c r="H152" s="837">
        <f aca="true" t="shared" si="19" ref="H152:H172">E152/D152</f>
        <v>1</v>
      </c>
    </row>
    <row r="153" spans="1:8" s="18" customFormat="1" ht="16.5">
      <c r="A153" s="51"/>
      <c r="B153" s="157" t="s">
        <v>766</v>
      </c>
      <c r="C153" s="120">
        <v>0</v>
      </c>
      <c r="D153" s="120">
        <v>1600</v>
      </c>
      <c r="E153" s="586">
        <v>1599</v>
      </c>
      <c r="F153" s="137"/>
      <c r="G153" s="697">
        <f t="shared" si="18"/>
        <v>1599</v>
      </c>
      <c r="H153" s="772">
        <f t="shared" si="19"/>
        <v>0.999375</v>
      </c>
    </row>
    <row r="154" spans="1:8" s="18" customFormat="1" ht="16.5">
      <c r="A154" s="186"/>
      <c r="B154" s="471" t="s">
        <v>767</v>
      </c>
      <c r="C154" s="598">
        <v>0</v>
      </c>
      <c r="D154" s="598">
        <v>517</v>
      </c>
      <c r="E154" s="593">
        <v>517</v>
      </c>
      <c r="F154" s="155"/>
      <c r="G154" s="706">
        <f t="shared" si="18"/>
        <v>517</v>
      </c>
      <c r="H154" s="772">
        <f t="shared" si="19"/>
        <v>1</v>
      </c>
    </row>
    <row r="155" spans="1:8" s="18" customFormat="1" ht="16.5">
      <c r="A155" s="17"/>
      <c r="B155" s="157" t="s">
        <v>768</v>
      </c>
      <c r="C155" s="135">
        <v>0</v>
      </c>
      <c r="D155" s="135">
        <v>2521</v>
      </c>
      <c r="E155" s="594">
        <v>2521</v>
      </c>
      <c r="F155" s="138"/>
      <c r="G155" s="799">
        <f t="shared" si="18"/>
        <v>2521</v>
      </c>
      <c r="H155" s="772">
        <f t="shared" si="19"/>
        <v>1</v>
      </c>
    </row>
    <row r="156" spans="1:8" s="18" customFormat="1" ht="16.5">
      <c r="A156" s="17"/>
      <c r="B156" s="157" t="s">
        <v>769</v>
      </c>
      <c r="C156" s="135">
        <v>0</v>
      </c>
      <c r="D156" s="135">
        <v>4200</v>
      </c>
      <c r="E156" s="594">
        <v>4076</v>
      </c>
      <c r="F156" s="138"/>
      <c r="G156" s="799">
        <f t="shared" si="18"/>
        <v>4076</v>
      </c>
      <c r="H156" s="772">
        <f t="shared" si="19"/>
        <v>0.9704761904761905</v>
      </c>
    </row>
    <row r="157" spans="1:8" s="18" customFormat="1" ht="16.5">
      <c r="A157" s="17"/>
      <c r="B157" s="157" t="s">
        <v>770</v>
      </c>
      <c r="C157" s="135">
        <v>0</v>
      </c>
      <c r="D157" s="135">
        <v>7107</v>
      </c>
      <c r="E157" s="594">
        <v>6982</v>
      </c>
      <c r="F157" s="138"/>
      <c r="G157" s="799">
        <f t="shared" si="18"/>
        <v>6982</v>
      </c>
      <c r="H157" s="772">
        <f t="shared" si="19"/>
        <v>0.9824117067679753</v>
      </c>
    </row>
    <row r="158" spans="1:8" s="18" customFormat="1" ht="16.5">
      <c r="A158" s="17"/>
      <c r="B158" s="157" t="s">
        <v>771</v>
      </c>
      <c r="C158" s="135">
        <v>0</v>
      </c>
      <c r="D158" s="135">
        <v>2826</v>
      </c>
      <c r="E158" s="594">
        <v>2764</v>
      </c>
      <c r="F158" s="138"/>
      <c r="G158" s="799">
        <f t="shared" si="18"/>
        <v>2764</v>
      </c>
      <c r="H158" s="772">
        <f t="shared" si="19"/>
        <v>0.9780608634111819</v>
      </c>
    </row>
    <row r="159" spans="1:8" s="18" customFormat="1" ht="16.5">
      <c r="A159" s="57"/>
      <c r="B159" s="157" t="s">
        <v>772</v>
      </c>
      <c r="C159" s="591">
        <v>0</v>
      </c>
      <c r="D159" s="591">
        <v>5817</v>
      </c>
      <c r="E159" s="586">
        <v>5817</v>
      </c>
      <c r="F159" s="141"/>
      <c r="G159" s="699">
        <f t="shared" si="18"/>
        <v>5817</v>
      </c>
      <c r="H159" s="772">
        <f t="shared" si="19"/>
        <v>1</v>
      </c>
    </row>
    <row r="160" spans="1:8" s="18" customFormat="1" ht="16.5">
      <c r="A160" s="51"/>
      <c r="B160" s="157" t="s">
        <v>773</v>
      </c>
      <c r="C160" s="120">
        <v>0</v>
      </c>
      <c r="D160" s="120">
        <v>7077</v>
      </c>
      <c r="E160" s="586">
        <v>7077</v>
      </c>
      <c r="F160" s="137"/>
      <c r="G160" s="697">
        <f t="shared" si="18"/>
        <v>7077</v>
      </c>
      <c r="H160" s="772">
        <f t="shared" si="19"/>
        <v>1</v>
      </c>
    </row>
    <row r="161" spans="1:8" s="18" customFormat="1" ht="16.5">
      <c r="A161" s="51"/>
      <c r="B161" s="157" t="s">
        <v>774</v>
      </c>
      <c r="C161" s="120">
        <v>0</v>
      </c>
      <c r="D161" s="120">
        <v>57</v>
      </c>
      <c r="E161" s="586">
        <v>57</v>
      </c>
      <c r="F161" s="137"/>
      <c r="G161" s="697">
        <f aca="true" t="shared" si="20" ref="G161:G172">E161-F161</f>
        <v>57</v>
      </c>
      <c r="H161" s="772">
        <f t="shared" si="19"/>
        <v>1</v>
      </c>
    </row>
    <row r="162" spans="1:8" s="18" customFormat="1" ht="33">
      <c r="A162" s="335"/>
      <c r="B162" s="157" t="s">
        <v>775</v>
      </c>
      <c r="C162" s="595">
        <v>0</v>
      </c>
      <c r="D162" s="595">
        <v>2200</v>
      </c>
      <c r="E162" s="597">
        <v>2200</v>
      </c>
      <c r="F162" s="338"/>
      <c r="G162" s="698">
        <f t="shared" si="20"/>
        <v>2200</v>
      </c>
      <c r="H162" s="772">
        <f t="shared" si="19"/>
        <v>1</v>
      </c>
    </row>
    <row r="163" spans="1:8" s="18" customFormat="1" ht="17.25" thickBot="1">
      <c r="A163" s="1176"/>
      <c r="B163" s="1070" t="s">
        <v>776</v>
      </c>
      <c r="C163" s="1170">
        <v>0</v>
      </c>
      <c r="D163" s="1170">
        <v>1649</v>
      </c>
      <c r="E163" s="1177">
        <v>1474</v>
      </c>
      <c r="F163" s="1178"/>
      <c r="G163" s="1179">
        <f t="shared" si="20"/>
        <v>1474</v>
      </c>
      <c r="H163" s="1164">
        <f t="shared" si="19"/>
        <v>0.8938750758035173</v>
      </c>
    </row>
    <row r="164" spans="1:8" s="18" customFormat="1" ht="16.5">
      <c r="A164" s="1155"/>
      <c r="B164" s="1123" t="s">
        <v>777</v>
      </c>
      <c r="C164" s="1180">
        <v>0</v>
      </c>
      <c r="D164" s="1180">
        <v>813</v>
      </c>
      <c r="E164" s="1181">
        <v>813</v>
      </c>
      <c r="F164" s="1166"/>
      <c r="G164" s="1167">
        <f t="shared" si="20"/>
        <v>813</v>
      </c>
      <c r="H164" s="1182">
        <f t="shared" si="19"/>
        <v>1</v>
      </c>
    </row>
    <row r="165" spans="1:8" s="18" customFormat="1" ht="16.5">
      <c r="A165" s="51"/>
      <c r="B165" s="157" t="s">
        <v>778</v>
      </c>
      <c r="C165" s="120">
        <v>0</v>
      </c>
      <c r="D165" s="120">
        <v>168</v>
      </c>
      <c r="E165" s="586">
        <v>168</v>
      </c>
      <c r="F165" s="137"/>
      <c r="G165" s="697">
        <f t="shared" si="20"/>
        <v>168</v>
      </c>
      <c r="H165" s="772">
        <f t="shared" si="19"/>
        <v>1</v>
      </c>
    </row>
    <row r="166" spans="1:8" s="18" customFormat="1" ht="16.5">
      <c r="A166" s="51"/>
      <c r="B166" s="157" t="s">
        <v>779</v>
      </c>
      <c r="C166" s="120">
        <v>0</v>
      </c>
      <c r="D166" s="120">
        <v>340</v>
      </c>
      <c r="E166" s="586">
        <v>340</v>
      </c>
      <c r="F166" s="137"/>
      <c r="G166" s="697">
        <f t="shared" si="20"/>
        <v>340</v>
      </c>
      <c r="H166" s="772">
        <f t="shared" si="19"/>
        <v>1</v>
      </c>
    </row>
    <row r="167" spans="1:8" s="18" customFormat="1" ht="16.5">
      <c r="A167" s="51"/>
      <c r="B167" s="157" t="s">
        <v>780</v>
      </c>
      <c r="C167" s="120">
        <v>0</v>
      </c>
      <c r="D167" s="120">
        <v>483</v>
      </c>
      <c r="E167" s="586">
        <v>483</v>
      </c>
      <c r="F167" s="137"/>
      <c r="G167" s="697">
        <f t="shared" si="20"/>
        <v>483</v>
      </c>
      <c r="H167" s="772">
        <f t="shared" si="19"/>
        <v>1</v>
      </c>
    </row>
    <row r="168" spans="1:8" s="18" customFormat="1" ht="16.5">
      <c r="A168" s="51"/>
      <c r="B168" s="157" t="s">
        <v>781</v>
      </c>
      <c r="C168" s="120">
        <v>0</v>
      </c>
      <c r="D168" s="120">
        <v>366</v>
      </c>
      <c r="E168" s="586">
        <v>366</v>
      </c>
      <c r="F168" s="137"/>
      <c r="G168" s="697">
        <f t="shared" si="20"/>
        <v>366</v>
      </c>
      <c r="H168" s="772">
        <f t="shared" si="19"/>
        <v>1</v>
      </c>
    </row>
    <row r="169" spans="1:8" s="18" customFormat="1" ht="16.5">
      <c r="A169" s="51"/>
      <c r="B169" s="157" t="s">
        <v>782</v>
      </c>
      <c r="C169" s="120">
        <v>0</v>
      </c>
      <c r="D169" s="120">
        <v>372</v>
      </c>
      <c r="E169" s="586">
        <v>372</v>
      </c>
      <c r="F169" s="137"/>
      <c r="G169" s="697">
        <f t="shared" si="20"/>
        <v>372</v>
      </c>
      <c r="H169" s="772">
        <f t="shared" si="19"/>
        <v>1</v>
      </c>
    </row>
    <row r="170" spans="1:8" s="18" customFormat="1" ht="16.5">
      <c r="A170" s="51"/>
      <c r="B170" s="157" t="s">
        <v>783</v>
      </c>
      <c r="C170" s="120">
        <v>0</v>
      </c>
      <c r="D170" s="120">
        <v>1966</v>
      </c>
      <c r="E170" s="593">
        <v>1792</v>
      </c>
      <c r="F170" s="137"/>
      <c r="G170" s="697">
        <f t="shared" si="20"/>
        <v>1792</v>
      </c>
      <c r="H170" s="772">
        <f t="shared" si="19"/>
        <v>0.9114954221770092</v>
      </c>
    </row>
    <row r="171" spans="1:8" s="18" customFormat="1" ht="16.5">
      <c r="A171" s="51"/>
      <c r="B171" s="157" t="s">
        <v>784</v>
      </c>
      <c r="C171" s="120">
        <v>0</v>
      </c>
      <c r="D171" s="120">
        <v>627</v>
      </c>
      <c r="E171" s="135">
        <v>627</v>
      </c>
      <c r="F171" s="143"/>
      <c r="G171" s="697">
        <f t="shared" si="20"/>
        <v>627</v>
      </c>
      <c r="H171" s="772">
        <f t="shared" si="19"/>
        <v>1</v>
      </c>
    </row>
    <row r="172" spans="1:8" s="18" customFormat="1" ht="16.5">
      <c r="A172" s="51"/>
      <c r="B172" s="157" t="s">
        <v>785</v>
      </c>
      <c r="C172" s="120">
        <v>0</v>
      </c>
      <c r="D172" s="120">
        <v>5433</v>
      </c>
      <c r="E172" s="135">
        <v>5433</v>
      </c>
      <c r="F172" s="143"/>
      <c r="G172" s="697">
        <f t="shared" si="20"/>
        <v>5433</v>
      </c>
      <c r="H172" s="772">
        <f t="shared" si="19"/>
        <v>1</v>
      </c>
    </row>
    <row r="173" spans="1:8" s="18" customFormat="1" ht="16.5">
      <c r="A173" s="51"/>
      <c r="B173" s="52"/>
      <c r="C173" s="120"/>
      <c r="D173" s="120"/>
      <c r="E173" s="581"/>
      <c r="F173" s="137"/>
      <c r="G173" s="582"/>
      <c r="H173" s="772"/>
    </row>
    <row r="174" spans="1:8" ht="16.5">
      <c r="A174" s="51"/>
      <c r="B174" s="63" t="s">
        <v>22</v>
      </c>
      <c r="C174" s="794">
        <f>C96+C150+C114+C128+C106+C123+C145+C112+C135</f>
        <v>27703</v>
      </c>
      <c r="D174" s="794">
        <f>D96+D150+D114+D128+D106+D123+D145+D112+D135</f>
        <v>83738</v>
      </c>
      <c r="E174" s="794">
        <f>E96+E150+E114+E128+E106+E123+E145+E112+E135</f>
        <v>81239</v>
      </c>
      <c r="F174" s="1058">
        <f>F96+F150+F114+F128+F106+F123+F145+F112+F135</f>
        <v>5894</v>
      </c>
      <c r="G174" s="1058">
        <f>G96+G150+G114+G128+G106+G123+G145+G112+G135</f>
        <v>75345</v>
      </c>
      <c r="H174" s="788">
        <f>E174/D174</f>
        <v>0.9701569180061621</v>
      </c>
    </row>
    <row r="175" spans="1:8" ht="16.5">
      <c r="A175" s="51"/>
      <c r="B175" s="64"/>
      <c r="C175" s="795"/>
      <c r="D175" s="795"/>
      <c r="E175" s="796"/>
      <c r="F175" s="797"/>
      <c r="G175" s="582">
        <f>E175-F175</f>
        <v>0</v>
      </c>
      <c r="H175" s="761"/>
    </row>
    <row r="176" spans="1:8" ht="17.25" thickBot="1">
      <c r="A176" s="58"/>
      <c r="B176" s="65" t="s">
        <v>49</v>
      </c>
      <c r="C176" s="798">
        <f>SUM(C92+C174)</f>
        <v>158358</v>
      </c>
      <c r="D176" s="798">
        <f>SUM(D92+D174)</f>
        <v>412262</v>
      </c>
      <c r="E176" s="798">
        <f>SUM(E92+E174)</f>
        <v>305965</v>
      </c>
      <c r="F176" s="786">
        <f>SUM(F92+F174)</f>
        <v>75351</v>
      </c>
      <c r="G176" s="709">
        <f>E176-F176</f>
        <v>230614</v>
      </c>
      <c r="H176" s="456">
        <f>E176/D176</f>
        <v>0.7421615380510452</v>
      </c>
    </row>
    <row r="178" ht="16.5">
      <c r="B178" s="3"/>
    </row>
    <row r="182" ht="16.5">
      <c r="E182" s="3"/>
    </row>
    <row r="184" ht="16.5">
      <c r="B184" s="67" t="s">
        <v>811</v>
      </c>
    </row>
  </sheetData>
  <sheetProtection/>
  <mergeCells count="2">
    <mergeCell ref="A94:B94"/>
    <mergeCell ref="A2:C2"/>
  </mergeCells>
  <printOptions/>
  <pageMargins left="0.31496062992125984" right="0.1968503937007874" top="0.7874015748031497" bottom="0.2755905511811024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beruházási kiadásai feladatonként&amp;R&amp;"Book Antiqua,Félkövér"11. melléklet
ezer Ft</oddHeader>
    <oddFooter>&amp;C&amp;P</oddFooter>
  </headerFooter>
  <rowBreaks count="4" manualBreakCount="4">
    <brk id="37" max="255" man="1"/>
    <brk id="70" max="255" man="1"/>
    <brk id="113" max="255" man="1"/>
    <brk id="1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75">
      <selection activeCell="G94" sqref="G94"/>
    </sheetView>
  </sheetViews>
  <sheetFormatPr defaultColWidth="9.140625" defaultRowHeight="12.75"/>
  <cols>
    <col min="1" max="1" width="3.8515625" style="66" customWidth="1"/>
    <col min="2" max="2" width="48.8515625" style="3" customWidth="1"/>
    <col min="3" max="5" width="12.28125" style="3" bestFit="1" customWidth="1"/>
    <col min="6" max="6" width="11.140625" style="3" bestFit="1" customWidth="1"/>
    <col min="7" max="7" width="9.57421875" style="3" bestFit="1" customWidth="1"/>
    <col min="8" max="8" width="7.140625" style="3" bestFit="1" customWidth="1"/>
    <col min="9" max="9" width="9.140625" style="3" customWidth="1"/>
    <col min="10" max="10" width="11.140625" style="3" bestFit="1" customWidth="1"/>
    <col min="11" max="16384" width="9.140625" style="3" customWidth="1"/>
  </cols>
  <sheetData>
    <row r="1" spans="1:14" ht="45.75" thickBot="1">
      <c r="A1" s="578" t="s">
        <v>13</v>
      </c>
      <c r="B1" s="579" t="s">
        <v>52</v>
      </c>
      <c r="C1" s="123" t="s">
        <v>197</v>
      </c>
      <c r="D1" s="123" t="s">
        <v>261</v>
      </c>
      <c r="E1" s="123" t="s">
        <v>198</v>
      </c>
      <c r="F1" s="123" t="s">
        <v>91</v>
      </c>
      <c r="G1" s="123" t="s">
        <v>92</v>
      </c>
      <c r="H1" s="124" t="s">
        <v>199</v>
      </c>
      <c r="N1" s="18"/>
    </row>
    <row r="2" spans="1:14" ht="16.5" customHeight="1">
      <c r="A2" s="1353" t="s">
        <v>53</v>
      </c>
      <c r="B2" s="1354"/>
      <c r="C2" s="1354"/>
      <c r="D2" s="466"/>
      <c r="E2" s="466"/>
      <c r="F2" s="80"/>
      <c r="G2" s="696"/>
      <c r="H2" s="1069"/>
      <c r="N2" s="18"/>
    </row>
    <row r="3" spans="1:14" ht="16.5">
      <c r="A3" s="51">
        <v>1</v>
      </c>
      <c r="B3" s="69" t="s">
        <v>84</v>
      </c>
      <c r="C3" s="587">
        <f>SUM(C4:C10)</f>
        <v>42600</v>
      </c>
      <c r="D3" s="587">
        <f>SUM(D4:D10)</f>
        <v>39500</v>
      </c>
      <c r="E3" s="587">
        <f>SUM(E4:E10)</f>
        <v>37811</v>
      </c>
      <c r="F3" s="139">
        <f>SUM(F4:F10)</f>
        <v>35911</v>
      </c>
      <c r="G3" s="139">
        <f>E3-F3</f>
        <v>1900</v>
      </c>
      <c r="H3" s="787">
        <f>E3/D3</f>
        <v>0.957240506329114</v>
      </c>
      <c r="N3" s="18"/>
    </row>
    <row r="4" spans="1:14" ht="18.75" customHeight="1">
      <c r="A4" s="51"/>
      <c r="B4" s="70" t="s">
        <v>846</v>
      </c>
      <c r="C4" s="620">
        <v>2000</v>
      </c>
      <c r="D4" s="620">
        <v>2413</v>
      </c>
      <c r="E4" s="620">
        <v>2413</v>
      </c>
      <c r="F4" s="711">
        <v>2413</v>
      </c>
      <c r="G4" s="711">
        <f aca="true" t="shared" si="0" ref="G4:G92">E4-F4</f>
        <v>0</v>
      </c>
      <c r="H4" s="1061">
        <f aca="true" t="shared" si="1" ref="H4:H73">E4/D4</f>
        <v>1</v>
      </c>
      <c r="N4" s="18"/>
    </row>
    <row r="5" spans="1:14" ht="33">
      <c r="A5" s="51"/>
      <c r="B5" s="70" t="s">
        <v>673</v>
      </c>
      <c r="C5" s="620">
        <v>1200</v>
      </c>
      <c r="D5" s="620">
        <v>1200</v>
      </c>
      <c r="E5" s="620">
        <v>980</v>
      </c>
      <c r="F5" s="711">
        <v>980</v>
      </c>
      <c r="G5" s="711">
        <f t="shared" si="0"/>
        <v>0</v>
      </c>
      <c r="H5" s="1062">
        <f t="shared" si="1"/>
        <v>0.8166666666666667</v>
      </c>
      <c r="N5" s="18"/>
    </row>
    <row r="6" spans="1:14" ht="15.75" customHeight="1">
      <c r="A6" s="51"/>
      <c r="B6" s="70" t="s">
        <v>820</v>
      </c>
      <c r="C6" s="620">
        <v>23000</v>
      </c>
      <c r="D6" s="620">
        <v>23000</v>
      </c>
      <c r="E6" s="620">
        <v>23000</v>
      </c>
      <c r="F6" s="711">
        <v>23000</v>
      </c>
      <c r="G6" s="711">
        <f t="shared" si="0"/>
        <v>0</v>
      </c>
      <c r="H6" s="1041">
        <f t="shared" si="1"/>
        <v>1</v>
      </c>
      <c r="N6" s="18"/>
    </row>
    <row r="7" spans="1:14" ht="33">
      <c r="A7" s="51"/>
      <c r="B7" s="70" t="s">
        <v>674</v>
      </c>
      <c r="C7" s="620">
        <v>2000</v>
      </c>
      <c r="D7" s="620">
        <v>1587</v>
      </c>
      <c r="E7" s="620">
        <v>118</v>
      </c>
      <c r="F7" s="711">
        <v>118</v>
      </c>
      <c r="G7" s="711">
        <f t="shared" si="0"/>
        <v>0</v>
      </c>
      <c r="H7" s="1041">
        <f t="shared" si="1"/>
        <v>0.074354127284184</v>
      </c>
      <c r="N7" s="18"/>
    </row>
    <row r="8" spans="1:14" ht="33">
      <c r="A8" s="51"/>
      <c r="B8" s="70" t="s">
        <v>675</v>
      </c>
      <c r="C8" s="620">
        <v>8600</v>
      </c>
      <c r="D8" s="620">
        <v>3600</v>
      </c>
      <c r="E8" s="620">
        <v>3600</v>
      </c>
      <c r="F8" s="711">
        <v>3600</v>
      </c>
      <c r="G8" s="711">
        <f t="shared" si="0"/>
        <v>0</v>
      </c>
      <c r="H8" s="1041">
        <f t="shared" si="1"/>
        <v>1</v>
      </c>
      <c r="N8" s="18"/>
    </row>
    <row r="9" spans="1:14" ht="16.5">
      <c r="A9" s="51"/>
      <c r="B9" s="70" t="s">
        <v>676</v>
      </c>
      <c r="C9" s="620">
        <v>0</v>
      </c>
      <c r="D9" s="620">
        <v>1900</v>
      </c>
      <c r="E9" s="620">
        <v>1900</v>
      </c>
      <c r="F9" s="711"/>
      <c r="G9" s="711">
        <f t="shared" si="0"/>
        <v>1900</v>
      </c>
      <c r="H9" s="1041">
        <f t="shared" si="1"/>
        <v>1</v>
      </c>
      <c r="N9" s="18"/>
    </row>
    <row r="10" spans="1:14" ht="33">
      <c r="A10" s="51"/>
      <c r="B10" s="70" t="s">
        <v>677</v>
      </c>
      <c r="C10" s="620">
        <v>5800</v>
      </c>
      <c r="D10" s="620">
        <v>5800</v>
      </c>
      <c r="E10" s="620">
        <v>5800</v>
      </c>
      <c r="F10" s="711">
        <v>5800</v>
      </c>
      <c r="G10" s="711">
        <f t="shared" si="0"/>
        <v>0</v>
      </c>
      <c r="H10" s="1041">
        <f t="shared" si="1"/>
        <v>1</v>
      </c>
      <c r="N10" s="18"/>
    </row>
    <row r="11" spans="1:14" ht="16.5">
      <c r="A11" s="51"/>
      <c r="B11" s="70"/>
      <c r="C11" s="120"/>
      <c r="D11" s="135"/>
      <c r="E11" s="135"/>
      <c r="F11" s="122"/>
      <c r="G11" s="139"/>
      <c r="H11" s="772"/>
      <c r="N11" s="18"/>
    </row>
    <row r="12" spans="1:14" ht="16.5">
      <c r="A12" s="51">
        <v>2</v>
      </c>
      <c r="B12" s="73" t="s">
        <v>925</v>
      </c>
      <c r="C12" s="622">
        <f>SUM(C13:C21)</f>
        <v>29760</v>
      </c>
      <c r="D12" s="622">
        <f>SUM(D13:D21)</f>
        <v>33182</v>
      </c>
      <c r="E12" s="622">
        <f>SUM(E13:E21)</f>
        <v>33037</v>
      </c>
      <c r="F12" s="142">
        <f>SUM(F13:F21)</f>
        <v>0</v>
      </c>
      <c r="G12" s="139">
        <f t="shared" si="0"/>
        <v>33037</v>
      </c>
      <c r="H12" s="761">
        <f t="shared" si="1"/>
        <v>0.9956301609306251</v>
      </c>
      <c r="N12" s="18"/>
    </row>
    <row r="13" spans="1:14" ht="16.5">
      <c r="A13" s="72"/>
      <c r="B13" s="70" t="s">
        <v>54</v>
      </c>
      <c r="C13" s="585">
        <v>3746</v>
      </c>
      <c r="D13" s="585">
        <v>3746</v>
      </c>
      <c r="E13" s="585">
        <v>3692</v>
      </c>
      <c r="F13" s="137"/>
      <c r="G13" s="137">
        <f t="shared" si="0"/>
        <v>3692</v>
      </c>
      <c r="H13" s="761">
        <f t="shared" si="1"/>
        <v>0.9855846235985051</v>
      </c>
      <c r="N13" s="18"/>
    </row>
    <row r="14" spans="1:14" ht="16.5">
      <c r="A14" s="72"/>
      <c r="B14" s="70" t="s">
        <v>455</v>
      </c>
      <c r="C14" s="585">
        <v>750</v>
      </c>
      <c r="D14" s="585">
        <v>750</v>
      </c>
      <c r="E14" s="585">
        <v>750</v>
      </c>
      <c r="F14" s="137"/>
      <c r="G14" s="137">
        <f t="shared" si="0"/>
        <v>750</v>
      </c>
      <c r="H14" s="772">
        <f t="shared" si="1"/>
        <v>1</v>
      </c>
      <c r="N14" s="18"/>
    </row>
    <row r="15" spans="1:14" ht="33">
      <c r="A15" s="72"/>
      <c r="B15" s="70" t="s">
        <v>456</v>
      </c>
      <c r="C15" s="583">
        <v>820</v>
      </c>
      <c r="D15" s="583">
        <v>820</v>
      </c>
      <c r="E15" s="583">
        <v>820</v>
      </c>
      <c r="F15" s="137"/>
      <c r="G15" s="711">
        <f t="shared" si="0"/>
        <v>820</v>
      </c>
      <c r="H15" s="1041">
        <f t="shared" si="1"/>
        <v>1</v>
      </c>
      <c r="N15" s="18"/>
    </row>
    <row r="16" spans="1:14" ht="33">
      <c r="A16" s="72"/>
      <c r="B16" s="70" t="s">
        <v>678</v>
      </c>
      <c r="C16" s="583">
        <v>2200</v>
      </c>
      <c r="D16" s="583">
        <v>1732</v>
      </c>
      <c r="E16" s="583">
        <v>1732</v>
      </c>
      <c r="F16" s="137"/>
      <c r="G16" s="711">
        <f t="shared" si="0"/>
        <v>1732</v>
      </c>
      <c r="H16" s="1061">
        <f t="shared" si="1"/>
        <v>1</v>
      </c>
      <c r="N16" s="18"/>
    </row>
    <row r="17" spans="1:14" ht="16.5">
      <c r="A17" s="72"/>
      <c r="B17" s="70" t="s">
        <v>679</v>
      </c>
      <c r="C17" s="585">
        <v>8370</v>
      </c>
      <c r="D17" s="585">
        <v>6591</v>
      </c>
      <c r="E17" s="585">
        <v>6591</v>
      </c>
      <c r="F17" s="137"/>
      <c r="G17" s="137">
        <f t="shared" si="0"/>
        <v>6591</v>
      </c>
      <c r="H17" s="760">
        <f t="shared" si="1"/>
        <v>1</v>
      </c>
      <c r="N17" s="18"/>
    </row>
    <row r="18" spans="1:14" ht="16.5">
      <c r="A18" s="72"/>
      <c r="B18" s="70" t="s">
        <v>680</v>
      </c>
      <c r="C18" s="585">
        <v>11000</v>
      </c>
      <c r="D18" s="585">
        <v>8661</v>
      </c>
      <c r="E18" s="585">
        <v>8661</v>
      </c>
      <c r="F18" s="137"/>
      <c r="G18" s="137">
        <f t="shared" si="0"/>
        <v>8661</v>
      </c>
      <c r="H18" s="760">
        <f t="shared" si="1"/>
        <v>1</v>
      </c>
      <c r="N18" s="18"/>
    </row>
    <row r="19" spans="1:14" ht="16.5">
      <c r="A19" s="72"/>
      <c r="B19" s="70" t="s">
        <v>814</v>
      </c>
      <c r="C19" s="585">
        <v>0</v>
      </c>
      <c r="D19" s="585">
        <v>3008</v>
      </c>
      <c r="E19" s="585">
        <v>3008</v>
      </c>
      <c r="F19" s="137"/>
      <c r="G19" s="137">
        <f t="shared" si="0"/>
        <v>3008</v>
      </c>
      <c r="H19" s="760">
        <f t="shared" si="1"/>
        <v>1</v>
      </c>
      <c r="N19" s="18"/>
    </row>
    <row r="20" spans="1:14" ht="16.5">
      <c r="A20" s="72"/>
      <c r="B20" s="70" t="s">
        <v>813</v>
      </c>
      <c r="C20" s="585">
        <v>0</v>
      </c>
      <c r="D20" s="585">
        <v>5000</v>
      </c>
      <c r="E20" s="585">
        <v>4909</v>
      </c>
      <c r="F20" s="137"/>
      <c r="G20" s="137">
        <f t="shared" si="0"/>
        <v>4909</v>
      </c>
      <c r="H20" s="761">
        <f t="shared" si="1"/>
        <v>0.9818</v>
      </c>
      <c r="N20" s="18"/>
    </row>
    <row r="21" spans="1:14" ht="16.5">
      <c r="A21" s="72"/>
      <c r="B21" s="70" t="s">
        <v>815</v>
      </c>
      <c r="C21" s="585">
        <v>2874</v>
      </c>
      <c r="D21" s="585">
        <v>2874</v>
      </c>
      <c r="E21" s="585">
        <v>2874</v>
      </c>
      <c r="F21" s="137"/>
      <c r="G21" s="137">
        <f t="shared" si="0"/>
        <v>2874</v>
      </c>
      <c r="H21" s="760">
        <f t="shared" si="1"/>
        <v>1</v>
      </c>
      <c r="N21" s="18"/>
    </row>
    <row r="22" spans="1:14" ht="16.5">
      <c r="A22" s="72"/>
      <c r="B22" s="97"/>
      <c r="C22" s="591"/>
      <c r="D22" s="591"/>
      <c r="E22" s="591"/>
      <c r="F22" s="137"/>
      <c r="G22" s="139"/>
      <c r="H22" s="761"/>
      <c r="N22" s="18"/>
    </row>
    <row r="23" spans="1:14" ht="16.5">
      <c r="A23" s="72">
        <v>3</v>
      </c>
      <c r="B23" s="98" t="s">
        <v>85</v>
      </c>
      <c r="C23" s="589">
        <f>SUM(C24:C26)</f>
        <v>150974</v>
      </c>
      <c r="D23" s="589">
        <f>SUM(D24:D26)</f>
        <v>152974</v>
      </c>
      <c r="E23" s="589">
        <f>SUM(E24:E26)</f>
        <v>9991</v>
      </c>
      <c r="F23" s="140">
        <f>SUM(F24:F26)</f>
        <v>8118</v>
      </c>
      <c r="G23" s="139">
        <f t="shared" si="0"/>
        <v>1873</v>
      </c>
      <c r="H23" s="788">
        <f t="shared" si="1"/>
        <v>0.06531175232392433</v>
      </c>
      <c r="N23" s="18"/>
    </row>
    <row r="24" spans="1:14" ht="33">
      <c r="A24" s="72"/>
      <c r="B24" s="74" t="s">
        <v>681</v>
      </c>
      <c r="C24" s="590">
        <v>1100</v>
      </c>
      <c r="D24" s="621">
        <v>1100</v>
      </c>
      <c r="E24" s="621">
        <v>1097</v>
      </c>
      <c r="F24" s="711">
        <v>1097</v>
      </c>
      <c r="G24" s="711">
        <f t="shared" si="0"/>
        <v>0</v>
      </c>
      <c r="H24" s="789">
        <f t="shared" si="1"/>
        <v>0.9972727272727273</v>
      </c>
      <c r="N24" s="18"/>
    </row>
    <row r="25" spans="1:14" ht="16.5">
      <c r="A25" s="72"/>
      <c r="B25" s="74" t="s">
        <v>816</v>
      </c>
      <c r="C25" s="591">
        <v>23000</v>
      </c>
      <c r="D25" s="135">
        <v>25000</v>
      </c>
      <c r="E25" s="135">
        <v>7021</v>
      </c>
      <c r="F25" s="711">
        <v>7021</v>
      </c>
      <c r="G25" s="711">
        <f t="shared" si="0"/>
        <v>0</v>
      </c>
      <c r="H25" s="761">
        <f t="shared" si="1"/>
        <v>0.28084</v>
      </c>
      <c r="N25" s="18"/>
    </row>
    <row r="26" spans="1:14" ht="16.5">
      <c r="A26" s="72"/>
      <c r="B26" s="74" t="s">
        <v>817</v>
      </c>
      <c r="C26" s="590">
        <v>126874</v>
      </c>
      <c r="D26" s="621">
        <v>126874</v>
      </c>
      <c r="E26" s="621">
        <v>1873</v>
      </c>
      <c r="F26" s="711">
        <v>0</v>
      </c>
      <c r="G26" s="711">
        <f t="shared" si="0"/>
        <v>1873</v>
      </c>
      <c r="H26" s="789">
        <f t="shared" si="1"/>
        <v>0.014762677932436906</v>
      </c>
      <c r="N26" s="18"/>
    </row>
    <row r="27" spans="1:14" ht="16.5">
      <c r="A27" s="72"/>
      <c r="B27" s="74"/>
      <c r="C27" s="591"/>
      <c r="D27" s="135"/>
      <c r="E27" s="135"/>
      <c r="F27" s="122"/>
      <c r="G27" s="137"/>
      <c r="H27" s="789"/>
      <c r="N27" s="18"/>
    </row>
    <row r="28" spans="1:14" ht="30.75">
      <c r="A28" s="72">
        <v>4</v>
      </c>
      <c r="B28" s="73" t="s">
        <v>922</v>
      </c>
      <c r="C28" s="642">
        <f>SUM(C29:C30)</f>
        <v>600</v>
      </c>
      <c r="D28" s="642">
        <f>SUM(D29:D30)</f>
        <v>33891</v>
      </c>
      <c r="E28" s="642">
        <f>SUM(E29:E30)</f>
        <v>11123</v>
      </c>
      <c r="F28" s="714">
        <f>SUM(F29:F30)</f>
        <v>0</v>
      </c>
      <c r="G28" s="1063">
        <f t="shared" si="0"/>
        <v>11123</v>
      </c>
      <c r="H28" s="791">
        <f t="shared" si="1"/>
        <v>0.32819922693340414</v>
      </c>
      <c r="N28" s="18"/>
    </row>
    <row r="29" spans="1:14" ht="16.5">
      <c r="A29" s="72"/>
      <c r="B29" s="623" t="s">
        <v>818</v>
      </c>
      <c r="C29" s="1064">
        <v>600</v>
      </c>
      <c r="D29" s="1064">
        <v>23200</v>
      </c>
      <c r="E29" s="1064">
        <v>432</v>
      </c>
      <c r="F29" s="1065">
        <v>0</v>
      </c>
      <c r="G29" s="1066">
        <f t="shared" si="0"/>
        <v>432</v>
      </c>
      <c r="H29" s="789">
        <f t="shared" si="1"/>
        <v>0.018620689655172412</v>
      </c>
      <c r="N29" s="18"/>
    </row>
    <row r="30" spans="1:14" ht="33">
      <c r="A30" s="625"/>
      <c r="B30" s="471" t="s">
        <v>819</v>
      </c>
      <c r="C30" s="626">
        <v>0</v>
      </c>
      <c r="D30" s="626">
        <v>10691</v>
      </c>
      <c r="E30" s="627">
        <v>10691</v>
      </c>
      <c r="F30" s="183"/>
      <c r="G30" s="712">
        <f t="shared" si="0"/>
        <v>10691</v>
      </c>
      <c r="H30" s="790">
        <f t="shared" si="1"/>
        <v>1</v>
      </c>
      <c r="N30" s="18"/>
    </row>
    <row r="31" spans="1:14" ht="16.5">
      <c r="A31" s="628"/>
      <c r="B31" s="157"/>
      <c r="C31" s="621"/>
      <c r="D31" s="621"/>
      <c r="E31" s="629"/>
      <c r="F31" s="138"/>
      <c r="G31" s="713"/>
      <c r="H31" s="772"/>
      <c r="N31" s="18"/>
    </row>
    <row r="32" spans="1:14" ht="31.5" customHeight="1">
      <c r="A32" s="992">
        <v>5</v>
      </c>
      <c r="B32" s="20" t="s">
        <v>457</v>
      </c>
      <c r="C32" s="611">
        <f>SUM(C33:C34)</f>
        <v>5448</v>
      </c>
      <c r="D32" s="611">
        <f>SUM(D33:D34)</f>
        <v>2248</v>
      </c>
      <c r="E32" s="611">
        <f>SUM(E33:E34)</f>
        <v>2248</v>
      </c>
      <c r="F32" s="848">
        <f>SUM(F33:F34)</f>
        <v>2248</v>
      </c>
      <c r="G32" s="993">
        <f t="shared" si="0"/>
        <v>0</v>
      </c>
      <c r="H32" s="1059">
        <f t="shared" si="1"/>
        <v>1</v>
      </c>
      <c r="N32" s="18"/>
    </row>
    <row r="33" spans="1:14" ht="16.5">
      <c r="A33" s="613"/>
      <c r="B33" s="984" t="s">
        <v>682</v>
      </c>
      <c r="C33" s="990">
        <v>2248</v>
      </c>
      <c r="D33" s="930">
        <v>2248</v>
      </c>
      <c r="E33" s="930">
        <v>2248</v>
      </c>
      <c r="F33" s="474">
        <v>2248</v>
      </c>
      <c r="G33" s="931">
        <f t="shared" si="0"/>
        <v>0</v>
      </c>
      <c r="H33" s="991">
        <f t="shared" si="1"/>
        <v>1</v>
      </c>
      <c r="N33" s="18"/>
    </row>
    <row r="34" spans="1:14" ht="16.5">
      <c r="A34" s="286"/>
      <c r="B34" s="471" t="s">
        <v>683</v>
      </c>
      <c r="C34" s="626">
        <v>3200</v>
      </c>
      <c r="D34" s="626">
        <v>0</v>
      </c>
      <c r="E34" s="626">
        <v>0</v>
      </c>
      <c r="F34" s="927"/>
      <c r="G34" s="712">
        <f t="shared" si="0"/>
        <v>0</v>
      </c>
      <c r="H34" s="790"/>
      <c r="N34" s="18"/>
    </row>
    <row r="35" spans="1:14" ht="16.5">
      <c r="A35" s="17"/>
      <c r="B35" s="157"/>
      <c r="C35" s="621"/>
      <c r="D35" s="621"/>
      <c r="E35" s="621"/>
      <c r="F35" s="138"/>
      <c r="G35" s="712">
        <f t="shared" si="0"/>
        <v>0</v>
      </c>
      <c r="H35" s="790"/>
      <c r="N35" s="18"/>
    </row>
    <row r="36" spans="1:14" ht="16.5">
      <c r="A36" s="57">
        <v>6</v>
      </c>
      <c r="B36" s="76" t="s">
        <v>684</v>
      </c>
      <c r="C36" s="630">
        <f>SUM(C37:C44)</f>
        <v>15740</v>
      </c>
      <c r="D36" s="630">
        <f>SUM(D37:D44)</f>
        <v>15740</v>
      </c>
      <c r="E36" s="630">
        <f>SUM(E37:E44)</f>
        <v>9340</v>
      </c>
      <c r="F36" s="848">
        <f>SUM(F37:F44)</f>
        <v>9340</v>
      </c>
      <c r="G36" s="1060">
        <f t="shared" si="0"/>
        <v>0</v>
      </c>
      <c r="H36" s="1059">
        <f t="shared" si="1"/>
        <v>0.5933926302414231</v>
      </c>
      <c r="N36" s="18"/>
    </row>
    <row r="37" spans="1:14" ht="16.5">
      <c r="A37" s="186"/>
      <c r="B37" s="928" t="s">
        <v>821</v>
      </c>
      <c r="C37" s="621">
        <v>1400</v>
      </c>
      <c r="D37" s="621">
        <v>1400</v>
      </c>
      <c r="E37" s="933">
        <v>0</v>
      </c>
      <c r="F37" s="138"/>
      <c r="G37" s="932">
        <f t="shared" si="0"/>
        <v>0</v>
      </c>
      <c r="H37" s="790">
        <f t="shared" si="1"/>
        <v>0</v>
      </c>
      <c r="N37" s="18"/>
    </row>
    <row r="38" spans="1:14" ht="33">
      <c r="A38" s="167"/>
      <c r="B38" s="929" t="s">
        <v>822</v>
      </c>
      <c r="C38" s="621">
        <v>800</v>
      </c>
      <c r="D38" s="621">
        <v>800</v>
      </c>
      <c r="E38" s="933">
        <v>800</v>
      </c>
      <c r="F38" s="138">
        <v>800</v>
      </c>
      <c r="G38" s="932">
        <f t="shared" si="0"/>
        <v>0</v>
      </c>
      <c r="H38" s="790">
        <f t="shared" si="1"/>
        <v>1</v>
      </c>
      <c r="N38" s="18"/>
    </row>
    <row r="39" spans="1:14" ht="33.75" thickBot="1">
      <c r="A39" s="1176"/>
      <c r="B39" s="1187" t="s">
        <v>823</v>
      </c>
      <c r="C39" s="1188">
        <v>800</v>
      </c>
      <c r="D39" s="1188">
        <v>800</v>
      </c>
      <c r="E39" s="1189">
        <v>800</v>
      </c>
      <c r="F39" s="1186">
        <v>800</v>
      </c>
      <c r="G39" s="1190">
        <f t="shared" si="0"/>
        <v>0</v>
      </c>
      <c r="H39" s="1191">
        <f t="shared" si="1"/>
        <v>1</v>
      </c>
      <c r="N39" s="18"/>
    </row>
    <row r="40" spans="1:14" ht="33">
      <c r="A40" s="819"/>
      <c r="B40" s="1123" t="s">
        <v>824</v>
      </c>
      <c r="C40" s="1192">
        <v>1800</v>
      </c>
      <c r="D40" s="1192">
        <v>1800</v>
      </c>
      <c r="E40" s="1193">
        <v>1800</v>
      </c>
      <c r="F40" s="1194">
        <v>1800</v>
      </c>
      <c r="G40" s="1195">
        <f t="shared" si="0"/>
        <v>0</v>
      </c>
      <c r="H40" s="1196">
        <f t="shared" si="1"/>
        <v>1</v>
      </c>
      <c r="N40" s="18"/>
    </row>
    <row r="41" spans="1:14" ht="33">
      <c r="A41" s="57"/>
      <c r="B41" s="74" t="s">
        <v>825</v>
      </c>
      <c r="C41" s="930">
        <v>5000</v>
      </c>
      <c r="D41" s="930">
        <v>5000</v>
      </c>
      <c r="E41" s="1067">
        <v>0</v>
      </c>
      <c r="F41" s="162">
        <v>0</v>
      </c>
      <c r="G41" s="1068">
        <f t="shared" si="0"/>
        <v>0</v>
      </c>
      <c r="H41" s="991">
        <f t="shared" si="1"/>
        <v>0</v>
      </c>
      <c r="N41" s="18"/>
    </row>
    <row r="42" spans="1:14" ht="33">
      <c r="A42" s="51"/>
      <c r="B42" s="70" t="s">
        <v>826</v>
      </c>
      <c r="C42" s="621">
        <v>1950</v>
      </c>
      <c r="D42" s="621">
        <v>1950</v>
      </c>
      <c r="E42" s="933">
        <v>1950</v>
      </c>
      <c r="F42" s="138">
        <v>1950</v>
      </c>
      <c r="G42" s="932">
        <f t="shared" si="0"/>
        <v>0</v>
      </c>
      <c r="H42" s="790">
        <f t="shared" si="1"/>
        <v>1</v>
      </c>
      <c r="N42" s="18"/>
    </row>
    <row r="43" spans="1:14" ht="16.5">
      <c r="A43" s="51"/>
      <c r="B43" s="70" t="s">
        <v>827</v>
      </c>
      <c r="C43" s="621">
        <v>1100</v>
      </c>
      <c r="D43" s="621">
        <v>1100</v>
      </c>
      <c r="E43" s="933">
        <v>1100</v>
      </c>
      <c r="F43" s="138">
        <v>1100</v>
      </c>
      <c r="G43" s="932">
        <f t="shared" si="0"/>
        <v>0</v>
      </c>
      <c r="H43" s="790">
        <f t="shared" si="1"/>
        <v>1</v>
      </c>
      <c r="N43" s="18"/>
    </row>
    <row r="44" spans="1:14" ht="16.5">
      <c r="A44" s="51"/>
      <c r="B44" s="70" t="s">
        <v>828</v>
      </c>
      <c r="C44" s="621">
        <v>2890</v>
      </c>
      <c r="D44" s="621">
        <v>2890</v>
      </c>
      <c r="E44" s="933">
        <v>2890</v>
      </c>
      <c r="F44" s="138">
        <v>2890</v>
      </c>
      <c r="G44" s="932">
        <f t="shared" si="0"/>
        <v>0</v>
      </c>
      <c r="H44" s="790">
        <f t="shared" si="1"/>
        <v>1</v>
      </c>
      <c r="N44" s="18"/>
    </row>
    <row r="45" spans="1:14" ht="16.5">
      <c r="A45" s="17"/>
      <c r="B45" s="157"/>
      <c r="C45" s="135"/>
      <c r="D45" s="135"/>
      <c r="E45" s="637"/>
      <c r="F45" s="112"/>
      <c r="G45" s="145"/>
      <c r="H45" s="772"/>
      <c r="I45" s="89"/>
      <c r="N45" s="18"/>
    </row>
    <row r="46" spans="1:14" ht="16.5">
      <c r="A46" s="167"/>
      <c r="B46" s="185" t="s">
        <v>22</v>
      </c>
      <c r="C46" s="630">
        <f>C3+C12+C23+C28+C32+C36</f>
        <v>245122</v>
      </c>
      <c r="D46" s="630">
        <f>D3+D12+D23+D28+D32+D36</f>
        <v>277535</v>
      </c>
      <c r="E46" s="630">
        <f>E3+E12+E23+E28+E32+E36</f>
        <v>103550</v>
      </c>
      <c r="F46" s="785">
        <f>F3+F12+F23+F28+F32+F36</f>
        <v>55617</v>
      </c>
      <c r="G46" s="785">
        <f>G3+G12+G23+G28+G32+G36</f>
        <v>47933</v>
      </c>
      <c r="H46" s="788">
        <f t="shared" si="1"/>
        <v>0.37310609472679124</v>
      </c>
      <c r="N46" s="18"/>
    </row>
    <row r="47" spans="1:14" ht="16.5">
      <c r="A47" s="1355" t="s">
        <v>51</v>
      </c>
      <c r="B47" s="1356"/>
      <c r="C47" s="1357"/>
      <c r="D47" s="90"/>
      <c r="E47" s="934"/>
      <c r="F47" s="112"/>
      <c r="G47" s="145"/>
      <c r="H47" s="772"/>
      <c r="N47" s="18"/>
    </row>
    <row r="48" spans="1:14" ht="16.5">
      <c r="A48" s="632">
        <v>1</v>
      </c>
      <c r="B48" s="633" t="s">
        <v>74</v>
      </c>
      <c r="C48" s="589">
        <f>SUM(C49:C65)</f>
        <v>17790</v>
      </c>
      <c r="D48" s="589">
        <f>SUM(D49:D65)</f>
        <v>39280</v>
      </c>
      <c r="E48" s="589">
        <f>SUM(E49:E65)</f>
        <v>32453</v>
      </c>
      <c r="F48" s="145">
        <f>SUM(F49:F65)</f>
        <v>2932</v>
      </c>
      <c r="G48" s="145">
        <f>SUM(G49:G65)</f>
        <v>29521</v>
      </c>
      <c r="H48" s="788">
        <f t="shared" si="1"/>
        <v>0.8261965376782078</v>
      </c>
      <c r="N48" s="18"/>
    </row>
    <row r="49" spans="1:14" ht="16.5">
      <c r="A49" s="103"/>
      <c r="B49" s="70" t="s">
        <v>685</v>
      </c>
      <c r="C49" s="591">
        <v>12000</v>
      </c>
      <c r="D49" s="591">
        <v>18370</v>
      </c>
      <c r="E49" s="591">
        <v>18011</v>
      </c>
      <c r="F49" s="141">
        <v>1200</v>
      </c>
      <c r="G49" s="141">
        <f t="shared" si="0"/>
        <v>16811</v>
      </c>
      <c r="H49" s="761">
        <f t="shared" si="1"/>
        <v>0.9804572672836146</v>
      </c>
      <c r="N49" s="18"/>
    </row>
    <row r="50" spans="1:14" ht="16.5">
      <c r="A50" s="103"/>
      <c r="B50" s="623" t="s">
        <v>458</v>
      </c>
      <c r="C50" s="595">
        <v>1000</v>
      </c>
      <c r="D50" s="595">
        <v>0</v>
      </c>
      <c r="E50" s="595">
        <v>0</v>
      </c>
      <c r="F50" s="634"/>
      <c r="G50" s="137">
        <f t="shared" si="0"/>
        <v>0</v>
      </c>
      <c r="H50" s="772"/>
      <c r="N50" s="18"/>
    </row>
    <row r="51" spans="1:14" ht="16.5">
      <c r="A51" s="103"/>
      <c r="B51" s="157" t="s">
        <v>686</v>
      </c>
      <c r="C51" s="135">
        <v>2240</v>
      </c>
      <c r="D51" s="135">
        <v>2240</v>
      </c>
      <c r="E51" s="595">
        <v>0</v>
      </c>
      <c r="F51" s="138">
        <v>0</v>
      </c>
      <c r="G51" s="137">
        <f t="shared" si="0"/>
        <v>0</v>
      </c>
      <c r="H51" s="772">
        <f t="shared" si="1"/>
        <v>0</v>
      </c>
      <c r="N51" s="18"/>
    </row>
    <row r="52" spans="1:14" ht="16.5">
      <c r="A52" s="103"/>
      <c r="B52" s="157" t="s">
        <v>687</v>
      </c>
      <c r="C52" s="135">
        <v>2150</v>
      </c>
      <c r="D52" s="135">
        <v>1732</v>
      </c>
      <c r="E52" s="595">
        <v>1732</v>
      </c>
      <c r="F52" s="138">
        <v>1732</v>
      </c>
      <c r="G52" s="137">
        <f t="shared" si="0"/>
        <v>0</v>
      </c>
      <c r="H52" s="772">
        <f t="shared" si="1"/>
        <v>1</v>
      </c>
      <c r="N52" s="18"/>
    </row>
    <row r="53" spans="1:14" ht="16.5">
      <c r="A53" s="103"/>
      <c r="B53" s="157" t="s">
        <v>688</v>
      </c>
      <c r="C53" s="135">
        <v>400</v>
      </c>
      <c r="D53" s="135">
        <v>0</v>
      </c>
      <c r="E53" s="595"/>
      <c r="F53" s="138"/>
      <c r="G53" s="137">
        <f t="shared" si="0"/>
        <v>0</v>
      </c>
      <c r="H53" s="772"/>
      <c r="N53" s="18"/>
    </row>
    <row r="54" spans="1:14" ht="16.5">
      <c r="A54" s="103"/>
      <c r="B54" s="157" t="s">
        <v>829</v>
      </c>
      <c r="C54" s="135">
        <v>0</v>
      </c>
      <c r="D54" s="135">
        <v>3200</v>
      </c>
      <c r="E54" s="595">
        <v>0</v>
      </c>
      <c r="F54" s="138"/>
      <c r="G54" s="137">
        <f t="shared" si="0"/>
        <v>0</v>
      </c>
      <c r="H54" s="772">
        <f t="shared" si="1"/>
        <v>0</v>
      </c>
      <c r="N54" s="18"/>
    </row>
    <row r="55" spans="1:14" ht="16.5">
      <c r="A55" s="103"/>
      <c r="B55" s="157" t="s">
        <v>830</v>
      </c>
      <c r="C55" s="135">
        <v>0</v>
      </c>
      <c r="D55" s="135">
        <v>1546</v>
      </c>
      <c r="E55" s="595">
        <v>1546</v>
      </c>
      <c r="F55" s="138"/>
      <c r="G55" s="137">
        <f t="shared" si="0"/>
        <v>1546</v>
      </c>
      <c r="H55" s="760">
        <f t="shared" si="1"/>
        <v>1</v>
      </c>
      <c r="N55" s="18"/>
    </row>
    <row r="56" spans="1:14" ht="16.5">
      <c r="A56" s="103"/>
      <c r="B56" s="157" t="s">
        <v>831</v>
      </c>
      <c r="C56" s="135">
        <v>0</v>
      </c>
      <c r="D56" s="135">
        <v>1000</v>
      </c>
      <c r="E56" s="635">
        <v>1000</v>
      </c>
      <c r="F56" s="138"/>
      <c r="G56" s="143">
        <f t="shared" si="0"/>
        <v>1000</v>
      </c>
      <c r="H56" s="772">
        <f t="shared" si="1"/>
        <v>1</v>
      </c>
      <c r="N56" s="18"/>
    </row>
    <row r="57" spans="1:14" ht="16.5">
      <c r="A57" s="103"/>
      <c r="B57" s="157" t="s">
        <v>832</v>
      </c>
      <c r="C57" s="135">
        <v>0</v>
      </c>
      <c r="D57" s="135">
        <v>5935</v>
      </c>
      <c r="E57" s="135">
        <v>5935</v>
      </c>
      <c r="F57" s="138"/>
      <c r="G57" s="143">
        <f t="shared" si="0"/>
        <v>5935</v>
      </c>
      <c r="H57" s="760">
        <f t="shared" si="1"/>
        <v>1</v>
      </c>
      <c r="N57" s="18"/>
    </row>
    <row r="58" spans="1:14" ht="16.5">
      <c r="A58" s="103"/>
      <c r="B58" s="157" t="s">
        <v>833</v>
      </c>
      <c r="C58" s="135">
        <v>0</v>
      </c>
      <c r="D58" s="135">
        <v>1027</v>
      </c>
      <c r="E58" s="135"/>
      <c r="F58" s="138"/>
      <c r="G58" s="143">
        <f t="shared" si="0"/>
        <v>0</v>
      </c>
      <c r="H58" s="772">
        <f t="shared" si="1"/>
        <v>0</v>
      </c>
      <c r="N58" s="18"/>
    </row>
    <row r="59" spans="1:14" ht="16.5">
      <c r="A59" s="103"/>
      <c r="B59" s="157" t="s">
        <v>834</v>
      </c>
      <c r="C59" s="636">
        <v>0</v>
      </c>
      <c r="D59" s="637">
        <v>238</v>
      </c>
      <c r="E59" s="135">
        <v>238</v>
      </c>
      <c r="F59" s="473"/>
      <c r="G59" s="143">
        <f t="shared" si="0"/>
        <v>238</v>
      </c>
      <c r="H59" s="760">
        <f t="shared" si="1"/>
        <v>1</v>
      </c>
      <c r="N59" s="18"/>
    </row>
    <row r="60" spans="1:14" ht="16.5">
      <c r="A60" s="103"/>
      <c r="B60" s="157" t="s">
        <v>835</v>
      </c>
      <c r="C60" s="135">
        <v>0</v>
      </c>
      <c r="D60" s="637">
        <v>1105</v>
      </c>
      <c r="E60" s="135">
        <v>1105</v>
      </c>
      <c r="F60" s="473"/>
      <c r="G60" s="143">
        <f t="shared" si="0"/>
        <v>1105</v>
      </c>
      <c r="H60" s="760">
        <f t="shared" si="1"/>
        <v>1</v>
      </c>
      <c r="N60" s="18"/>
    </row>
    <row r="61" spans="1:14" ht="16.5">
      <c r="A61" s="103"/>
      <c r="B61" s="157" t="s">
        <v>836</v>
      </c>
      <c r="C61" s="638">
        <v>0</v>
      </c>
      <c r="D61" s="637">
        <v>381</v>
      </c>
      <c r="E61" s="135">
        <v>381</v>
      </c>
      <c r="F61" s="473"/>
      <c r="G61" s="143">
        <f t="shared" si="0"/>
        <v>381</v>
      </c>
      <c r="H61" s="772">
        <f t="shared" si="1"/>
        <v>1</v>
      </c>
      <c r="N61" s="18"/>
    </row>
    <row r="62" spans="1:14" ht="16.5">
      <c r="A62" s="103"/>
      <c r="B62" s="639" t="s">
        <v>837</v>
      </c>
      <c r="C62" s="135">
        <v>0</v>
      </c>
      <c r="D62" s="640">
        <v>196</v>
      </c>
      <c r="E62" s="135">
        <v>195</v>
      </c>
      <c r="F62" s="473"/>
      <c r="G62" s="143">
        <f t="shared" si="0"/>
        <v>195</v>
      </c>
      <c r="H62" s="772">
        <f t="shared" si="1"/>
        <v>0.9948979591836735</v>
      </c>
      <c r="N62" s="18"/>
    </row>
    <row r="63" spans="1:14" ht="16.5">
      <c r="A63" s="103"/>
      <c r="B63" s="639" t="s">
        <v>838</v>
      </c>
      <c r="C63" s="135">
        <v>0</v>
      </c>
      <c r="D63" s="640">
        <v>1758</v>
      </c>
      <c r="E63" s="135">
        <v>1758</v>
      </c>
      <c r="F63" s="473"/>
      <c r="G63" s="143">
        <f t="shared" si="0"/>
        <v>1758</v>
      </c>
      <c r="H63" s="772">
        <f t="shared" si="1"/>
        <v>1</v>
      </c>
      <c r="N63" s="18"/>
    </row>
    <row r="64" spans="1:14" ht="16.5">
      <c r="A64" s="103"/>
      <c r="B64" s="639" t="s">
        <v>839</v>
      </c>
      <c r="C64" s="135">
        <v>0</v>
      </c>
      <c r="D64" s="640">
        <v>42</v>
      </c>
      <c r="E64" s="135">
        <v>42</v>
      </c>
      <c r="F64" s="473"/>
      <c r="G64" s="143">
        <f t="shared" si="0"/>
        <v>42</v>
      </c>
      <c r="H64" s="772">
        <f t="shared" si="1"/>
        <v>1</v>
      </c>
      <c r="N64" s="18"/>
    </row>
    <row r="65" spans="1:14" ht="16.5">
      <c r="A65" s="103"/>
      <c r="B65" s="639" t="s">
        <v>840</v>
      </c>
      <c r="C65" s="135">
        <v>0</v>
      </c>
      <c r="D65" s="640">
        <v>510</v>
      </c>
      <c r="E65" s="135">
        <v>510</v>
      </c>
      <c r="F65" s="473"/>
      <c r="G65" s="143">
        <f t="shared" si="0"/>
        <v>510</v>
      </c>
      <c r="H65" s="772">
        <f t="shared" si="1"/>
        <v>1</v>
      </c>
      <c r="N65" s="18"/>
    </row>
    <row r="66" spans="1:14" ht="16.5">
      <c r="A66" s="103"/>
      <c r="B66" s="108"/>
      <c r="C66" s="465"/>
      <c r="D66" s="641"/>
      <c r="E66" s="135"/>
      <c r="F66" s="122"/>
      <c r="G66" s="155"/>
      <c r="H66" s="772"/>
      <c r="N66" s="18"/>
    </row>
    <row r="67" spans="1:14" ht="30.75">
      <c r="A67" s="107">
        <v>2</v>
      </c>
      <c r="B67" s="108" t="s">
        <v>76</v>
      </c>
      <c r="C67" s="642">
        <f>SUM(C68:C69)</f>
        <v>635</v>
      </c>
      <c r="D67" s="642">
        <f>SUM(D68:D69)</f>
        <v>1106</v>
      </c>
      <c r="E67" s="642">
        <f>SUM(E68:E69)</f>
        <v>1106</v>
      </c>
      <c r="F67" s="714">
        <f>SUM(F68:F69)</f>
        <v>635</v>
      </c>
      <c r="G67" s="848">
        <f t="shared" si="0"/>
        <v>471</v>
      </c>
      <c r="H67" s="1043">
        <f t="shared" si="1"/>
        <v>1</v>
      </c>
      <c r="N67" s="18"/>
    </row>
    <row r="68" spans="1:14" ht="16.5">
      <c r="A68" s="103"/>
      <c r="B68" s="97" t="s">
        <v>689</v>
      </c>
      <c r="C68" s="592">
        <v>635</v>
      </c>
      <c r="D68" s="643">
        <v>635</v>
      </c>
      <c r="E68" s="643">
        <v>635</v>
      </c>
      <c r="F68" s="138">
        <v>635</v>
      </c>
      <c r="G68" s="146">
        <f t="shared" si="0"/>
        <v>0</v>
      </c>
      <c r="H68" s="772">
        <f t="shared" si="1"/>
        <v>1</v>
      </c>
      <c r="N68" s="18"/>
    </row>
    <row r="69" spans="1:14" ht="16.5">
      <c r="A69" s="103"/>
      <c r="B69" s="157" t="s">
        <v>841</v>
      </c>
      <c r="C69" s="135">
        <v>0</v>
      </c>
      <c r="D69" s="643">
        <v>471</v>
      </c>
      <c r="E69" s="643">
        <v>471</v>
      </c>
      <c r="F69" s="138"/>
      <c r="G69" s="143">
        <f t="shared" si="0"/>
        <v>471</v>
      </c>
      <c r="H69" s="772">
        <f t="shared" si="1"/>
        <v>1</v>
      </c>
      <c r="N69" s="18"/>
    </row>
    <row r="70" spans="1:14" ht="16.5">
      <c r="A70" s="103"/>
      <c r="B70" s="97"/>
      <c r="C70" s="592"/>
      <c r="D70" s="643"/>
      <c r="E70" s="609"/>
      <c r="F70" s="644"/>
      <c r="G70" s="139"/>
      <c r="H70" s="772"/>
      <c r="N70" s="18"/>
    </row>
    <row r="71" spans="1:14" ht="16.5">
      <c r="A71" s="107">
        <v>3</v>
      </c>
      <c r="B71" s="108" t="s">
        <v>103</v>
      </c>
      <c r="C71" s="136">
        <f>SUM(C72:C74)</f>
        <v>3969</v>
      </c>
      <c r="D71" s="136">
        <f>SUM(D72:D74)</f>
        <v>5068</v>
      </c>
      <c r="E71" s="136">
        <f>SUM(E72:E74)</f>
        <v>5068</v>
      </c>
      <c r="F71" s="145">
        <f>SUM(F72:F74)</f>
        <v>0</v>
      </c>
      <c r="G71" s="666">
        <f>SUM(G72:G74)</f>
        <v>5068</v>
      </c>
      <c r="H71" s="787">
        <f t="shared" si="1"/>
        <v>1</v>
      </c>
      <c r="N71" s="18"/>
    </row>
    <row r="72" spans="1:14" ht="16.5">
      <c r="A72" s="103"/>
      <c r="B72" s="157" t="s">
        <v>690</v>
      </c>
      <c r="C72" s="135">
        <v>3969</v>
      </c>
      <c r="D72" s="135">
        <v>3960</v>
      </c>
      <c r="E72" s="135">
        <v>3960</v>
      </c>
      <c r="F72" s="112"/>
      <c r="G72" s="143">
        <f t="shared" si="0"/>
        <v>3960</v>
      </c>
      <c r="H72" s="772">
        <f t="shared" si="1"/>
        <v>1</v>
      </c>
      <c r="J72" s="645"/>
      <c r="N72" s="18"/>
    </row>
    <row r="73" spans="1:14" ht="16.5">
      <c r="A73" s="103"/>
      <c r="B73" s="157" t="s">
        <v>842</v>
      </c>
      <c r="C73" s="135">
        <v>0</v>
      </c>
      <c r="D73" s="135">
        <v>868</v>
      </c>
      <c r="E73" s="135">
        <v>868</v>
      </c>
      <c r="F73" s="112"/>
      <c r="G73" s="143">
        <f t="shared" si="0"/>
        <v>868</v>
      </c>
      <c r="H73" s="772">
        <f t="shared" si="1"/>
        <v>1</v>
      </c>
      <c r="J73" s="645"/>
      <c r="N73" s="18"/>
    </row>
    <row r="74" spans="1:14" ht="16.5">
      <c r="A74" s="103"/>
      <c r="B74" s="97" t="s">
        <v>843</v>
      </c>
      <c r="C74" s="135">
        <v>0</v>
      </c>
      <c r="D74" s="135">
        <v>240</v>
      </c>
      <c r="E74" s="135">
        <v>240</v>
      </c>
      <c r="F74" s="112"/>
      <c r="G74" s="143">
        <f t="shared" si="0"/>
        <v>240</v>
      </c>
      <c r="H74" s="772">
        <f>E74/D74</f>
        <v>1</v>
      </c>
      <c r="N74" s="18"/>
    </row>
    <row r="75" spans="1:14" ht="16.5">
      <c r="A75" s="103"/>
      <c r="B75" s="468"/>
      <c r="C75" s="135"/>
      <c r="D75" s="135"/>
      <c r="E75" s="135"/>
      <c r="F75" s="112"/>
      <c r="G75" s="612">
        <f t="shared" si="0"/>
        <v>0</v>
      </c>
      <c r="H75" s="772"/>
      <c r="N75" s="18"/>
    </row>
    <row r="76" spans="1:14" ht="16.5">
      <c r="A76" s="107">
        <v>4</v>
      </c>
      <c r="B76" s="90" t="s">
        <v>112</v>
      </c>
      <c r="C76" s="589">
        <f>SUM(C77:C78)</f>
        <v>250</v>
      </c>
      <c r="D76" s="589">
        <f>SUM(D77:D78)</f>
        <v>250</v>
      </c>
      <c r="E76" s="589">
        <f>SUM(E77:E78)</f>
        <v>248</v>
      </c>
      <c r="F76" s="140">
        <f>SUM(F77:F78)</f>
        <v>0</v>
      </c>
      <c r="G76" s="145">
        <f t="shared" si="0"/>
        <v>248</v>
      </c>
      <c r="H76" s="787">
        <f aca="true" t="shared" si="2" ref="H76:H92">E76/D76</f>
        <v>0.992</v>
      </c>
      <c r="N76" s="18"/>
    </row>
    <row r="77" spans="1:14" ht="16.5">
      <c r="A77" s="107"/>
      <c r="B77" s="471" t="s">
        <v>505</v>
      </c>
      <c r="C77" s="638">
        <v>250</v>
      </c>
      <c r="D77" s="609">
        <v>250</v>
      </c>
      <c r="E77" s="609">
        <v>248</v>
      </c>
      <c r="F77" s="987"/>
      <c r="G77" s="138">
        <f t="shared" si="0"/>
        <v>248</v>
      </c>
      <c r="H77" s="772">
        <f t="shared" si="2"/>
        <v>0.992</v>
      </c>
      <c r="N77" s="18"/>
    </row>
    <row r="78" spans="1:14" ht="16.5">
      <c r="A78" s="103"/>
      <c r="B78" s="157"/>
      <c r="C78" s="135"/>
      <c r="D78" s="135"/>
      <c r="E78" s="135"/>
      <c r="F78" s="988"/>
      <c r="G78" s="138">
        <f t="shared" si="0"/>
        <v>0</v>
      </c>
      <c r="H78" s="772"/>
      <c r="N78" s="18"/>
    </row>
    <row r="79" spans="1:14" ht="16.5">
      <c r="A79" s="107">
        <v>5</v>
      </c>
      <c r="B79" s="108" t="s">
        <v>113</v>
      </c>
      <c r="C79" s="136">
        <f>SUM(C80)</f>
        <v>0</v>
      </c>
      <c r="D79" s="136">
        <f>SUM(D80)</f>
        <v>500</v>
      </c>
      <c r="E79" s="136">
        <f>SUM(E80)</f>
        <v>408</v>
      </c>
      <c r="F79" s="989">
        <f>SUM(F80)</f>
        <v>0</v>
      </c>
      <c r="G79" s="145">
        <f t="shared" si="0"/>
        <v>408</v>
      </c>
      <c r="H79" s="787">
        <f t="shared" si="2"/>
        <v>0.816</v>
      </c>
      <c r="N79" s="18"/>
    </row>
    <row r="80" spans="1:14" ht="16.5">
      <c r="A80" s="103"/>
      <c r="B80" s="157" t="s">
        <v>844</v>
      </c>
      <c r="C80" s="135">
        <v>0</v>
      </c>
      <c r="D80" s="135">
        <v>500</v>
      </c>
      <c r="E80" s="135">
        <v>408</v>
      </c>
      <c r="F80" s="988"/>
      <c r="G80" s="138">
        <f t="shared" si="0"/>
        <v>408</v>
      </c>
      <c r="H80" s="772">
        <f t="shared" si="2"/>
        <v>0.816</v>
      </c>
      <c r="N80" s="18"/>
    </row>
    <row r="81" spans="1:14" ht="16.5">
      <c r="A81" s="103"/>
      <c r="B81" s="157"/>
      <c r="C81" s="135"/>
      <c r="D81" s="135"/>
      <c r="E81" s="135"/>
      <c r="F81" s="988"/>
      <c r="G81" s="138">
        <f t="shared" si="0"/>
        <v>0</v>
      </c>
      <c r="H81" s="772"/>
      <c r="N81" s="18"/>
    </row>
    <row r="82" spans="1:14" ht="16.5">
      <c r="A82" s="107">
        <v>6</v>
      </c>
      <c r="B82" s="90" t="s">
        <v>114</v>
      </c>
      <c r="C82" s="589">
        <f>SUM(C83)</f>
        <v>250</v>
      </c>
      <c r="D82" s="589">
        <f>SUM(D83)</f>
        <v>0</v>
      </c>
      <c r="E82" s="589">
        <f>SUM(E83)</f>
        <v>0</v>
      </c>
      <c r="F82" s="140">
        <f>SUM(F83)</f>
        <v>0</v>
      </c>
      <c r="G82" s="138">
        <f t="shared" si="0"/>
        <v>0</v>
      </c>
      <c r="H82" s="772"/>
      <c r="N82" s="18"/>
    </row>
    <row r="83" spans="1:14" ht="16.5">
      <c r="A83" s="103"/>
      <c r="B83" s="157" t="s">
        <v>75</v>
      </c>
      <c r="C83" s="135">
        <v>250</v>
      </c>
      <c r="D83" s="135">
        <v>0</v>
      </c>
      <c r="E83" s="135">
        <v>0</v>
      </c>
      <c r="F83" s="988">
        <v>0</v>
      </c>
      <c r="G83" s="138">
        <f t="shared" si="0"/>
        <v>0</v>
      </c>
      <c r="H83" s="772"/>
      <c r="N83" s="18"/>
    </row>
    <row r="84" spans="1:14" ht="16.5">
      <c r="A84" s="103"/>
      <c r="B84" s="165"/>
      <c r="C84" s="135"/>
      <c r="D84" s="135"/>
      <c r="E84" s="135"/>
      <c r="F84" s="988"/>
      <c r="G84" s="138"/>
      <c r="H84" s="772"/>
      <c r="N84" s="18"/>
    </row>
    <row r="85" spans="1:14" ht="16.5">
      <c r="A85" s="107">
        <v>7</v>
      </c>
      <c r="B85" s="90" t="s">
        <v>941</v>
      </c>
      <c r="C85" s="611">
        <f>SUM(C86)</f>
        <v>0</v>
      </c>
      <c r="D85" s="611">
        <f>SUM(D86)</f>
        <v>726</v>
      </c>
      <c r="E85" s="611">
        <f>SUM(E86)</f>
        <v>726</v>
      </c>
      <c r="F85" s="1071">
        <f>SUM(F86)</f>
        <v>0</v>
      </c>
      <c r="G85" s="848">
        <f t="shared" si="0"/>
        <v>726</v>
      </c>
      <c r="H85" s="1043">
        <f t="shared" si="2"/>
        <v>1</v>
      </c>
      <c r="N85" s="18"/>
    </row>
    <row r="86" spans="1:14" ht="17.25" thickBot="1">
      <c r="A86" s="1183"/>
      <c r="B86" s="1070" t="s">
        <v>845</v>
      </c>
      <c r="C86" s="1184"/>
      <c r="D86" s="1184">
        <v>726</v>
      </c>
      <c r="E86" s="1184">
        <v>726</v>
      </c>
      <c r="F86" s="1185"/>
      <c r="G86" s="1186">
        <f t="shared" si="0"/>
        <v>726</v>
      </c>
      <c r="H86" s="1164">
        <f t="shared" si="2"/>
        <v>1</v>
      </c>
      <c r="N86" s="18"/>
    </row>
    <row r="87" spans="1:14" ht="16.5">
      <c r="A87" s="1197">
        <v>8</v>
      </c>
      <c r="B87" s="466" t="s">
        <v>453</v>
      </c>
      <c r="C87" s="1198">
        <f>SUM(C88)</f>
        <v>195</v>
      </c>
      <c r="D87" s="1198">
        <f>SUM(D88)</f>
        <v>5595</v>
      </c>
      <c r="E87" s="1198">
        <f>SUM(E88)</f>
        <v>5036</v>
      </c>
      <c r="F87" s="1199">
        <f>SUM(F88)</f>
        <v>0</v>
      </c>
      <c r="G87" s="1173">
        <f t="shared" si="0"/>
        <v>5036</v>
      </c>
      <c r="H87" s="1182">
        <f t="shared" si="2"/>
        <v>0.9000893655049151</v>
      </c>
      <c r="N87" s="18"/>
    </row>
    <row r="88" spans="1:14" ht="16.5">
      <c r="A88" s="103"/>
      <c r="B88" s="74" t="s">
        <v>75</v>
      </c>
      <c r="C88" s="591">
        <v>195</v>
      </c>
      <c r="D88" s="135">
        <v>5595</v>
      </c>
      <c r="E88" s="135">
        <v>5036</v>
      </c>
      <c r="F88" s="184"/>
      <c r="G88" s="138">
        <f t="shared" si="0"/>
        <v>5036</v>
      </c>
      <c r="H88" s="772">
        <f t="shared" si="2"/>
        <v>0.9000893655049151</v>
      </c>
      <c r="N88" s="18"/>
    </row>
    <row r="89" spans="1:8" s="62" customFormat="1" ht="16.5">
      <c r="A89" s="51"/>
      <c r="B89" s="646"/>
      <c r="C89" s="647"/>
      <c r="D89" s="648"/>
      <c r="E89" s="648"/>
      <c r="F89" s="649"/>
      <c r="G89" s="140"/>
      <c r="H89" s="772"/>
    </row>
    <row r="90" spans="1:8" s="71" customFormat="1" ht="15.75">
      <c r="A90" s="51"/>
      <c r="B90" s="59" t="s">
        <v>1</v>
      </c>
      <c r="C90" s="589">
        <f>C48+C67+C76+C71+C87+C82+C85+C79</f>
        <v>23089</v>
      </c>
      <c r="D90" s="589">
        <f>D48+D67+D76+D71+D87+D82+D85+D79</f>
        <v>52525</v>
      </c>
      <c r="E90" s="589">
        <f>E48+E67+E76+E71+E87+E82+E85+E79</f>
        <v>45045</v>
      </c>
      <c r="F90" s="589">
        <f>F48+F67+F76+F71+F87+F82+F85+F79</f>
        <v>3567</v>
      </c>
      <c r="G90" s="140">
        <f>G48+G67+G76+G71+G87+G82+G85+G79</f>
        <v>41478</v>
      </c>
      <c r="H90" s="788">
        <f t="shared" si="2"/>
        <v>0.8575916230366493</v>
      </c>
    </row>
    <row r="91" spans="1:8" s="71" customFormat="1" ht="15.75">
      <c r="A91" s="186"/>
      <c r="B91" s="650"/>
      <c r="C91" s="651"/>
      <c r="D91" s="651"/>
      <c r="E91" s="651"/>
      <c r="F91" s="142"/>
      <c r="G91" s="142"/>
      <c r="H91" s="788"/>
    </row>
    <row r="92" spans="1:14" ht="17.25" thickBot="1">
      <c r="A92" s="58"/>
      <c r="B92" s="68" t="s">
        <v>49</v>
      </c>
      <c r="C92" s="798">
        <f>SUM(C46+C90)</f>
        <v>268211</v>
      </c>
      <c r="D92" s="798">
        <f>SUM(D46+D90)</f>
        <v>330060</v>
      </c>
      <c r="E92" s="798">
        <f>SUM(E46+E90)</f>
        <v>148595</v>
      </c>
      <c r="F92" s="798">
        <f>SUM(F46+F90)</f>
        <v>59184</v>
      </c>
      <c r="G92" s="1042">
        <f t="shared" si="0"/>
        <v>89411</v>
      </c>
      <c r="H92" s="456">
        <f t="shared" si="2"/>
        <v>0.45020602314730657</v>
      </c>
      <c r="N92" s="18"/>
    </row>
  </sheetData>
  <sheetProtection/>
  <mergeCells count="2">
    <mergeCell ref="A2:C2"/>
    <mergeCell ref="A47:C47"/>
  </mergeCells>
  <printOptions/>
  <pageMargins left="0.15748031496062992" right="0.2362204724409449" top="0.9055118110236221" bottom="0.5118110236220472" header="0.31496062992125984" footer="0.1968503937007874"/>
  <pageSetup horizontalDpi="600" verticalDpi="600" orientation="portrait" paperSize="9" scale="85" r:id="rId1"/>
  <headerFooter>
    <oddHeader>&amp;C&amp;"Book Antiqua,Félkövér"&amp;11Keszthely Város Önkormányzata
felújítási előirányzatai célonként&amp;R&amp;"Book Antiqua,Félkövér"12. melléklet
ezer Ft</oddHeader>
    <oddFooter>&amp;C&amp;P</oddFooter>
  </headerFooter>
  <rowBreaks count="2" manualBreakCount="2">
    <brk id="39" max="255" man="1"/>
    <brk id="8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F29" sqref="F29"/>
    </sheetView>
  </sheetViews>
  <sheetFormatPr defaultColWidth="9.140625" defaultRowHeight="12.75"/>
  <cols>
    <col min="1" max="1" width="5.421875" style="66" customWidth="1"/>
    <col min="2" max="2" width="45.421875" style="3" customWidth="1"/>
    <col min="3" max="3" width="10.8515625" style="3" customWidth="1"/>
    <col min="4" max="5" width="11.421875" style="3" customWidth="1"/>
    <col min="6" max="6" width="11.140625" style="3" bestFit="1" customWidth="1"/>
    <col min="7" max="7" width="9.8515625" style="3" customWidth="1"/>
    <col min="8" max="8" width="6.8515625" style="3" customWidth="1"/>
    <col min="9" max="16384" width="9.140625" style="3" customWidth="1"/>
  </cols>
  <sheetData>
    <row r="1" spans="1:8" ht="45.75" thickBot="1">
      <c r="A1" s="710" t="s">
        <v>13</v>
      </c>
      <c r="B1" s="123" t="s">
        <v>459</v>
      </c>
      <c r="C1" s="123" t="s">
        <v>197</v>
      </c>
      <c r="D1" s="123" t="s">
        <v>261</v>
      </c>
      <c r="E1" s="123" t="s">
        <v>198</v>
      </c>
      <c r="F1" s="123" t="s">
        <v>91</v>
      </c>
      <c r="G1" s="123" t="s">
        <v>92</v>
      </c>
      <c r="H1" s="124" t="s">
        <v>199</v>
      </c>
    </row>
    <row r="2" spans="1:8" ht="16.5">
      <c r="A2" s="1358" t="s">
        <v>53</v>
      </c>
      <c r="B2" s="1359"/>
      <c r="C2" s="652"/>
      <c r="D2" s="166"/>
      <c r="E2" s="166"/>
      <c r="F2" s="469"/>
      <c r="G2" s="715"/>
      <c r="H2" s="119"/>
    </row>
    <row r="3" spans="1:8" ht="16.5">
      <c r="A3" s="653"/>
      <c r="B3" s="654"/>
      <c r="C3" s="655"/>
      <c r="D3" s="16"/>
      <c r="E3" s="16"/>
      <c r="F3" s="656"/>
      <c r="G3" s="693"/>
      <c r="H3" s="119"/>
    </row>
    <row r="4" spans="1:8" ht="16.5">
      <c r="A4" s="935">
        <v>1</v>
      </c>
      <c r="B4" s="936" t="s">
        <v>691</v>
      </c>
      <c r="C4" s="657">
        <f>SUM(C5)</f>
        <v>0</v>
      </c>
      <c r="D4" s="657">
        <f>SUM(D5)</f>
        <v>564</v>
      </c>
      <c r="E4" s="657">
        <f>SUM(E5)</f>
        <v>563</v>
      </c>
      <c r="F4" s="766">
        <f>SUM(F5)</f>
        <v>563</v>
      </c>
      <c r="G4" s="766">
        <f>SUM(G5)</f>
        <v>0</v>
      </c>
      <c r="H4" s="788">
        <f>E4/D4</f>
        <v>0.99822695035461</v>
      </c>
    </row>
    <row r="5" spans="1:8" ht="16.5">
      <c r="A5" s="935"/>
      <c r="B5" s="937" t="s">
        <v>692</v>
      </c>
      <c r="C5" s="658"/>
      <c r="D5" s="658">
        <v>564</v>
      </c>
      <c r="E5" s="658">
        <v>563</v>
      </c>
      <c r="F5" s="767">
        <v>563</v>
      </c>
      <c r="G5" s="770">
        <f>E5-F5</f>
        <v>0</v>
      </c>
      <c r="H5" s="761">
        <f aca="true" t="shared" si="0" ref="H5:H45">E5/D5</f>
        <v>0.99822695035461</v>
      </c>
    </row>
    <row r="6" spans="1:8" ht="16.5">
      <c r="A6" s="935"/>
      <c r="B6" s="937"/>
      <c r="C6" s="658"/>
      <c r="D6" s="659"/>
      <c r="E6" s="659"/>
      <c r="F6" s="771"/>
      <c r="G6" s="770">
        <f>E6-F6</f>
        <v>0</v>
      </c>
      <c r="H6" s="761"/>
    </row>
    <row r="7" spans="1:8" ht="16.5">
      <c r="A7" s="935">
        <v>2</v>
      </c>
      <c r="B7" s="938" t="s">
        <v>699</v>
      </c>
      <c r="C7" s="657">
        <f>SUM(C8+C15+C18+C19+C20+C21+C22+C23+C24+C25)</f>
        <v>57494</v>
      </c>
      <c r="D7" s="657">
        <f>SUM(D8+D15+D18+D19+D20+D21+D22+D23+D24+D25)</f>
        <v>74698</v>
      </c>
      <c r="E7" s="657">
        <f>SUM(E8+E15+E18+E19+E20+E21+E22+E23+E24+E25)</f>
        <v>74073</v>
      </c>
      <c r="F7" s="766">
        <f>SUM(F8+F15+F18+F19+F20+F21+F22+F23+F24+F25)</f>
        <v>65845</v>
      </c>
      <c r="G7" s="674">
        <f>SUM(G8+G15+G18+G19+G20+G21+G22+G23+G24+G25)</f>
        <v>8228</v>
      </c>
      <c r="H7" s="788">
        <f t="shared" si="0"/>
        <v>0.9916329754478032</v>
      </c>
    </row>
    <row r="8" spans="1:8" ht="30.75" customHeight="1">
      <c r="A8" s="935"/>
      <c r="B8" s="937" t="s">
        <v>693</v>
      </c>
      <c r="C8" s="658">
        <f>SUM(C9:C14)</f>
        <v>57494</v>
      </c>
      <c r="D8" s="658">
        <f>SUM(D9:D14)</f>
        <v>65845</v>
      </c>
      <c r="E8" s="658">
        <f>SUM(E9:E14)</f>
        <v>65845</v>
      </c>
      <c r="F8" s="1109">
        <f>SUM(F9:F14)</f>
        <v>65845</v>
      </c>
      <c r="G8" s="717">
        <f>SUM(G9:G14)</f>
        <v>0</v>
      </c>
      <c r="H8" s="772">
        <f t="shared" si="0"/>
        <v>1</v>
      </c>
    </row>
    <row r="9" spans="1:8" ht="16.5">
      <c r="A9" s="935"/>
      <c r="B9" s="1002" t="s">
        <v>462</v>
      </c>
      <c r="C9" s="658">
        <v>0</v>
      </c>
      <c r="D9" s="659">
        <v>4204</v>
      </c>
      <c r="E9" s="659">
        <v>4204</v>
      </c>
      <c r="F9" s="771">
        <v>4204</v>
      </c>
      <c r="G9" s="717">
        <f>E9-F9</f>
        <v>0</v>
      </c>
      <c r="H9" s="772">
        <f t="shared" si="0"/>
        <v>1</v>
      </c>
    </row>
    <row r="10" spans="1:8" ht="16.5">
      <c r="A10" s="935"/>
      <c r="B10" s="1002" t="s">
        <v>463</v>
      </c>
      <c r="C10" s="658">
        <v>0</v>
      </c>
      <c r="D10" s="659">
        <v>5151</v>
      </c>
      <c r="E10" s="659">
        <v>5151</v>
      </c>
      <c r="F10" s="771">
        <v>5151</v>
      </c>
      <c r="G10" s="717">
        <f aca="true" t="shared" si="1" ref="G10:G32">E10-F10</f>
        <v>0</v>
      </c>
      <c r="H10" s="772">
        <f t="shared" si="0"/>
        <v>1</v>
      </c>
    </row>
    <row r="11" spans="1:8" ht="16.5">
      <c r="A11" s="935"/>
      <c r="B11" s="1002" t="s">
        <v>464</v>
      </c>
      <c r="C11" s="658">
        <v>0</v>
      </c>
      <c r="D11" s="659">
        <v>1234</v>
      </c>
      <c r="E11" s="659">
        <v>1234</v>
      </c>
      <c r="F11" s="771">
        <v>1234</v>
      </c>
      <c r="G11" s="717">
        <f t="shared" si="1"/>
        <v>0</v>
      </c>
      <c r="H11" s="772">
        <f t="shared" si="0"/>
        <v>1</v>
      </c>
    </row>
    <row r="12" spans="1:8" ht="16.5">
      <c r="A12" s="935"/>
      <c r="B12" s="1002" t="s">
        <v>694</v>
      </c>
      <c r="C12" s="658">
        <v>7200</v>
      </c>
      <c r="D12" s="659">
        <v>44119</v>
      </c>
      <c r="E12" s="659">
        <v>44119</v>
      </c>
      <c r="F12" s="771">
        <v>44119</v>
      </c>
      <c r="G12" s="717">
        <f t="shared" si="1"/>
        <v>0</v>
      </c>
      <c r="H12" s="772">
        <f t="shared" si="0"/>
        <v>1</v>
      </c>
    </row>
    <row r="13" spans="1:8" ht="16.5">
      <c r="A13" s="935"/>
      <c r="B13" s="1002" t="s">
        <v>695</v>
      </c>
      <c r="C13" s="658">
        <v>600</v>
      </c>
      <c r="D13" s="659">
        <v>637</v>
      </c>
      <c r="E13" s="659">
        <v>637</v>
      </c>
      <c r="F13" s="771">
        <v>637</v>
      </c>
      <c r="G13" s="717">
        <f t="shared" si="1"/>
        <v>0</v>
      </c>
      <c r="H13" s="772">
        <f t="shared" si="0"/>
        <v>1</v>
      </c>
    </row>
    <row r="14" spans="1:8" ht="16.5">
      <c r="A14" s="939"/>
      <c r="B14" s="1003" t="s">
        <v>847</v>
      </c>
      <c r="C14" s="658">
        <v>49694</v>
      </c>
      <c r="D14" s="659">
        <v>10500</v>
      </c>
      <c r="E14" s="659">
        <v>10500</v>
      </c>
      <c r="F14" s="771">
        <v>10500</v>
      </c>
      <c r="G14" s="717">
        <f t="shared" si="1"/>
        <v>0</v>
      </c>
      <c r="H14" s="772">
        <f t="shared" si="0"/>
        <v>1</v>
      </c>
    </row>
    <row r="15" spans="1:8" ht="33">
      <c r="A15" s="940"/>
      <c r="B15" s="941" t="s">
        <v>460</v>
      </c>
      <c r="C15" s="658">
        <f>SUM(C16:C17)</f>
        <v>0</v>
      </c>
      <c r="D15" s="1044">
        <f>SUM(D16:D17)</f>
        <v>3868</v>
      </c>
      <c r="E15" s="1044">
        <f>SUM(E16:E17)</f>
        <v>3868</v>
      </c>
      <c r="F15" s="1044">
        <f>SUM(F16:F17)</f>
        <v>0</v>
      </c>
      <c r="G15" s="1047">
        <f t="shared" si="1"/>
        <v>3868</v>
      </c>
      <c r="H15" s="1041">
        <f t="shared" si="0"/>
        <v>1</v>
      </c>
    </row>
    <row r="16" spans="1:8" ht="16.5">
      <c r="A16" s="935"/>
      <c r="B16" s="1002" t="s">
        <v>461</v>
      </c>
      <c r="C16" s="658">
        <v>0</v>
      </c>
      <c r="D16" s="1045">
        <v>3814</v>
      </c>
      <c r="E16" s="1045">
        <v>3814</v>
      </c>
      <c r="F16" s="1046">
        <v>0</v>
      </c>
      <c r="G16" s="1047">
        <f t="shared" si="1"/>
        <v>3814</v>
      </c>
      <c r="H16" s="772">
        <f t="shared" si="0"/>
        <v>1</v>
      </c>
    </row>
    <row r="17" spans="1:8" ht="16.5">
      <c r="A17" s="935"/>
      <c r="B17" s="1002" t="s">
        <v>464</v>
      </c>
      <c r="C17" s="658">
        <v>0</v>
      </c>
      <c r="D17" s="1045">
        <v>54</v>
      </c>
      <c r="E17" s="1045">
        <v>54</v>
      </c>
      <c r="F17" s="1046"/>
      <c r="G17" s="1047">
        <f t="shared" si="1"/>
        <v>54</v>
      </c>
      <c r="H17" s="772">
        <f t="shared" si="0"/>
        <v>1</v>
      </c>
    </row>
    <row r="18" spans="1:8" ht="16.5">
      <c r="A18" s="935"/>
      <c r="B18" s="937" t="s">
        <v>696</v>
      </c>
      <c r="C18" s="658"/>
      <c r="D18" s="1045">
        <v>180</v>
      </c>
      <c r="E18" s="1045">
        <v>180</v>
      </c>
      <c r="F18" s="1048"/>
      <c r="G18" s="1047">
        <f t="shared" si="1"/>
        <v>180</v>
      </c>
      <c r="H18" s="772">
        <f t="shared" si="0"/>
        <v>1</v>
      </c>
    </row>
    <row r="19" spans="1:8" ht="16.5">
      <c r="A19" s="935"/>
      <c r="B19" s="937" t="s">
        <v>697</v>
      </c>
      <c r="C19" s="657">
        <v>0</v>
      </c>
      <c r="D19" s="1044">
        <v>250</v>
      </c>
      <c r="E19" s="1044">
        <v>250</v>
      </c>
      <c r="F19" s="1050">
        <f>SUM(F20:F22)</f>
        <v>0</v>
      </c>
      <c r="G19" s="1047">
        <f t="shared" si="1"/>
        <v>250</v>
      </c>
      <c r="H19" s="772">
        <f t="shared" si="0"/>
        <v>1</v>
      </c>
    </row>
    <row r="20" spans="1:8" ht="33">
      <c r="A20" s="935"/>
      <c r="B20" s="937" t="s">
        <v>698</v>
      </c>
      <c r="C20" s="658">
        <v>0</v>
      </c>
      <c r="D20" s="1045">
        <v>50</v>
      </c>
      <c r="E20" s="1045">
        <v>50</v>
      </c>
      <c r="F20" s="1048"/>
      <c r="G20" s="1047">
        <f t="shared" si="1"/>
        <v>50</v>
      </c>
      <c r="H20" s="1041">
        <f t="shared" si="0"/>
        <v>1</v>
      </c>
    </row>
    <row r="21" spans="1:8" ht="16.5">
      <c r="A21" s="935"/>
      <c r="B21" s="937" t="s">
        <v>700</v>
      </c>
      <c r="C21" s="658">
        <v>0</v>
      </c>
      <c r="D21" s="1045">
        <v>180</v>
      </c>
      <c r="E21" s="1045">
        <v>80</v>
      </c>
      <c r="F21" s="1048"/>
      <c r="G21" s="1047">
        <f t="shared" si="1"/>
        <v>80</v>
      </c>
      <c r="H21" s="1041">
        <f t="shared" si="0"/>
        <v>0.4444444444444444</v>
      </c>
    </row>
    <row r="22" spans="1:8" ht="16.5">
      <c r="A22" s="935"/>
      <c r="B22" s="937" t="s">
        <v>850</v>
      </c>
      <c r="C22" s="658">
        <v>0</v>
      </c>
      <c r="D22" s="1045">
        <v>150</v>
      </c>
      <c r="E22" s="1045">
        <v>150</v>
      </c>
      <c r="F22" s="1048"/>
      <c r="G22" s="1047">
        <f t="shared" si="1"/>
        <v>150</v>
      </c>
      <c r="H22" s="1041">
        <f t="shared" si="0"/>
        <v>1</v>
      </c>
    </row>
    <row r="23" spans="1:8" ht="33">
      <c r="A23" s="935"/>
      <c r="B23" s="937" t="s">
        <v>465</v>
      </c>
      <c r="C23" s="658">
        <v>0</v>
      </c>
      <c r="D23" s="1045">
        <v>1800</v>
      </c>
      <c r="E23" s="1045">
        <v>1700</v>
      </c>
      <c r="F23" s="1048"/>
      <c r="G23" s="1047">
        <f t="shared" si="1"/>
        <v>1700</v>
      </c>
      <c r="H23" s="1041">
        <f t="shared" si="0"/>
        <v>0.9444444444444444</v>
      </c>
    </row>
    <row r="24" spans="1:8" ht="16.5" customHeight="1">
      <c r="A24" s="935"/>
      <c r="B24" s="912" t="s">
        <v>55</v>
      </c>
      <c r="C24" s="657">
        <f>SUM(C25)</f>
        <v>0</v>
      </c>
      <c r="D24" s="1044">
        <v>2355</v>
      </c>
      <c r="E24" s="1044">
        <v>1950</v>
      </c>
      <c r="F24" s="1050">
        <f>SUM(F25)</f>
        <v>0</v>
      </c>
      <c r="G24" s="1047">
        <f t="shared" si="1"/>
        <v>1950</v>
      </c>
      <c r="H24" s="772">
        <f t="shared" si="0"/>
        <v>0.8280254777070064</v>
      </c>
    </row>
    <row r="25" spans="1:8" ht="16.5">
      <c r="A25" s="935"/>
      <c r="B25" s="912" t="s">
        <v>466</v>
      </c>
      <c r="C25" s="658">
        <v>0</v>
      </c>
      <c r="D25" s="1045">
        <v>20</v>
      </c>
      <c r="E25" s="1045">
        <v>0</v>
      </c>
      <c r="F25" s="1051"/>
      <c r="G25" s="1047">
        <f t="shared" si="1"/>
        <v>0</v>
      </c>
      <c r="H25" s="772">
        <f t="shared" si="0"/>
        <v>0</v>
      </c>
    </row>
    <row r="26" spans="1:8" ht="16.5">
      <c r="A26" s="935"/>
      <c r="B26" s="912"/>
      <c r="C26" s="658"/>
      <c r="D26" s="659"/>
      <c r="E26" s="659"/>
      <c r="F26" s="122"/>
      <c r="G26" s="717">
        <f t="shared" si="1"/>
        <v>0</v>
      </c>
      <c r="H26" s="772"/>
    </row>
    <row r="27" spans="1:8" ht="16.5">
      <c r="A27" s="935">
        <v>3</v>
      </c>
      <c r="B27" s="61" t="s">
        <v>95</v>
      </c>
      <c r="C27" s="657">
        <f>SUM(C28)</f>
        <v>800</v>
      </c>
      <c r="D27" s="657">
        <f>SUM(D28)</f>
        <v>0</v>
      </c>
      <c r="E27" s="657">
        <f>SUM(E28)</f>
        <v>0</v>
      </c>
      <c r="F27" s="657">
        <f>SUM(F28)</f>
        <v>0</v>
      </c>
      <c r="G27" s="717">
        <f t="shared" si="1"/>
        <v>0</v>
      </c>
      <c r="H27" s="772"/>
    </row>
    <row r="28" spans="1:8" ht="33">
      <c r="A28" s="935"/>
      <c r="B28" s="912" t="s">
        <v>465</v>
      </c>
      <c r="C28" s="658">
        <v>800</v>
      </c>
      <c r="D28" s="659">
        <v>0</v>
      </c>
      <c r="E28" s="659">
        <v>0</v>
      </c>
      <c r="F28" s="122"/>
      <c r="G28" s="717">
        <f t="shared" si="1"/>
        <v>0</v>
      </c>
      <c r="H28" s="772"/>
    </row>
    <row r="29" spans="1:8" ht="16.5">
      <c r="A29" s="51"/>
      <c r="B29" s="70"/>
      <c r="C29" s="658"/>
      <c r="D29" s="659"/>
      <c r="E29" s="660">
        <f>SUM(C29:D29)</f>
        <v>0</v>
      </c>
      <c r="F29" s="122"/>
      <c r="G29" s="717">
        <f t="shared" si="1"/>
        <v>0</v>
      </c>
      <c r="H29" s="772"/>
    </row>
    <row r="30" spans="1:8" ht="16.5">
      <c r="A30" s="51">
        <v>4</v>
      </c>
      <c r="B30" s="61" t="s">
        <v>86</v>
      </c>
      <c r="C30" s="661">
        <f>SUM(C31:C32)</f>
        <v>3020</v>
      </c>
      <c r="D30" s="661">
        <f>SUM(D31:D32)</f>
        <v>0</v>
      </c>
      <c r="E30" s="661">
        <f>SUM(E31:E32)</f>
        <v>0</v>
      </c>
      <c r="F30" s="147">
        <f>SUM(F31:F32)</f>
        <v>0</v>
      </c>
      <c r="G30" s="674">
        <f t="shared" si="1"/>
        <v>0</v>
      </c>
      <c r="H30" s="761"/>
    </row>
    <row r="31" spans="1:8" ht="16.5">
      <c r="A31" s="51"/>
      <c r="B31" s="54" t="s">
        <v>55</v>
      </c>
      <c r="C31" s="662">
        <v>3000</v>
      </c>
      <c r="D31" s="663">
        <v>0</v>
      </c>
      <c r="E31" s="659">
        <v>0</v>
      </c>
      <c r="F31" s="122"/>
      <c r="G31" s="717">
        <f t="shared" si="1"/>
        <v>0</v>
      </c>
      <c r="H31" s="761"/>
    </row>
    <row r="32" spans="1:8" ht="17.25" customHeight="1">
      <c r="A32" s="51"/>
      <c r="B32" s="54" t="s">
        <v>466</v>
      </c>
      <c r="C32" s="662">
        <v>20</v>
      </c>
      <c r="D32" s="663">
        <v>0</v>
      </c>
      <c r="E32" s="659">
        <v>0</v>
      </c>
      <c r="F32" s="122"/>
      <c r="G32" s="717">
        <f t="shared" si="1"/>
        <v>0</v>
      </c>
      <c r="H32" s="772"/>
    </row>
    <row r="33" spans="1:8" ht="16.5">
      <c r="A33" s="51"/>
      <c r="B33" s="665"/>
      <c r="C33" s="658"/>
      <c r="D33" s="659"/>
      <c r="E33" s="660">
        <f>SUM(C33:D33)</f>
        <v>0</v>
      </c>
      <c r="F33" s="122"/>
      <c r="G33" s="717">
        <f>C33-F33</f>
        <v>0</v>
      </c>
      <c r="H33" s="772"/>
    </row>
    <row r="34" spans="1:8" ht="16.5">
      <c r="A34" s="51"/>
      <c r="B34" s="59" t="s">
        <v>22</v>
      </c>
      <c r="C34" s="1049">
        <f>C30+C27+C7+C4</f>
        <v>61314</v>
      </c>
      <c r="D34" s="1049">
        <f>D30+D27+D7+D4</f>
        <v>75262</v>
      </c>
      <c r="E34" s="1049">
        <f>E30+E27+E7+E4</f>
        <v>74636</v>
      </c>
      <c r="F34" s="1050">
        <f>F30+F27+F7+F4</f>
        <v>66408</v>
      </c>
      <c r="G34" s="1052">
        <f>G30+G27+G7+G4</f>
        <v>8228</v>
      </c>
      <c r="H34" s="787">
        <f t="shared" si="0"/>
        <v>0.9916823895192793</v>
      </c>
    </row>
    <row r="35" spans="1:8" ht="16.5">
      <c r="A35" s="1360" t="s">
        <v>51</v>
      </c>
      <c r="B35" s="1361"/>
      <c r="C35" s="995"/>
      <c r="D35" s="996"/>
      <c r="E35" s="768">
        <f>SUM(C35:D35)</f>
        <v>0</v>
      </c>
      <c r="F35" s="122"/>
      <c r="G35" s="717">
        <f>C35-F35</f>
        <v>0</v>
      </c>
      <c r="H35" s="772"/>
    </row>
    <row r="36" spans="1:8" ht="16.5">
      <c r="A36" s="994"/>
      <c r="B36" s="1001"/>
      <c r="C36" s="767"/>
      <c r="D36" s="767"/>
      <c r="E36" s="767"/>
      <c r="F36" s="122"/>
      <c r="G36" s="717"/>
      <c r="H36" s="772"/>
    </row>
    <row r="37" spans="1:8" ht="16.5">
      <c r="A37" s="107">
        <v>1</v>
      </c>
      <c r="B37" s="108" t="s">
        <v>103</v>
      </c>
      <c r="C37" s="764">
        <f>SUM(C38)</f>
        <v>0</v>
      </c>
      <c r="D37" s="1049">
        <f>SUM(D38)</f>
        <v>310</v>
      </c>
      <c r="E37" s="1049">
        <f>SUM(E38)</f>
        <v>309</v>
      </c>
      <c r="F37" s="1055">
        <f>SUM(F38)</f>
        <v>0</v>
      </c>
      <c r="G37" s="764">
        <f>SUM(G38)</f>
        <v>309</v>
      </c>
      <c r="H37" s="787">
        <f t="shared" si="0"/>
        <v>0.9967741935483871</v>
      </c>
    </row>
    <row r="38" spans="1:8" ht="16.5">
      <c r="A38" s="994"/>
      <c r="B38" s="157" t="s">
        <v>849</v>
      </c>
      <c r="C38" s="767">
        <v>0</v>
      </c>
      <c r="D38" s="662">
        <v>310</v>
      </c>
      <c r="E38" s="662">
        <v>309</v>
      </c>
      <c r="F38" s="112"/>
      <c r="G38" s="1053">
        <f>E38-F38</f>
        <v>309</v>
      </c>
      <c r="H38" s="772">
        <f t="shared" si="0"/>
        <v>0.9967741935483871</v>
      </c>
    </row>
    <row r="39" spans="1:8" ht="16.5">
      <c r="A39" s="994"/>
      <c r="B39" s="1001"/>
      <c r="C39" s="767"/>
      <c r="D39" s="662"/>
      <c r="E39" s="662"/>
      <c r="F39" s="112"/>
      <c r="G39" s="1053"/>
      <c r="H39" s="772"/>
    </row>
    <row r="40" spans="1:8" ht="16.5">
      <c r="A40" s="107">
        <v>2</v>
      </c>
      <c r="B40" s="108" t="s">
        <v>453</v>
      </c>
      <c r="C40" s="764">
        <f>SUM(C41)</f>
        <v>0</v>
      </c>
      <c r="D40" s="1049">
        <f>SUM(D41)</f>
        <v>48</v>
      </c>
      <c r="E40" s="1049">
        <f>SUM(E41)</f>
        <v>48</v>
      </c>
      <c r="F40" s="1057">
        <f>SUM(F41)</f>
        <v>0</v>
      </c>
      <c r="G40" s="1054">
        <f>SUM(G41)</f>
        <v>48</v>
      </c>
      <c r="H40" s="787">
        <f t="shared" si="0"/>
        <v>1</v>
      </c>
    </row>
    <row r="41" spans="1:8" ht="16.5">
      <c r="A41" s="994"/>
      <c r="B41" s="157" t="s">
        <v>848</v>
      </c>
      <c r="C41" s="767">
        <v>0</v>
      </c>
      <c r="D41" s="662">
        <v>48</v>
      </c>
      <c r="E41" s="662">
        <v>48</v>
      </c>
      <c r="F41" s="1056"/>
      <c r="G41" s="717">
        <f>E41-F41</f>
        <v>48</v>
      </c>
      <c r="H41" s="772">
        <f t="shared" si="0"/>
        <v>1</v>
      </c>
    </row>
    <row r="42" spans="1:8" ht="16.5">
      <c r="A42" s="994"/>
      <c r="B42" s="1001"/>
      <c r="C42" s="767"/>
      <c r="D42" s="662"/>
      <c r="E42" s="662"/>
      <c r="F42" s="662"/>
      <c r="G42" s="717"/>
      <c r="H42" s="772"/>
    </row>
    <row r="43" spans="1:8" ht="16.5">
      <c r="A43" s="72"/>
      <c r="B43" s="977" t="s">
        <v>22</v>
      </c>
      <c r="C43" s="764">
        <f>SUM(C37+C40)</f>
        <v>0</v>
      </c>
      <c r="D43" s="764">
        <f>SUM(D37+D40)</f>
        <v>358</v>
      </c>
      <c r="E43" s="764">
        <f>SUM(E37+E40)</f>
        <v>357</v>
      </c>
      <c r="F43" s="764">
        <f>SUM(F37+F40)</f>
        <v>0</v>
      </c>
      <c r="G43" s="764">
        <f>SUM(G37+G40)</f>
        <v>357</v>
      </c>
      <c r="H43" s="787">
        <f t="shared" si="0"/>
        <v>0.9972067039106145</v>
      </c>
    </row>
    <row r="44" spans="1:8" ht="16.5">
      <c r="A44" s="186"/>
      <c r="B44" s="997"/>
      <c r="C44" s="998"/>
      <c r="D44" s="999"/>
      <c r="E44" s="1000"/>
      <c r="F44" s="182"/>
      <c r="G44" s="769"/>
      <c r="H44" s="787"/>
    </row>
    <row r="45" spans="1:8" ht="17.25" thickBot="1">
      <c r="A45" s="58"/>
      <c r="B45" s="68" t="s">
        <v>49</v>
      </c>
      <c r="C45" s="151">
        <f>SUM(C34+C43)</f>
        <v>61314</v>
      </c>
      <c r="D45" s="151">
        <f>SUM(D34+D43)</f>
        <v>75620</v>
      </c>
      <c r="E45" s="151">
        <f>SUM(E34+E43)</f>
        <v>74993</v>
      </c>
      <c r="F45" s="151">
        <f>SUM(F34+F43)</f>
        <v>66408</v>
      </c>
      <c r="G45" s="151">
        <f>SUM(G34+G43)</f>
        <v>8585</v>
      </c>
      <c r="H45" s="456">
        <f t="shared" si="0"/>
        <v>0.9917085427135678</v>
      </c>
    </row>
  </sheetData>
  <sheetProtection/>
  <mergeCells count="2">
    <mergeCell ref="A2:B2"/>
    <mergeCell ref="A35:B35"/>
  </mergeCells>
  <printOptions/>
  <pageMargins left="0.15748031496062992" right="0.15748031496062992" top="0.9055118110236221" bottom="0.2362204724409449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működési célú támogatásai államháztartáson belülre&amp;R&amp;"Book Antiqua,Félkövér"13.  melléklet
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37">
      <selection activeCell="E57" sqref="E57"/>
    </sheetView>
  </sheetViews>
  <sheetFormatPr defaultColWidth="9.140625" defaultRowHeight="12.75"/>
  <cols>
    <col min="1" max="1" width="5.57421875" style="66" bestFit="1" customWidth="1"/>
    <col min="2" max="2" width="54.140625" style="67" customWidth="1"/>
    <col min="3" max="3" width="10.8515625" style="4" customWidth="1"/>
    <col min="4" max="5" width="10.57421875" style="4" bestFit="1" customWidth="1"/>
    <col min="6" max="6" width="8.57421875" style="1" bestFit="1" customWidth="1"/>
    <col min="7" max="7" width="9.57421875" style="1" bestFit="1" customWidth="1"/>
    <col min="8" max="8" width="6.8515625" style="3" customWidth="1"/>
    <col min="9" max="16384" width="9.140625" style="3" customWidth="1"/>
  </cols>
  <sheetData>
    <row r="1" spans="1:9" ht="45.75" thickBot="1">
      <c r="A1" s="710" t="s">
        <v>13</v>
      </c>
      <c r="B1" s="123" t="s">
        <v>467</v>
      </c>
      <c r="C1" s="123" t="s">
        <v>197</v>
      </c>
      <c r="D1" s="123" t="s">
        <v>261</v>
      </c>
      <c r="E1" s="123" t="s">
        <v>198</v>
      </c>
      <c r="F1" s="123" t="s">
        <v>91</v>
      </c>
      <c r="G1" s="123" t="s">
        <v>92</v>
      </c>
      <c r="H1" s="124" t="s">
        <v>199</v>
      </c>
      <c r="I1" s="18"/>
    </row>
    <row r="2" spans="1:9" ht="16.5" customHeight="1">
      <c r="A2" s="1362" t="s">
        <v>53</v>
      </c>
      <c r="B2" s="1363"/>
      <c r="C2" s="1115"/>
      <c r="D2" s="1116"/>
      <c r="E2" s="1117"/>
      <c r="F2" s="80"/>
      <c r="G2" s="696"/>
      <c r="H2" s="1069"/>
      <c r="I2" s="18"/>
    </row>
    <row r="3" spans="1:9" ht="16.5" customHeight="1">
      <c r="A3" s="57">
        <v>1</v>
      </c>
      <c r="B3" s="576" t="s">
        <v>468</v>
      </c>
      <c r="C3" s="664">
        <f>SUM(C4)</f>
        <v>0</v>
      </c>
      <c r="D3" s="664">
        <f>SUM(D4)</f>
        <v>90615</v>
      </c>
      <c r="E3" s="664">
        <f>SUM(E4)</f>
        <v>90615</v>
      </c>
      <c r="F3" s="148">
        <f>SUM(F4)</f>
        <v>90615</v>
      </c>
      <c r="G3" s="174"/>
      <c r="H3" s="882">
        <f>E3/D3</f>
        <v>1</v>
      </c>
      <c r="I3" s="18"/>
    </row>
    <row r="4" spans="1:9" ht="16.5" customHeight="1">
      <c r="A4" s="51"/>
      <c r="B4" s="75" t="s">
        <v>469</v>
      </c>
      <c r="C4" s="663">
        <v>0</v>
      </c>
      <c r="D4" s="663">
        <v>90615</v>
      </c>
      <c r="E4" s="663">
        <v>90615</v>
      </c>
      <c r="F4" s="150">
        <v>90615</v>
      </c>
      <c r="G4" s="174"/>
      <c r="H4" s="716">
        <f aca="true" t="shared" si="0" ref="H4:H77">E4/D4</f>
        <v>1</v>
      </c>
      <c r="I4" s="18"/>
    </row>
    <row r="5" spans="1:9" ht="16.5">
      <c r="A5" s="72"/>
      <c r="B5" s="108"/>
      <c r="C5" s="152"/>
      <c r="D5" s="152"/>
      <c r="E5" s="152"/>
      <c r="F5" s="122"/>
      <c r="G5" s="175"/>
      <c r="H5" s="716"/>
      <c r="I5" s="18"/>
    </row>
    <row r="6" spans="1:9" ht="16.5">
      <c r="A6" s="51">
        <v>2</v>
      </c>
      <c r="B6" s="576" t="s">
        <v>851</v>
      </c>
      <c r="C6" s="664">
        <f>SUM(C7:C8)</f>
        <v>8500</v>
      </c>
      <c r="D6" s="664">
        <f>SUM(D7:D8)</f>
        <v>9062</v>
      </c>
      <c r="E6" s="664">
        <f>SUM(E7:E8)</f>
        <v>5023</v>
      </c>
      <c r="F6" s="148">
        <f>SUM(F7:F8)</f>
        <v>5023</v>
      </c>
      <c r="G6" s="147">
        <f>SUM(G7:G8)</f>
        <v>0</v>
      </c>
      <c r="H6" s="881">
        <f t="shared" si="0"/>
        <v>0.5542926506290002</v>
      </c>
      <c r="I6" s="18"/>
    </row>
    <row r="7" spans="1:9" ht="33">
      <c r="A7" s="51"/>
      <c r="B7" s="75" t="s">
        <v>895</v>
      </c>
      <c r="C7" s="663">
        <v>2500</v>
      </c>
      <c r="D7" s="663">
        <v>3062</v>
      </c>
      <c r="E7" s="663">
        <v>3062</v>
      </c>
      <c r="F7" s="143">
        <v>3062</v>
      </c>
      <c r="G7" s="717">
        <f>E7-F7</f>
        <v>0</v>
      </c>
      <c r="H7" s="716">
        <f t="shared" si="0"/>
        <v>1</v>
      </c>
      <c r="I7" s="18"/>
    </row>
    <row r="8" spans="1:9" ht="33">
      <c r="A8" s="51"/>
      <c r="B8" s="75" t="s">
        <v>896</v>
      </c>
      <c r="C8" s="663">
        <v>6000</v>
      </c>
      <c r="D8" s="663">
        <v>6000</v>
      </c>
      <c r="E8" s="663">
        <v>1961</v>
      </c>
      <c r="F8" s="143">
        <v>1961</v>
      </c>
      <c r="G8" s="717">
        <f>E8-F8</f>
        <v>0</v>
      </c>
      <c r="H8" s="880">
        <f t="shared" si="0"/>
        <v>0.3268333333333333</v>
      </c>
      <c r="I8" s="18"/>
    </row>
    <row r="9" spans="1:9" ht="16.5">
      <c r="A9" s="51"/>
      <c r="B9" s="75"/>
      <c r="C9" s="663"/>
      <c r="D9" s="663"/>
      <c r="E9" s="663"/>
      <c r="F9" s="122"/>
      <c r="G9" s="717"/>
      <c r="H9" s="716"/>
      <c r="I9" s="18"/>
    </row>
    <row r="10" spans="1:9" ht="16.5">
      <c r="A10" s="51">
        <v>3</v>
      </c>
      <c r="B10" s="576" t="s">
        <v>852</v>
      </c>
      <c r="C10" s="664">
        <f>SUM(C11:C11)</f>
        <v>31000</v>
      </c>
      <c r="D10" s="664">
        <f>SUM(D11:D11)</f>
        <v>31000</v>
      </c>
      <c r="E10" s="664">
        <f>SUM(E11:E11)</f>
        <v>31000</v>
      </c>
      <c r="F10" s="664">
        <f>SUM(F11:F11)</f>
        <v>0</v>
      </c>
      <c r="G10" s="674">
        <f>SUM(G11:G11)</f>
        <v>31000</v>
      </c>
      <c r="H10" s="882">
        <f t="shared" si="0"/>
        <v>1</v>
      </c>
      <c r="I10" s="18"/>
    </row>
    <row r="11" spans="1:9" ht="16.5">
      <c r="A11" s="51"/>
      <c r="B11" s="75" t="s">
        <v>897</v>
      </c>
      <c r="C11" s="663">
        <v>31000</v>
      </c>
      <c r="D11" s="663">
        <v>31000</v>
      </c>
      <c r="E11" s="663">
        <v>31000</v>
      </c>
      <c r="F11" s="122"/>
      <c r="G11" s="717">
        <f>E11-F11</f>
        <v>31000</v>
      </c>
      <c r="H11" s="716">
        <f t="shared" si="0"/>
        <v>1</v>
      </c>
      <c r="I11" s="18"/>
    </row>
    <row r="12" spans="1:9" ht="16.5">
      <c r="A12" s="51"/>
      <c r="B12" s="75"/>
      <c r="C12" s="663"/>
      <c r="D12" s="663"/>
      <c r="E12" s="663"/>
      <c r="F12" s="122"/>
      <c r="G12" s="717"/>
      <c r="H12" s="716"/>
      <c r="I12" s="18"/>
    </row>
    <row r="13" spans="1:9" ht="16.5">
      <c r="A13" s="51">
        <v>4</v>
      </c>
      <c r="B13" s="69" t="s">
        <v>85</v>
      </c>
      <c r="C13" s="664">
        <f>SUM(C14)</f>
        <v>0</v>
      </c>
      <c r="D13" s="664">
        <f>SUM(D14)</f>
        <v>30000</v>
      </c>
      <c r="E13" s="664">
        <f>SUM(E14)</f>
        <v>0</v>
      </c>
      <c r="F13" s="664">
        <f>SUM(F14)</f>
        <v>0</v>
      </c>
      <c r="G13" s="674">
        <f>E13-F13</f>
        <v>0</v>
      </c>
      <c r="H13" s="881">
        <f t="shared" si="0"/>
        <v>0</v>
      </c>
      <c r="I13" s="18"/>
    </row>
    <row r="14" spans="1:9" ht="16.5">
      <c r="A14" s="51"/>
      <c r="B14" s="75" t="s">
        <v>470</v>
      </c>
      <c r="C14" s="663">
        <v>0</v>
      </c>
      <c r="D14" s="663">
        <v>30000</v>
      </c>
      <c r="E14" s="663">
        <v>0</v>
      </c>
      <c r="F14" s="122"/>
      <c r="G14" s="717">
        <f>E14-F14</f>
        <v>0</v>
      </c>
      <c r="H14" s="880">
        <f t="shared" si="0"/>
        <v>0</v>
      </c>
      <c r="I14" s="18"/>
    </row>
    <row r="15" spans="1:9" ht="16.5">
      <c r="A15" s="51"/>
      <c r="B15" s="77"/>
      <c r="C15" s="663"/>
      <c r="D15" s="663"/>
      <c r="E15" s="663"/>
      <c r="F15" s="122"/>
      <c r="G15" s="717"/>
      <c r="H15" s="716"/>
      <c r="I15" s="18"/>
    </row>
    <row r="16" spans="1:9" ht="16.5">
      <c r="A16" s="51">
        <v>5</v>
      </c>
      <c r="B16" s="470" t="s">
        <v>102</v>
      </c>
      <c r="C16" s="664">
        <f>SUM(C17:C65)</f>
        <v>41605</v>
      </c>
      <c r="D16" s="664">
        <f>SUM(D17:D65)</f>
        <v>51686</v>
      </c>
      <c r="E16" s="664">
        <f>SUM(E17:E65)</f>
        <v>51074</v>
      </c>
      <c r="F16" s="664">
        <f>SUM(F17:F65)</f>
        <v>0</v>
      </c>
      <c r="G16" s="674">
        <f>SUM(G17:G65)</f>
        <v>51074</v>
      </c>
      <c r="H16" s="881">
        <f t="shared" si="0"/>
        <v>0.9881592694346631</v>
      </c>
      <c r="I16" s="18"/>
    </row>
    <row r="17" spans="1:9" ht="16.5">
      <c r="A17" s="51"/>
      <c r="B17" s="75" t="s">
        <v>701</v>
      </c>
      <c r="C17" s="663">
        <v>8516</v>
      </c>
      <c r="D17" s="663">
        <v>8716</v>
      </c>
      <c r="E17" s="663">
        <v>8716</v>
      </c>
      <c r="F17" s="122"/>
      <c r="G17" s="717">
        <f>E17-F17</f>
        <v>8716</v>
      </c>
      <c r="H17" s="716">
        <f t="shared" si="0"/>
        <v>1</v>
      </c>
      <c r="I17" s="18"/>
    </row>
    <row r="18" spans="1:9" ht="16.5">
      <c r="A18" s="51"/>
      <c r="B18" s="75" t="s">
        <v>862</v>
      </c>
      <c r="C18" s="663">
        <v>300</v>
      </c>
      <c r="D18" s="663">
        <v>385</v>
      </c>
      <c r="E18" s="663">
        <v>273</v>
      </c>
      <c r="F18" s="122"/>
      <c r="G18" s="717">
        <f aca="true" t="shared" si="1" ref="G18:G65">E18-F18</f>
        <v>273</v>
      </c>
      <c r="H18" s="880">
        <f t="shared" si="0"/>
        <v>0.7090909090909091</v>
      </c>
      <c r="I18" s="18"/>
    </row>
    <row r="19" spans="1:9" ht="16.5">
      <c r="A19" s="57"/>
      <c r="B19" s="156" t="s">
        <v>863</v>
      </c>
      <c r="C19" s="663">
        <v>600</v>
      </c>
      <c r="D19" s="663">
        <v>600</v>
      </c>
      <c r="E19" s="663">
        <v>600</v>
      </c>
      <c r="F19" s="122"/>
      <c r="G19" s="717">
        <f t="shared" si="1"/>
        <v>600</v>
      </c>
      <c r="H19" s="716">
        <f t="shared" si="0"/>
        <v>1</v>
      </c>
      <c r="I19" s="18"/>
    </row>
    <row r="20" spans="1:9" ht="16.5">
      <c r="A20" s="57"/>
      <c r="B20" s="156" t="s">
        <v>702</v>
      </c>
      <c r="C20" s="663">
        <v>300</v>
      </c>
      <c r="D20" s="663">
        <v>300</v>
      </c>
      <c r="E20" s="663">
        <v>300</v>
      </c>
      <c r="F20" s="122"/>
      <c r="G20" s="717">
        <f t="shared" si="1"/>
        <v>300</v>
      </c>
      <c r="H20" s="716">
        <f t="shared" si="0"/>
        <v>1</v>
      </c>
      <c r="I20" s="18"/>
    </row>
    <row r="21" spans="1:9" ht="16.5">
      <c r="A21" s="57"/>
      <c r="B21" s="156" t="s">
        <v>471</v>
      </c>
      <c r="C21" s="663">
        <v>13000</v>
      </c>
      <c r="D21" s="663">
        <v>14000</v>
      </c>
      <c r="E21" s="663">
        <v>14000</v>
      </c>
      <c r="F21" s="122"/>
      <c r="G21" s="717">
        <f t="shared" si="1"/>
        <v>14000</v>
      </c>
      <c r="H21" s="1076">
        <f t="shared" si="0"/>
        <v>1</v>
      </c>
      <c r="I21" s="18"/>
    </row>
    <row r="22" spans="1:9" ht="16.5">
      <c r="A22" s="57"/>
      <c r="B22" s="156" t="s">
        <v>472</v>
      </c>
      <c r="C22" s="663">
        <v>300</v>
      </c>
      <c r="D22" s="663">
        <v>300</v>
      </c>
      <c r="E22" s="663">
        <v>300</v>
      </c>
      <c r="F22" s="122"/>
      <c r="G22" s="717">
        <f t="shared" si="1"/>
        <v>300</v>
      </c>
      <c r="H22" s="716">
        <f t="shared" si="0"/>
        <v>1</v>
      </c>
      <c r="I22" s="18"/>
    </row>
    <row r="23" spans="1:9" ht="16.5">
      <c r="A23" s="57"/>
      <c r="B23" s="156" t="s">
        <v>706</v>
      </c>
      <c r="C23" s="663">
        <v>15939</v>
      </c>
      <c r="D23" s="663">
        <v>15939</v>
      </c>
      <c r="E23" s="663">
        <v>15939</v>
      </c>
      <c r="F23" s="122"/>
      <c r="G23" s="717">
        <f t="shared" si="1"/>
        <v>15939</v>
      </c>
      <c r="H23" s="716">
        <f t="shared" si="0"/>
        <v>1</v>
      </c>
      <c r="I23" s="18"/>
    </row>
    <row r="24" spans="1:9" ht="16.5">
      <c r="A24" s="57"/>
      <c r="B24" s="156" t="s">
        <v>707</v>
      </c>
      <c r="C24" s="663">
        <v>500</v>
      </c>
      <c r="D24" s="663">
        <v>1000</v>
      </c>
      <c r="E24" s="663">
        <v>1000</v>
      </c>
      <c r="F24" s="122"/>
      <c r="G24" s="717">
        <f t="shared" si="1"/>
        <v>1000</v>
      </c>
      <c r="H24" s="716">
        <f t="shared" si="0"/>
        <v>1</v>
      </c>
      <c r="I24" s="18"/>
    </row>
    <row r="25" spans="1:9" ht="16.5">
      <c r="A25" s="57"/>
      <c r="B25" s="156" t="s">
        <v>56</v>
      </c>
      <c r="C25" s="663">
        <v>900</v>
      </c>
      <c r="D25" s="663">
        <v>900</v>
      </c>
      <c r="E25" s="663">
        <v>900</v>
      </c>
      <c r="F25" s="122"/>
      <c r="G25" s="717">
        <f t="shared" si="1"/>
        <v>900</v>
      </c>
      <c r="H25" s="716">
        <f t="shared" si="0"/>
        <v>1</v>
      </c>
      <c r="I25" s="18"/>
    </row>
    <row r="26" spans="1:9" ht="16.5">
      <c r="A26" s="57"/>
      <c r="B26" s="156" t="s">
        <v>77</v>
      </c>
      <c r="C26" s="663">
        <v>150</v>
      </c>
      <c r="D26" s="663">
        <v>150</v>
      </c>
      <c r="E26" s="663">
        <v>150</v>
      </c>
      <c r="F26" s="122"/>
      <c r="G26" s="717">
        <f t="shared" si="1"/>
        <v>150</v>
      </c>
      <c r="H26" s="716">
        <f t="shared" si="0"/>
        <v>1</v>
      </c>
      <c r="I26" s="18"/>
    </row>
    <row r="27" spans="1:9" ht="33">
      <c r="A27" s="57"/>
      <c r="B27" s="156" t="s">
        <v>864</v>
      </c>
      <c r="C27" s="667">
        <v>450</v>
      </c>
      <c r="D27" s="667">
        <v>721</v>
      </c>
      <c r="E27" s="667">
        <v>721</v>
      </c>
      <c r="F27" s="122"/>
      <c r="G27" s="1047">
        <f t="shared" si="1"/>
        <v>721</v>
      </c>
      <c r="H27" s="1111">
        <f t="shared" si="0"/>
        <v>1</v>
      </c>
      <c r="I27" s="18"/>
    </row>
    <row r="28" spans="1:9" ht="16.5">
      <c r="A28" s="57"/>
      <c r="B28" s="156" t="s">
        <v>703</v>
      </c>
      <c r="C28" s="663">
        <v>100</v>
      </c>
      <c r="D28" s="663">
        <v>100</v>
      </c>
      <c r="E28" s="663">
        <v>100</v>
      </c>
      <c r="F28" s="122"/>
      <c r="G28" s="1047">
        <f t="shared" si="1"/>
        <v>100</v>
      </c>
      <c r="H28" s="1111">
        <f>E28/D28</f>
        <v>1</v>
      </c>
      <c r="I28" s="18"/>
    </row>
    <row r="29" spans="1:9" ht="16.5">
      <c r="A29" s="57"/>
      <c r="B29" s="156" t="s">
        <v>705</v>
      </c>
      <c r="C29" s="663">
        <v>50</v>
      </c>
      <c r="D29" s="663">
        <v>50</v>
      </c>
      <c r="E29" s="663">
        <v>50</v>
      </c>
      <c r="F29" s="122"/>
      <c r="G29" s="1047">
        <f t="shared" si="1"/>
        <v>50</v>
      </c>
      <c r="H29" s="1111">
        <f>E29/D29</f>
        <v>1</v>
      </c>
      <c r="I29" s="18"/>
    </row>
    <row r="30" spans="1:9" ht="33">
      <c r="A30" s="57"/>
      <c r="B30" s="156" t="s">
        <v>704</v>
      </c>
      <c r="C30" s="667">
        <v>500</v>
      </c>
      <c r="D30" s="667">
        <v>2500</v>
      </c>
      <c r="E30" s="667">
        <v>2500</v>
      </c>
      <c r="F30" s="1051"/>
      <c r="G30" s="1047">
        <f t="shared" si="1"/>
        <v>2500</v>
      </c>
      <c r="H30" s="1111">
        <f>E30/D30</f>
        <v>1</v>
      </c>
      <c r="I30" s="18"/>
    </row>
    <row r="31" spans="1:9" ht="16.5">
      <c r="A31" s="57"/>
      <c r="B31" s="156" t="s">
        <v>473</v>
      </c>
      <c r="C31" s="667">
        <v>0</v>
      </c>
      <c r="D31" s="667">
        <v>500</v>
      </c>
      <c r="E31" s="667">
        <v>0</v>
      </c>
      <c r="F31" s="1051"/>
      <c r="G31" s="1047">
        <f t="shared" si="1"/>
        <v>0</v>
      </c>
      <c r="H31" s="1111">
        <f t="shared" si="0"/>
        <v>0</v>
      </c>
      <c r="I31" s="18"/>
    </row>
    <row r="32" spans="1:9" ht="16.5">
      <c r="A32" s="57"/>
      <c r="B32" s="156" t="s">
        <v>939</v>
      </c>
      <c r="C32" s="667">
        <v>0</v>
      </c>
      <c r="D32" s="667">
        <v>50</v>
      </c>
      <c r="E32" s="667">
        <v>50</v>
      </c>
      <c r="F32" s="1051"/>
      <c r="G32" s="1047">
        <f t="shared" si="1"/>
        <v>50</v>
      </c>
      <c r="H32" s="1111">
        <f t="shared" si="0"/>
        <v>1</v>
      </c>
      <c r="I32" s="18"/>
    </row>
    <row r="33" spans="1:9" ht="16.5">
      <c r="A33" s="57"/>
      <c r="B33" s="156" t="s">
        <v>940</v>
      </c>
      <c r="C33" s="667">
        <v>0</v>
      </c>
      <c r="D33" s="667">
        <v>1100</v>
      </c>
      <c r="E33" s="667">
        <v>1100</v>
      </c>
      <c r="F33" s="1051"/>
      <c r="G33" s="1047">
        <f t="shared" si="1"/>
        <v>1100</v>
      </c>
      <c r="H33" s="1111">
        <f t="shared" si="0"/>
        <v>1</v>
      </c>
      <c r="I33" s="18"/>
    </row>
    <row r="34" spans="1:9" ht="16.5">
      <c r="A34" s="57"/>
      <c r="B34" s="156" t="s">
        <v>876</v>
      </c>
      <c r="C34" s="667">
        <v>0</v>
      </c>
      <c r="D34" s="667">
        <v>20</v>
      </c>
      <c r="E34" s="667">
        <v>20</v>
      </c>
      <c r="F34" s="1051"/>
      <c r="G34" s="1047">
        <f t="shared" si="1"/>
        <v>20</v>
      </c>
      <c r="H34" s="1111">
        <f t="shared" si="0"/>
        <v>1</v>
      </c>
      <c r="I34" s="18"/>
    </row>
    <row r="35" spans="1:9" ht="16.5">
      <c r="A35" s="57"/>
      <c r="B35" s="156" t="s">
        <v>865</v>
      </c>
      <c r="C35" s="667">
        <v>0</v>
      </c>
      <c r="D35" s="667">
        <v>600</v>
      </c>
      <c r="E35" s="667">
        <v>600</v>
      </c>
      <c r="F35" s="1051"/>
      <c r="G35" s="1047">
        <f t="shared" si="1"/>
        <v>600</v>
      </c>
      <c r="H35" s="1111">
        <f t="shared" si="0"/>
        <v>1</v>
      </c>
      <c r="I35" s="18"/>
    </row>
    <row r="36" spans="1:9" ht="33">
      <c r="A36" s="57"/>
      <c r="B36" s="156" t="s">
        <v>474</v>
      </c>
      <c r="C36" s="667">
        <v>0</v>
      </c>
      <c r="D36" s="667">
        <v>50</v>
      </c>
      <c r="E36" s="667">
        <v>50</v>
      </c>
      <c r="F36" s="1051"/>
      <c r="G36" s="1047">
        <f t="shared" si="1"/>
        <v>50</v>
      </c>
      <c r="H36" s="1111">
        <f t="shared" si="0"/>
        <v>1</v>
      </c>
      <c r="I36" s="18"/>
    </row>
    <row r="37" spans="1:9" ht="16.5">
      <c r="A37" s="57"/>
      <c r="B37" s="156" t="s">
        <v>866</v>
      </c>
      <c r="C37" s="667">
        <v>0</v>
      </c>
      <c r="D37" s="667">
        <v>150</v>
      </c>
      <c r="E37" s="667">
        <v>150</v>
      </c>
      <c r="F37" s="1051"/>
      <c r="G37" s="1047">
        <f t="shared" si="1"/>
        <v>150</v>
      </c>
      <c r="H37" s="1111">
        <f t="shared" si="0"/>
        <v>1</v>
      </c>
      <c r="I37" s="18"/>
    </row>
    <row r="38" spans="1:9" ht="16.5">
      <c r="A38" s="57"/>
      <c r="B38" s="156" t="s">
        <v>867</v>
      </c>
      <c r="C38" s="667">
        <v>0</v>
      </c>
      <c r="D38" s="667">
        <v>100</v>
      </c>
      <c r="E38" s="667">
        <v>100</v>
      </c>
      <c r="F38" s="1051"/>
      <c r="G38" s="1047">
        <f t="shared" si="1"/>
        <v>100</v>
      </c>
      <c r="H38" s="1111">
        <f t="shared" si="0"/>
        <v>1</v>
      </c>
      <c r="I38" s="18"/>
    </row>
    <row r="39" spans="1:9" ht="16.5">
      <c r="A39" s="57"/>
      <c r="B39" s="156" t="s">
        <v>868</v>
      </c>
      <c r="C39" s="663">
        <v>0</v>
      </c>
      <c r="D39" s="663">
        <v>200</v>
      </c>
      <c r="E39" s="663">
        <v>200</v>
      </c>
      <c r="F39" s="122"/>
      <c r="G39" s="717">
        <f t="shared" si="1"/>
        <v>200</v>
      </c>
      <c r="H39" s="1111">
        <f t="shared" si="0"/>
        <v>1</v>
      </c>
      <c r="I39" s="18"/>
    </row>
    <row r="40" spans="1:9" ht="16.5">
      <c r="A40" s="57"/>
      <c r="B40" s="156" t="s">
        <v>475</v>
      </c>
      <c r="C40" s="663">
        <v>0</v>
      </c>
      <c r="D40" s="663">
        <v>100</v>
      </c>
      <c r="E40" s="663">
        <v>100</v>
      </c>
      <c r="F40" s="122"/>
      <c r="G40" s="717">
        <f t="shared" si="1"/>
        <v>100</v>
      </c>
      <c r="H40" s="1111">
        <f t="shared" si="0"/>
        <v>1</v>
      </c>
      <c r="I40" s="18"/>
    </row>
    <row r="41" spans="1:9" ht="16.5">
      <c r="A41" s="57"/>
      <c r="B41" s="156" t="s">
        <v>870</v>
      </c>
      <c r="C41" s="663">
        <v>0</v>
      </c>
      <c r="D41" s="663">
        <v>1000</v>
      </c>
      <c r="E41" s="663">
        <v>1000</v>
      </c>
      <c r="F41" s="122"/>
      <c r="G41" s="717">
        <f t="shared" si="1"/>
        <v>1000</v>
      </c>
      <c r="H41" s="1111">
        <f t="shared" si="0"/>
        <v>1</v>
      </c>
      <c r="I41" s="18"/>
    </row>
    <row r="42" spans="1:9" ht="16.5">
      <c r="A42" s="57"/>
      <c r="B42" s="156" t="s">
        <v>871</v>
      </c>
      <c r="C42" s="663">
        <v>0</v>
      </c>
      <c r="D42" s="663">
        <v>100</v>
      </c>
      <c r="E42" s="663">
        <v>100</v>
      </c>
      <c r="F42" s="122"/>
      <c r="G42" s="717">
        <f t="shared" si="1"/>
        <v>100</v>
      </c>
      <c r="H42" s="1111">
        <f t="shared" si="0"/>
        <v>1</v>
      </c>
      <c r="I42" s="18"/>
    </row>
    <row r="43" spans="1:9" ht="16.5">
      <c r="A43" s="57"/>
      <c r="B43" s="156" t="s">
        <v>869</v>
      </c>
      <c r="C43" s="663">
        <v>0</v>
      </c>
      <c r="D43" s="663">
        <v>200</v>
      </c>
      <c r="E43" s="663">
        <v>200</v>
      </c>
      <c r="F43" s="122"/>
      <c r="G43" s="717">
        <f t="shared" si="1"/>
        <v>200</v>
      </c>
      <c r="H43" s="1111">
        <f t="shared" si="0"/>
        <v>1</v>
      </c>
      <c r="I43" s="18"/>
    </row>
    <row r="44" spans="1:9" ht="16.5">
      <c r="A44" s="57"/>
      <c r="B44" s="156" t="s">
        <v>872</v>
      </c>
      <c r="C44" s="663">
        <v>0</v>
      </c>
      <c r="D44" s="663">
        <v>150</v>
      </c>
      <c r="E44" s="663">
        <v>150</v>
      </c>
      <c r="F44" s="122"/>
      <c r="G44" s="717">
        <f t="shared" si="1"/>
        <v>150</v>
      </c>
      <c r="H44" s="716">
        <f t="shared" si="0"/>
        <v>1</v>
      </c>
      <c r="I44" s="18"/>
    </row>
    <row r="45" spans="1:9" ht="16.5">
      <c r="A45" s="603"/>
      <c r="B45" s="1006" t="s">
        <v>476</v>
      </c>
      <c r="C45" s="663">
        <v>0</v>
      </c>
      <c r="D45" s="663">
        <v>100</v>
      </c>
      <c r="E45" s="663">
        <v>100</v>
      </c>
      <c r="F45" s="122"/>
      <c r="G45" s="717">
        <f t="shared" si="1"/>
        <v>100</v>
      </c>
      <c r="H45" s="716">
        <f t="shared" si="0"/>
        <v>1</v>
      </c>
      <c r="I45" s="18"/>
    </row>
    <row r="46" spans="1:9" ht="16.5">
      <c r="A46" s="613"/>
      <c r="B46" s="165" t="s">
        <v>477</v>
      </c>
      <c r="C46" s="668">
        <v>0</v>
      </c>
      <c r="D46" s="668">
        <v>70</v>
      </c>
      <c r="E46" s="668">
        <v>70</v>
      </c>
      <c r="F46" s="631"/>
      <c r="G46" s="717">
        <f t="shared" si="1"/>
        <v>70</v>
      </c>
      <c r="H46" s="719">
        <f t="shared" si="0"/>
        <v>1</v>
      </c>
      <c r="I46" s="18"/>
    </row>
    <row r="47" spans="1:9" ht="16.5">
      <c r="A47" s="17"/>
      <c r="B47" s="165" t="s">
        <v>478</v>
      </c>
      <c r="C47" s="669">
        <v>0</v>
      </c>
      <c r="D47" s="669">
        <v>50</v>
      </c>
      <c r="E47" s="669">
        <v>50</v>
      </c>
      <c r="F47" s="644"/>
      <c r="G47" s="717">
        <f t="shared" si="1"/>
        <v>50</v>
      </c>
      <c r="H47" s="716">
        <f t="shared" si="0"/>
        <v>1</v>
      </c>
      <c r="I47" s="18"/>
    </row>
    <row r="48" spans="1:9" ht="16.5">
      <c r="A48" s="286"/>
      <c r="B48" s="157" t="s">
        <v>874</v>
      </c>
      <c r="C48" s="669">
        <v>0</v>
      </c>
      <c r="D48" s="669">
        <v>40</v>
      </c>
      <c r="E48" s="669">
        <v>40</v>
      </c>
      <c r="F48" s="644"/>
      <c r="G48" s="717">
        <f t="shared" si="1"/>
        <v>40</v>
      </c>
      <c r="H48" s="716">
        <f t="shared" si="0"/>
        <v>1</v>
      </c>
      <c r="I48" s="18"/>
    </row>
    <row r="49" spans="1:9" ht="17.25" thickBot="1">
      <c r="A49" s="822"/>
      <c r="B49" s="1070" t="s">
        <v>877</v>
      </c>
      <c r="C49" s="1118">
        <v>0</v>
      </c>
      <c r="D49" s="1118">
        <v>100</v>
      </c>
      <c r="E49" s="1118">
        <v>100</v>
      </c>
      <c r="F49" s="1119"/>
      <c r="G49" s="1120">
        <f t="shared" si="1"/>
        <v>100</v>
      </c>
      <c r="H49" s="1121">
        <f t="shared" si="0"/>
        <v>1</v>
      </c>
      <c r="I49" s="18"/>
    </row>
    <row r="50" spans="1:9" ht="16.5">
      <c r="A50" s="1122"/>
      <c r="B50" s="1123" t="s">
        <v>875</v>
      </c>
      <c r="C50" s="1124">
        <v>0</v>
      </c>
      <c r="D50" s="1124">
        <v>50</v>
      </c>
      <c r="E50" s="1124">
        <v>50</v>
      </c>
      <c r="F50" s="1125"/>
      <c r="G50" s="1126">
        <f t="shared" si="1"/>
        <v>50</v>
      </c>
      <c r="H50" s="1127">
        <f t="shared" si="0"/>
        <v>1</v>
      </c>
      <c r="I50" s="18"/>
    </row>
    <row r="51" spans="1:9" ht="16.5">
      <c r="A51" s="286"/>
      <c r="B51" s="157" t="s">
        <v>873</v>
      </c>
      <c r="C51" s="669">
        <v>0</v>
      </c>
      <c r="D51" s="669">
        <v>195</v>
      </c>
      <c r="E51" s="669">
        <v>195</v>
      </c>
      <c r="F51" s="644"/>
      <c r="G51" s="717">
        <f t="shared" si="1"/>
        <v>195</v>
      </c>
      <c r="H51" s="716">
        <f t="shared" si="0"/>
        <v>1</v>
      </c>
      <c r="I51" s="18"/>
    </row>
    <row r="52" spans="1:9" ht="16.5">
      <c r="A52" s="286"/>
      <c r="B52" s="157" t="s">
        <v>479</v>
      </c>
      <c r="C52" s="669">
        <v>0</v>
      </c>
      <c r="D52" s="669">
        <v>60</v>
      </c>
      <c r="E52" s="669">
        <v>60</v>
      </c>
      <c r="F52" s="644"/>
      <c r="G52" s="717">
        <f t="shared" si="1"/>
        <v>60</v>
      </c>
      <c r="H52" s="716">
        <f t="shared" si="0"/>
        <v>1</v>
      </c>
      <c r="I52" s="18"/>
    </row>
    <row r="53" spans="1:9" ht="16.5">
      <c r="A53" s="286"/>
      <c r="B53" s="157" t="s">
        <v>883</v>
      </c>
      <c r="C53" s="669">
        <v>0</v>
      </c>
      <c r="D53" s="669">
        <v>50</v>
      </c>
      <c r="E53" s="669">
        <v>50</v>
      </c>
      <c r="F53" s="644"/>
      <c r="G53" s="717">
        <f t="shared" si="1"/>
        <v>50</v>
      </c>
      <c r="H53" s="716">
        <f t="shared" si="0"/>
        <v>1</v>
      </c>
      <c r="I53" s="18"/>
    </row>
    <row r="54" spans="1:9" ht="16.5">
      <c r="A54" s="286"/>
      <c r="B54" s="157" t="s">
        <v>884</v>
      </c>
      <c r="C54" s="669">
        <v>0</v>
      </c>
      <c r="D54" s="669">
        <v>100</v>
      </c>
      <c r="E54" s="669">
        <v>100</v>
      </c>
      <c r="F54" s="644"/>
      <c r="G54" s="717">
        <f t="shared" si="1"/>
        <v>100</v>
      </c>
      <c r="H54" s="716">
        <f t="shared" si="0"/>
        <v>1</v>
      </c>
      <c r="I54" s="18"/>
    </row>
    <row r="55" spans="1:9" ht="16.5">
      <c r="A55" s="286"/>
      <c r="B55" s="157" t="s">
        <v>885</v>
      </c>
      <c r="C55" s="669">
        <v>0</v>
      </c>
      <c r="D55" s="669">
        <v>50</v>
      </c>
      <c r="E55" s="669">
        <v>50</v>
      </c>
      <c r="F55" s="644"/>
      <c r="G55" s="717">
        <f t="shared" si="1"/>
        <v>50</v>
      </c>
      <c r="H55" s="716">
        <f t="shared" si="0"/>
        <v>1</v>
      </c>
      <c r="I55" s="18"/>
    </row>
    <row r="56" spans="1:9" ht="16.5">
      <c r="A56" s="286"/>
      <c r="B56" s="157" t="s">
        <v>886</v>
      </c>
      <c r="C56" s="669">
        <v>0</v>
      </c>
      <c r="D56" s="669">
        <v>130</v>
      </c>
      <c r="E56" s="669">
        <v>130</v>
      </c>
      <c r="F56" s="644"/>
      <c r="G56" s="717">
        <f t="shared" si="1"/>
        <v>130</v>
      </c>
      <c r="H56" s="716">
        <f t="shared" si="0"/>
        <v>1</v>
      </c>
      <c r="I56" s="18"/>
    </row>
    <row r="57" spans="1:9" ht="33">
      <c r="A57" s="286"/>
      <c r="B57" s="157" t="s">
        <v>880</v>
      </c>
      <c r="C57" s="669">
        <v>0</v>
      </c>
      <c r="D57" s="1112">
        <v>100</v>
      </c>
      <c r="E57" s="1112">
        <v>100</v>
      </c>
      <c r="F57" s="1113"/>
      <c r="G57" s="1047">
        <f t="shared" si="1"/>
        <v>100</v>
      </c>
      <c r="H57" s="1111">
        <f t="shared" si="0"/>
        <v>1</v>
      </c>
      <c r="I57" s="18"/>
    </row>
    <row r="58" spans="1:9" ht="16.5">
      <c r="A58" s="286"/>
      <c r="B58" s="471" t="s">
        <v>887</v>
      </c>
      <c r="C58" s="669">
        <v>0</v>
      </c>
      <c r="D58" s="669">
        <v>50</v>
      </c>
      <c r="E58" s="669">
        <v>50</v>
      </c>
      <c r="F58" s="644"/>
      <c r="G58" s="717">
        <f t="shared" si="1"/>
        <v>50</v>
      </c>
      <c r="H58" s="716">
        <f t="shared" si="0"/>
        <v>1</v>
      </c>
      <c r="I58" s="18"/>
    </row>
    <row r="59" spans="1:9" ht="16.5">
      <c r="A59" s="286"/>
      <c r="B59" s="471" t="s">
        <v>888</v>
      </c>
      <c r="C59" s="669">
        <v>0</v>
      </c>
      <c r="D59" s="669">
        <v>150</v>
      </c>
      <c r="E59" s="669">
        <v>150</v>
      </c>
      <c r="F59" s="644"/>
      <c r="G59" s="717">
        <f t="shared" si="1"/>
        <v>150</v>
      </c>
      <c r="H59" s="716">
        <f t="shared" si="0"/>
        <v>1</v>
      </c>
      <c r="I59" s="18"/>
    </row>
    <row r="60" spans="1:9" ht="16.5">
      <c r="A60" s="286"/>
      <c r="B60" s="471" t="s">
        <v>889</v>
      </c>
      <c r="C60" s="669">
        <v>0</v>
      </c>
      <c r="D60" s="669">
        <v>40</v>
      </c>
      <c r="E60" s="669">
        <v>40</v>
      </c>
      <c r="F60" s="644"/>
      <c r="G60" s="717">
        <f t="shared" si="1"/>
        <v>40</v>
      </c>
      <c r="H60" s="716">
        <f t="shared" si="0"/>
        <v>1</v>
      </c>
      <c r="I60" s="18"/>
    </row>
    <row r="61" spans="1:9" ht="16.5">
      <c r="A61" s="286"/>
      <c r="B61" s="471" t="s">
        <v>890</v>
      </c>
      <c r="C61" s="669">
        <v>0</v>
      </c>
      <c r="D61" s="669">
        <v>100</v>
      </c>
      <c r="E61" s="669">
        <v>100</v>
      </c>
      <c r="F61" s="644"/>
      <c r="G61" s="717">
        <f t="shared" si="1"/>
        <v>100</v>
      </c>
      <c r="H61" s="716">
        <f t="shared" si="0"/>
        <v>1</v>
      </c>
      <c r="I61" s="18"/>
    </row>
    <row r="62" spans="1:9" ht="16.5">
      <c r="A62" s="286"/>
      <c r="B62" s="471" t="s">
        <v>881</v>
      </c>
      <c r="C62" s="669">
        <v>0</v>
      </c>
      <c r="D62" s="669">
        <v>50</v>
      </c>
      <c r="E62" s="669">
        <v>50</v>
      </c>
      <c r="F62" s="644"/>
      <c r="G62" s="717">
        <f t="shared" si="1"/>
        <v>50</v>
      </c>
      <c r="H62" s="716">
        <f t="shared" si="0"/>
        <v>1</v>
      </c>
      <c r="I62" s="18"/>
    </row>
    <row r="63" spans="1:9" ht="16.5">
      <c r="A63" s="286"/>
      <c r="B63" s="471" t="s">
        <v>879</v>
      </c>
      <c r="C63" s="669">
        <v>0</v>
      </c>
      <c r="D63" s="669">
        <v>100</v>
      </c>
      <c r="E63" s="669">
        <v>100</v>
      </c>
      <c r="F63" s="644"/>
      <c r="G63" s="717">
        <f t="shared" si="1"/>
        <v>100</v>
      </c>
      <c r="H63" s="716">
        <f t="shared" si="0"/>
        <v>1</v>
      </c>
      <c r="I63" s="18"/>
    </row>
    <row r="64" spans="1:9" ht="16.5">
      <c r="A64" s="286"/>
      <c r="B64" s="471" t="s">
        <v>882</v>
      </c>
      <c r="C64" s="669">
        <v>0</v>
      </c>
      <c r="D64" s="669">
        <v>40</v>
      </c>
      <c r="E64" s="669">
        <v>40</v>
      </c>
      <c r="F64" s="644"/>
      <c r="G64" s="717">
        <f t="shared" si="1"/>
        <v>40</v>
      </c>
      <c r="H64" s="716">
        <f t="shared" si="0"/>
        <v>1</v>
      </c>
      <c r="I64" s="18"/>
    </row>
    <row r="65" spans="1:9" ht="16.5">
      <c r="A65" s="286"/>
      <c r="B65" s="670" t="s">
        <v>878</v>
      </c>
      <c r="C65" s="669">
        <v>0</v>
      </c>
      <c r="D65" s="669">
        <v>80</v>
      </c>
      <c r="E65" s="669">
        <v>80</v>
      </c>
      <c r="F65" s="644"/>
      <c r="G65" s="717">
        <f t="shared" si="1"/>
        <v>80</v>
      </c>
      <c r="H65" s="716">
        <f t="shared" si="0"/>
        <v>1</v>
      </c>
      <c r="I65" s="18"/>
    </row>
    <row r="66" spans="1:9" ht="16.5">
      <c r="A66" s="628"/>
      <c r="B66" s="671"/>
      <c r="C66" s="663"/>
      <c r="D66" s="663"/>
      <c r="E66" s="663"/>
      <c r="F66" s="672"/>
      <c r="G66" s="717"/>
      <c r="H66" s="716"/>
      <c r="I66" s="18"/>
    </row>
    <row r="67" spans="1:9" ht="16.5">
      <c r="A67" s="57">
        <v>6</v>
      </c>
      <c r="B67" s="76" t="s">
        <v>480</v>
      </c>
      <c r="C67" s="673">
        <f>SUM(C68:C88)</f>
        <v>1800</v>
      </c>
      <c r="D67" s="673">
        <f>SUM(D68:D88)</f>
        <v>23660</v>
      </c>
      <c r="E67" s="673">
        <f>SUM(E68:E88)</f>
        <v>23660</v>
      </c>
      <c r="F67" s="673">
        <f>SUM(F68:F88)</f>
        <v>0</v>
      </c>
      <c r="G67" s="718">
        <f>SUM(G68:G88)</f>
        <v>23660</v>
      </c>
      <c r="H67" s="882">
        <f t="shared" si="0"/>
        <v>1</v>
      </c>
      <c r="I67" s="18"/>
    </row>
    <row r="68" spans="1:9" ht="16.5">
      <c r="A68" s="51"/>
      <c r="B68" s="75" t="s">
        <v>481</v>
      </c>
      <c r="C68" s="663">
        <v>1500</v>
      </c>
      <c r="D68" s="663">
        <v>1500</v>
      </c>
      <c r="E68" s="663">
        <v>1500</v>
      </c>
      <c r="F68" s="122"/>
      <c r="G68" s="717">
        <f>E68-F68</f>
        <v>1500</v>
      </c>
      <c r="H68" s="716">
        <f t="shared" si="0"/>
        <v>1</v>
      </c>
      <c r="I68" s="18"/>
    </row>
    <row r="69" spans="1:9" ht="16.5">
      <c r="A69" s="51"/>
      <c r="B69" s="75" t="s">
        <v>708</v>
      </c>
      <c r="C69" s="663">
        <v>300</v>
      </c>
      <c r="D69" s="663">
        <v>300</v>
      </c>
      <c r="E69" s="663">
        <v>300</v>
      </c>
      <c r="F69" s="122"/>
      <c r="G69" s="717">
        <f>E69-F69</f>
        <v>300</v>
      </c>
      <c r="H69" s="716">
        <f t="shared" si="0"/>
        <v>1</v>
      </c>
      <c r="I69" s="18"/>
    </row>
    <row r="70" spans="1:9" ht="33">
      <c r="A70" s="51"/>
      <c r="B70" s="75" t="s">
        <v>891</v>
      </c>
      <c r="C70" s="663">
        <v>0</v>
      </c>
      <c r="D70" s="667">
        <v>787</v>
      </c>
      <c r="E70" s="667">
        <v>787</v>
      </c>
      <c r="F70" s="1051"/>
      <c r="G70" s="1047">
        <f aca="true" t="shared" si="2" ref="G70:G93">E70-F70</f>
        <v>787</v>
      </c>
      <c r="H70" s="1111">
        <f t="shared" si="0"/>
        <v>1</v>
      </c>
      <c r="I70" s="18"/>
    </row>
    <row r="71" spans="1:9" ht="16.5">
      <c r="A71" s="51"/>
      <c r="B71" s="75" t="s">
        <v>482</v>
      </c>
      <c r="C71" s="663">
        <v>0</v>
      </c>
      <c r="D71" s="663">
        <v>3800</v>
      </c>
      <c r="E71" s="663">
        <v>3800</v>
      </c>
      <c r="F71" s="122"/>
      <c r="G71" s="717">
        <f t="shared" si="2"/>
        <v>3800</v>
      </c>
      <c r="H71" s="716">
        <f t="shared" si="0"/>
        <v>1</v>
      </c>
      <c r="I71" s="18"/>
    </row>
    <row r="72" spans="1:9" ht="16.5">
      <c r="A72" s="51"/>
      <c r="B72" s="75" t="s">
        <v>483</v>
      </c>
      <c r="C72" s="663">
        <v>0</v>
      </c>
      <c r="D72" s="663">
        <v>2000</v>
      </c>
      <c r="E72" s="663">
        <v>2000</v>
      </c>
      <c r="F72" s="122"/>
      <c r="G72" s="717">
        <f t="shared" si="2"/>
        <v>2000</v>
      </c>
      <c r="H72" s="716">
        <f t="shared" si="0"/>
        <v>1</v>
      </c>
      <c r="I72" s="18"/>
    </row>
    <row r="73" spans="1:9" ht="16.5">
      <c r="A73" s="51"/>
      <c r="B73" s="75" t="s">
        <v>484</v>
      </c>
      <c r="C73" s="663">
        <v>0</v>
      </c>
      <c r="D73" s="663">
        <v>2400</v>
      </c>
      <c r="E73" s="663">
        <v>2400</v>
      </c>
      <c r="F73" s="122"/>
      <c r="G73" s="717">
        <f t="shared" si="2"/>
        <v>2400</v>
      </c>
      <c r="H73" s="716">
        <f t="shared" si="0"/>
        <v>1</v>
      </c>
      <c r="I73" s="18"/>
    </row>
    <row r="74" spans="1:9" ht="16.5">
      <c r="A74" s="51"/>
      <c r="B74" s="75" t="s">
        <v>485</v>
      </c>
      <c r="C74" s="663">
        <v>0</v>
      </c>
      <c r="D74" s="663">
        <v>2300</v>
      </c>
      <c r="E74" s="663">
        <v>2300</v>
      </c>
      <c r="F74" s="122"/>
      <c r="G74" s="717">
        <f t="shared" si="2"/>
        <v>2300</v>
      </c>
      <c r="H74" s="716">
        <f t="shared" si="0"/>
        <v>1</v>
      </c>
      <c r="I74" s="18"/>
    </row>
    <row r="75" spans="1:9" ht="16.5">
      <c r="A75" s="51"/>
      <c r="B75" s="75" t="s">
        <v>486</v>
      </c>
      <c r="C75" s="663">
        <v>0</v>
      </c>
      <c r="D75" s="663">
        <v>520</v>
      </c>
      <c r="E75" s="663">
        <v>520</v>
      </c>
      <c r="F75" s="122"/>
      <c r="G75" s="717">
        <f t="shared" si="2"/>
        <v>520</v>
      </c>
      <c r="H75" s="716">
        <f t="shared" si="0"/>
        <v>1</v>
      </c>
      <c r="I75" s="18"/>
    </row>
    <row r="76" spans="1:9" ht="16.5">
      <c r="A76" s="51"/>
      <c r="B76" s="75" t="s">
        <v>487</v>
      </c>
      <c r="C76" s="663">
        <v>0</v>
      </c>
      <c r="D76" s="663">
        <v>400</v>
      </c>
      <c r="E76" s="663">
        <v>400</v>
      </c>
      <c r="F76" s="122"/>
      <c r="G76" s="717">
        <f t="shared" si="2"/>
        <v>400</v>
      </c>
      <c r="H76" s="716">
        <f t="shared" si="0"/>
        <v>1</v>
      </c>
      <c r="I76" s="18"/>
    </row>
    <row r="77" spans="1:9" ht="16.5">
      <c r="A77" s="51"/>
      <c r="B77" s="75" t="s">
        <v>488</v>
      </c>
      <c r="C77" s="663">
        <v>0</v>
      </c>
      <c r="D77" s="663">
        <v>540</v>
      </c>
      <c r="E77" s="663">
        <v>540</v>
      </c>
      <c r="F77" s="122"/>
      <c r="G77" s="717">
        <f t="shared" si="2"/>
        <v>540</v>
      </c>
      <c r="H77" s="716">
        <f t="shared" si="0"/>
        <v>1</v>
      </c>
      <c r="I77" s="18"/>
    </row>
    <row r="78" spans="1:9" ht="16.5">
      <c r="A78" s="51"/>
      <c r="B78" s="75" t="s">
        <v>489</v>
      </c>
      <c r="C78" s="663">
        <v>0</v>
      </c>
      <c r="D78" s="663">
        <v>500</v>
      </c>
      <c r="E78" s="663">
        <v>500</v>
      </c>
      <c r="F78" s="122"/>
      <c r="G78" s="717">
        <f t="shared" si="2"/>
        <v>500</v>
      </c>
      <c r="H78" s="716">
        <f aca="true" t="shared" si="3" ref="H78:H98">E78/D78</f>
        <v>1</v>
      </c>
      <c r="I78" s="18"/>
    </row>
    <row r="79" spans="1:9" ht="16.5">
      <c r="A79" s="51"/>
      <c r="B79" s="75" t="s">
        <v>898</v>
      </c>
      <c r="C79" s="663">
        <v>0</v>
      </c>
      <c r="D79" s="663">
        <v>565</v>
      </c>
      <c r="E79" s="663">
        <v>565</v>
      </c>
      <c r="F79" s="122"/>
      <c r="G79" s="717">
        <f t="shared" si="2"/>
        <v>565</v>
      </c>
      <c r="H79" s="716">
        <f t="shared" si="3"/>
        <v>1</v>
      </c>
      <c r="I79" s="18"/>
    </row>
    <row r="80" spans="1:9" ht="16.5">
      <c r="A80" s="51"/>
      <c r="B80" s="75" t="s">
        <v>490</v>
      </c>
      <c r="C80" s="663">
        <v>0</v>
      </c>
      <c r="D80" s="663">
        <v>150</v>
      </c>
      <c r="E80" s="663">
        <v>150</v>
      </c>
      <c r="F80" s="122"/>
      <c r="G80" s="717">
        <f t="shared" si="2"/>
        <v>150</v>
      </c>
      <c r="H80" s="716">
        <f t="shared" si="3"/>
        <v>1</v>
      </c>
      <c r="I80" s="18"/>
    </row>
    <row r="81" spans="1:9" ht="16.5">
      <c r="A81" s="51"/>
      <c r="B81" s="75" t="s">
        <v>491</v>
      </c>
      <c r="C81" s="663">
        <v>0</v>
      </c>
      <c r="D81" s="663">
        <v>100</v>
      </c>
      <c r="E81" s="663">
        <v>100</v>
      </c>
      <c r="F81" s="122"/>
      <c r="G81" s="717">
        <f t="shared" si="2"/>
        <v>100</v>
      </c>
      <c r="H81" s="716">
        <f t="shared" si="3"/>
        <v>1</v>
      </c>
      <c r="I81" s="18"/>
    </row>
    <row r="82" spans="1:9" ht="16.5">
      <c r="A82" s="51"/>
      <c r="B82" s="75" t="s">
        <v>492</v>
      </c>
      <c r="C82" s="663">
        <v>0</v>
      </c>
      <c r="D82" s="663">
        <v>189</v>
      </c>
      <c r="E82" s="663">
        <v>189</v>
      </c>
      <c r="F82" s="122"/>
      <c r="G82" s="717">
        <f t="shared" si="2"/>
        <v>189</v>
      </c>
      <c r="H82" s="716">
        <f t="shared" si="3"/>
        <v>1</v>
      </c>
      <c r="I82" s="18"/>
    </row>
    <row r="83" spans="1:9" ht="16.5">
      <c r="A83" s="51"/>
      <c r="B83" s="75" t="s">
        <v>493</v>
      </c>
      <c r="C83" s="663">
        <v>0</v>
      </c>
      <c r="D83" s="663">
        <v>100</v>
      </c>
      <c r="E83" s="663">
        <v>100</v>
      </c>
      <c r="F83" s="122"/>
      <c r="G83" s="717">
        <f t="shared" si="2"/>
        <v>100</v>
      </c>
      <c r="H83" s="716">
        <f t="shared" si="3"/>
        <v>1</v>
      </c>
      <c r="I83" s="18"/>
    </row>
    <row r="84" spans="1:9" ht="16.5">
      <c r="A84" s="51"/>
      <c r="B84" s="75" t="s">
        <v>494</v>
      </c>
      <c r="C84" s="663">
        <v>0</v>
      </c>
      <c r="D84" s="663">
        <v>150</v>
      </c>
      <c r="E84" s="663">
        <v>150</v>
      </c>
      <c r="F84" s="122"/>
      <c r="G84" s="717">
        <f t="shared" si="2"/>
        <v>150</v>
      </c>
      <c r="H84" s="716">
        <f t="shared" si="3"/>
        <v>1</v>
      </c>
      <c r="I84" s="18"/>
    </row>
    <row r="85" spans="1:9" ht="16.5">
      <c r="A85" s="51"/>
      <c r="B85" s="75" t="s">
        <v>495</v>
      </c>
      <c r="C85" s="663">
        <v>0</v>
      </c>
      <c r="D85" s="663">
        <v>50</v>
      </c>
      <c r="E85" s="663">
        <v>50</v>
      </c>
      <c r="F85" s="122"/>
      <c r="G85" s="717">
        <f t="shared" si="2"/>
        <v>50</v>
      </c>
      <c r="H85" s="716">
        <f t="shared" si="3"/>
        <v>1</v>
      </c>
      <c r="I85" s="18"/>
    </row>
    <row r="86" spans="1:9" ht="16.5">
      <c r="A86" s="51"/>
      <c r="B86" s="75" t="s">
        <v>894</v>
      </c>
      <c r="C86" s="663">
        <v>0</v>
      </c>
      <c r="D86" s="663">
        <v>7000</v>
      </c>
      <c r="E86" s="663">
        <v>7000</v>
      </c>
      <c r="F86" s="122"/>
      <c r="G86" s="717">
        <f t="shared" si="2"/>
        <v>7000</v>
      </c>
      <c r="H86" s="716">
        <f t="shared" si="3"/>
        <v>1</v>
      </c>
      <c r="I86" s="18"/>
    </row>
    <row r="87" spans="1:9" ht="16.5">
      <c r="A87" s="51"/>
      <c r="B87" s="75" t="s">
        <v>893</v>
      </c>
      <c r="C87" s="663">
        <v>0</v>
      </c>
      <c r="D87" s="663">
        <v>239</v>
      </c>
      <c r="E87" s="663">
        <v>239</v>
      </c>
      <c r="F87" s="122"/>
      <c r="G87" s="717">
        <f t="shared" si="2"/>
        <v>239</v>
      </c>
      <c r="H87" s="716">
        <f t="shared" si="3"/>
        <v>1</v>
      </c>
      <c r="I87" s="18"/>
    </row>
    <row r="88" spans="1:9" ht="16.5">
      <c r="A88" s="51"/>
      <c r="B88" s="75" t="s">
        <v>892</v>
      </c>
      <c r="C88" s="663">
        <v>0</v>
      </c>
      <c r="D88" s="663">
        <v>70</v>
      </c>
      <c r="E88" s="663">
        <v>70</v>
      </c>
      <c r="F88" s="122"/>
      <c r="G88" s="717">
        <f t="shared" si="2"/>
        <v>70</v>
      </c>
      <c r="H88" s="716">
        <f t="shared" si="3"/>
        <v>1</v>
      </c>
      <c r="I88" s="18"/>
    </row>
    <row r="89" spans="1:9" ht="16.5">
      <c r="A89" s="51"/>
      <c r="B89" s="75"/>
      <c r="C89" s="663"/>
      <c r="D89" s="663"/>
      <c r="E89" s="663"/>
      <c r="F89" s="122"/>
      <c r="G89" s="717">
        <f t="shared" si="2"/>
        <v>0</v>
      </c>
      <c r="H89" s="716"/>
      <c r="I89" s="18"/>
    </row>
    <row r="90" spans="1:9" ht="16.5">
      <c r="A90" s="596">
        <v>7</v>
      </c>
      <c r="B90" s="76" t="s">
        <v>496</v>
      </c>
      <c r="C90" s="664">
        <f>SUM(C91:C93)</f>
        <v>0</v>
      </c>
      <c r="D90" s="664">
        <f>SUM(D91:D93)</f>
        <v>400</v>
      </c>
      <c r="E90" s="664">
        <f>SUM(E91:E93)</f>
        <v>400</v>
      </c>
      <c r="F90" s="664">
        <f>SUM(F91:F93)</f>
        <v>0</v>
      </c>
      <c r="G90" s="674">
        <f t="shared" si="2"/>
        <v>400</v>
      </c>
      <c r="H90" s="882">
        <f t="shared" si="3"/>
        <v>1</v>
      </c>
      <c r="I90" s="18"/>
    </row>
    <row r="91" spans="1:9" ht="33">
      <c r="A91" s="51"/>
      <c r="B91" s="75" t="s">
        <v>497</v>
      </c>
      <c r="C91" s="663"/>
      <c r="D91" s="667">
        <v>100</v>
      </c>
      <c r="E91" s="667">
        <v>100</v>
      </c>
      <c r="F91" s="1051"/>
      <c r="G91" s="1047">
        <f t="shared" si="2"/>
        <v>100</v>
      </c>
      <c r="H91" s="1111">
        <f t="shared" si="3"/>
        <v>1</v>
      </c>
      <c r="I91" s="18"/>
    </row>
    <row r="92" spans="1:9" ht="16.5">
      <c r="A92" s="51"/>
      <c r="B92" s="75" t="s">
        <v>899</v>
      </c>
      <c r="C92" s="663"/>
      <c r="D92" s="663">
        <v>275</v>
      </c>
      <c r="E92" s="663">
        <v>275</v>
      </c>
      <c r="F92" s="122"/>
      <c r="G92" s="717">
        <f t="shared" si="2"/>
        <v>275</v>
      </c>
      <c r="H92" s="716">
        <f t="shared" si="3"/>
        <v>1</v>
      </c>
      <c r="I92" s="18"/>
    </row>
    <row r="93" spans="1:9" ht="16.5">
      <c r="A93" s="51"/>
      <c r="B93" s="75" t="s">
        <v>900</v>
      </c>
      <c r="C93" s="663"/>
      <c r="D93" s="663">
        <v>25</v>
      </c>
      <c r="E93" s="663">
        <v>25</v>
      </c>
      <c r="F93" s="122"/>
      <c r="G93" s="717">
        <f t="shared" si="2"/>
        <v>25</v>
      </c>
      <c r="H93" s="716">
        <f t="shared" si="3"/>
        <v>1</v>
      </c>
      <c r="I93" s="18"/>
    </row>
    <row r="94" spans="1:9" ht="16.5">
      <c r="A94" s="51"/>
      <c r="B94" s="77"/>
      <c r="C94" s="663"/>
      <c r="D94" s="663"/>
      <c r="E94" s="663"/>
      <c r="F94" s="122"/>
      <c r="G94" s="717"/>
      <c r="H94" s="716"/>
      <c r="I94" s="18"/>
    </row>
    <row r="95" spans="1:9" ht="16.5">
      <c r="A95" s="51"/>
      <c r="B95" s="472" t="s">
        <v>22</v>
      </c>
      <c r="C95" s="764">
        <f>SUM(C67+C16+C10+C6+C90+C3+C13)</f>
        <v>82905</v>
      </c>
      <c r="D95" s="764">
        <f>SUM(D67+D16+D10+D6+D90+D3+D13)</f>
        <v>236423</v>
      </c>
      <c r="E95" s="764">
        <f>SUM(E67+E16+E10+E6+E90+E3+E13)</f>
        <v>201772</v>
      </c>
      <c r="F95" s="148">
        <f>SUM(F67+F16+F10+F6+F90+F3+F13)</f>
        <v>95638</v>
      </c>
      <c r="G95" s="148">
        <f>SUM(G67+G16+G10+G6+G90+G3+G13)</f>
        <v>106134</v>
      </c>
      <c r="H95" s="1114">
        <f t="shared" si="3"/>
        <v>0.8534364253900847</v>
      </c>
      <c r="I95" s="18"/>
    </row>
    <row r="96" spans="1:9" ht="16.5">
      <c r="A96" s="1364" t="s">
        <v>51</v>
      </c>
      <c r="B96" s="1365"/>
      <c r="C96" s="663"/>
      <c r="D96" s="663"/>
      <c r="E96" s="663"/>
      <c r="F96" s="674"/>
      <c r="G96" s="674"/>
      <c r="H96" s="716"/>
      <c r="I96" s="18"/>
    </row>
    <row r="97" spans="1:8" ht="16.5">
      <c r="A97" s="51"/>
      <c r="B97" s="472" t="s">
        <v>22</v>
      </c>
      <c r="C97" s="660">
        <v>0</v>
      </c>
      <c r="D97" s="660"/>
      <c r="E97" s="663">
        <f>SUM(C97:D97)</f>
        <v>0</v>
      </c>
      <c r="F97" s="122"/>
      <c r="G97" s="717">
        <f>C97-F97</f>
        <v>0</v>
      </c>
      <c r="H97" s="716"/>
    </row>
    <row r="98" spans="1:8" ht="17.25" thickBot="1">
      <c r="A98" s="58"/>
      <c r="B98" s="65" t="s">
        <v>49</v>
      </c>
      <c r="C98" s="765">
        <f>SUM(C97+C95)</f>
        <v>82905</v>
      </c>
      <c r="D98" s="765">
        <f>SUM(D97+D95)</f>
        <v>236423</v>
      </c>
      <c r="E98" s="765">
        <f>SUM(E97+E95)</f>
        <v>201772</v>
      </c>
      <c r="F98" s="763">
        <f>SUM(F97+F95)</f>
        <v>95638</v>
      </c>
      <c r="G98" s="763">
        <f>SUM(G97+G95)</f>
        <v>106134</v>
      </c>
      <c r="H98" s="883">
        <f t="shared" si="3"/>
        <v>0.8534364253900847</v>
      </c>
    </row>
    <row r="100" ht="16.5">
      <c r="B100" s="3"/>
    </row>
  </sheetData>
  <sheetProtection/>
  <mergeCells count="2">
    <mergeCell ref="A2:B2"/>
    <mergeCell ref="A96:B96"/>
  </mergeCells>
  <printOptions/>
  <pageMargins left="0.15748031496062992" right="0.15748031496062992" top="0.7086614173228347" bottom="0.35433070866141736" header="0.1968503937007874" footer="0.1968503937007874"/>
  <pageSetup horizontalDpi="600" verticalDpi="600" orientation="portrait" paperSize="9" scale="85" r:id="rId1"/>
  <headerFooter>
    <oddHeader>&amp;C&amp;"Book Antiqua,Félkövér"&amp;11Keszthely Város Önkormányzata
működési célú támogatások államháztartáson kívülre&amp;R&amp;"Book Antiqua,Félkövér"14. melléklet
ezer Ft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5">
      <selection activeCell="C38" sqref="C38"/>
    </sheetView>
  </sheetViews>
  <sheetFormatPr defaultColWidth="9.140625" defaultRowHeight="12.75"/>
  <cols>
    <col min="1" max="1" width="5.57421875" style="66" bestFit="1" customWidth="1"/>
    <col min="2" max="2" width="49.8515625" style="3" customWidth="1"/>
    <col min="3" max="4" width="10.28125" style="3" customWidth="1"/>
    <col min="5" max="5" width="9.8515625" style="3" customWidth="1"/>
    <col min="6" max="6" width="8.57421875" style="3" customWidth="1"/>
    <col min="7" max="7" width="9.421875" style="3" customWidth="1"/>
    <col min="8" max="8" width="8.57421875" style="3" customWidth="1"/>
    <col min="9" max="16384" width="9.140625" style="3" customWidth="1"/>
  </cols>
  <sheetData>
    <row r="1" spans="1:9" ht="45.75" thickBot="1">
      <c r="A1" s="578" t="s">
        <v>13</v>
      </c>
      <c r="B1" s="579" t="s">
        <v>501</v>
      </c>
      <c r="C1" s="123" t="s">
        <v>197</v>
      </c>
      <c r="D1" s="123" t="s">
        <v>261</v>
      </c>
      <c r="E1" s="123" t="s">
        <v>198</v>
      </c>
      <c r="F1" s="123" t="s">
        <v>91</v>
      </c>
      <c r="G1" s="123" t="s">
        <v>92</v>
      </c>
      <c r="H1" s="124" t="s">
        <v>199</v>
      </c>
      <c r="I1" s="18"/>
    </row>
    <row r="2" spans="1:9" ht="16.5" customHeight="1">
      <c r="A2" s="1366" t="s">
        <v>53</v>
      </c>
      <c r="B2" s="1367"/>
      <c r="C2" s="655"/>
      <c r="D2" s="87"/>
      <c r="E2" s="87"/>
      <c r="F2" s="688"/>
      <c r="G2" s="720"/>
      <c r="H2" s="121"/>
      <c r="I2" s="18"/>
    </row>
    <row r="3" spans="1:9" ht="16.5">
      <c r="A3" s="51"/>
      <c r="B3" s="689"/>
      <c r="C3" s="690"/>
      <c r="D3" s="16"/>
      <c r="E3" s="16"/>
      <c r="F3" s="122"/>
      <c r="G3" s="175"/>
      <c r="H3" s="119"/>
      <c r="I3" s="18"/>
    </row>
    <row r="4" spans="1:9" ht="16.5">
      <c r="A4" s="51">
        <v>1</v>
      </c>
      <c r="B4" s="69" t="s">
        <v>903</v>
      </c>
      <c r="C4" s="661">
        <f>SUM(C5:C6)</f>
        <v>3000</v>
      </c>
      <c r="D4" s="661">
        <f>SUM(D5:D6)</f>
        <v>15000</v>
      </c>
      <c r="E4" s="661">
        <f>SUM(E5:E6)</f>
        <v>15000</v>
      </c>
      <c r="F4" s="148">
        <f>SUM(F5)</f>
        <v>0</v>
      </c>
      <c r="G4" s="149">
        <f>E4-F4</f>
        <v>15000</v>
      </c>
      <c r="H4" s="884">
        <f>E4/D4</f>
        <v>1</v>
      </c>
      <c r="I4" s="18"/>
    </row>
    <row r="5" spans="1:9" ht="49.5">
      <c r="A5" s="51"/>
      <c r="B5" s="156" t="s">
        <v>901</v>
      </c>
      <c r="C5" s="1072">
        <v>3000</v>
      </c>
      <c r="D5" s="667">
        <v>3000</v>
      </c>
      <c r="E5" s="1073">
        <v>3000</v>
      </c>
      <c r="F5" s="1074">
        <v>0</v>
      </c>
      <c r="G5" s="1075">
        <f aca="true" t="shared" si="0" ref="G5:G26">E5-F5</f>
        <v>3000</v>
      </c>
      <c r="H5" s="1061">
        <f aca="true" t="shared" si="1" ref="H5:H27">E5/D5</f>
        <v>1</v>
      </c>
      <c r="I5" s="18"/>
    </row>
    <row r="6" spans="1:9" ht="33">
      <c r="A6" s="51"/>
      <c r="B6" s="156" t="s">
        <v>902</v>
      </c>
      <c r="C6" s="662">
        <v>0</v>
      </c>
      <c r="D6" s="667">
        <v>12000</v>
      </c>
      <c r="E6" s="1073">
        <v>12000</v>
      </c>
      <c r="F6" s="1074"/>
      <c r="G6" s="1075">
        <f t="shared" si="0"/>
        <v>12000</v>
      </c>
      <c r="H6" s="1061">
        <f t="shared" si="1"/>
        <v>1</v>
      </c>
      <c r="I6" s="18"/>
    </row>
    <row r="7" spans="1:9" ht="16.5">
      <c r="A7" s="51"/>
      <c r="B7" s="689"/>
      <c r="C7" s="690"/>
      <c r="D7" s="16"/>
      <c r="E7" s="693"/>
      <c r="F7" s="112"/>
      <c r="G7" s="149">
        <f t="shared" si="0"/>
        <v>0</v>
      </c>
      <c r="H7" s="760"/>
      <c r="I7" s="18"/>
    </row>
    <row r="8" spans="1:9" ht="30.75">
      <c r="A8" s="51">
        <v>2</v>
      </c>
      <c r="B8" s="689" t="s">
        <v>904</v>
      </c>
      <c r="C8" s="661">
        <f>SUM(C9:C10)</f>
        <v>35000</v>
      </c>
      <c r="D8" s="661">
        <f>SUM(D9:D10)</f>
        <v>5000</v>
      </c>
      <c r="E8" s="661">
        <f>SUM(E9:E10)</f>
        <v>5000</v>
      </c>
      <c r="F8" s="148">
        <f>SUM(F9:F10)</f>
        <v>0</v>
      </c>
      <c r="G8" s="149">
        <f t="shared" si="0"/>
        <v>5000</v>
      </c>
      <c r="H8" s="884">
        <f t="shared" si="1"/>
        <v>1</v>
      </c>
      <c r="I8" s="18"/>
    </row>
    <row r="9" spans="1:9" ht="16.5">
      <c r="A9" s="51"/>
      <c r="B9" s="156" t="s">
        <v>503</v>
      </c>
      <c r="C9" s="662">
        <v>5000</v>
      </c>
      <c r="D9" s="663">
        <v>5000</v>
      </c>
      <c r="E9" s="692">
        <v>5000</v>
      </c>
      <c r="F9" s="150"/>
      <c r="G9" s="721">
        <f t="shared" si="0"/>
        <v>5000</v>
      </c>
      <c r="H9" s="760">
        <f t="shared" si="1"/>
        <v>1</v>
      </c>
      <c r="I9" s="18"/>
    </row>
    <row r="10" spans="1:9" ht="16.5">
      <c r="A10" s="51"/>
      <c r="B10" s="156" t="s">
        <v>709</v>
      </c>
      <c r="C10" s="662">
        <v>30000</v>
      </c>
      <c r="D10" s="663">
        <v>0</v>
      </c>
      <c r="E10" s="692">
        <v>0</v>
      </c>
      <c r="F10" s="150"/>
      <c r="G10" s="721">
        <f t="shared" si="0"/>
        <v>0</v>
      </c>
      <c r="H10" s="760"/>
      <c r="I10" s="18"/>
    </row>
    <row r="11" spans="1:9" ht="16.5">
      <c r="A11" s="51"/>
      <c r="B11" s="691"/>
      <c r="C11" s="662"/>
      <c r="D11" s="663"/>
      <c r="E11" s="692"/>
      <c r="F11" s="150"/>
      <c r="G11" s="149">
        <f t="shared" si="0"/>
        <v>0</v>
      </c>
      <c r="H11" s="761"/>
      <c r="I11" s="18"/>
    </row>
    <row r="12" spans="1:9" ht="16.5">
      <c r="A12" s="51">
        <v>3</v>
      </c>
      <c r="B12" s="470" t="s">
        <v>907</v>
      </c>
      <c r="C12" s="661">
        <f>SUM(C13:C16)</f>
        <v>15550</v>
      </c>
      <c r="D12" s="661">
        <f>SUM(D13:D16)</f>
        <v>15750</v>
      </c>
      <c r="E12" s="661">
        <f>SUM(E13:E16)</f>
        <v>4250</v>
      </c>
      <c r="F12" s="661">
        <f>SUM(F13:F16)</f>
        <v>0</v>
      </c>
      <c r="G12" s="661">
        <f>SUM(G13:G16)</f>
        <v>4250</v>
      </c>
      <c r="H12" s="788">
        <f t="shared" si="1"/>
        <v>0.2698412698412698</v>
      </c>
      <c r="I12" s="18"/>
    </row>
    <row r="13" spans="1:9" ht="49.5">
      <c r="A13" s="51"/>
      <c r="B13" s="156" t="s">
        <v>905</v>
      </c>
      <c r="C13" s="1072">
        <v>550</v>
      </c>
      <c r="D13" s="667">
        <v>550</v>
      </c>
      <c r="E13" s="1073">
        <v>550</v>
      </c>
      <c r="F13" s="1074"/>
      <c r="G13" s="1075">
        <f t="shared" si="0"/>
        <v>550</v>
      </c>
      <c r="H13" s="1062">
        <f t="shared" si="1"/>
        <v>1</v>
      </c>
      <c r="I13" s="18"/>
    </row>
    <row r="14" spans="1:9" ht="33">
      <c r="A14" s="51"/>
      <c r="B14" s="156" t="s">
        <v>711</v>
      </c>
      <c r="C14" s="1072">
        <v>11500</v>
      </c>
      <c r="D14" s="667">
        <v>11500</v>
      </c>
      <c r="E14" s="1073">
        <v>0</v>
      </c>
      <c r="F14" s="1074"/>
      <c r="G14" s="1075">
        <f t="shared" si="0"/>
        <v>0</v>
      </c>
      <c r="H14" s="1062">
        <f t="shared" si="1"/>
        <v>0</v>
      </c>
      <c r="I14" s="18"/>
    </row>
    <row r="15" spans="1:9" ht="33">
      <c r="A15" s="51"/>
      <c r="B15" s="156" t="s">
        <v>712</v>
      </c>
      <c r="C15" s="1072">
        <v>3500</v>
      </c>
      <c r="D15" s="667">
        <v>3500</v>
      </c>
      <c r="E15" s="1073">
        <v>3500</v>
      </c>
      <c r="F15" s="1074"/>
      <c r="G15" s="1075">
        <f t="shared" si="0"/>
        <v>3500</v>
      </c>
      <c r="H15" s="1062">
        <f t="shared" si="1"/>
        <v>1</v>
      </c>
      <c r="I15" s="18"/>
    </row>
    <row r="16" spans="1:9" ht="33">
      <c r="A16" s="51"/>
      <c r="B16" s="156" t="s">
        <v>906</v>
      </c>
      <c r="C16" s="1072">
        <v>0</v>
      </c>
      <c r="D16" s="667">
        <v>200</v>
      </c>
      <c r="E16" s="1073">
        <v>200</v>
      </c>
      <c r="F16" s="1074"/>
      <c r="G16" s="1075">
        <f t="shared" si="0"/>
        <v>200</v>
      </c>
      <c r="H16" s="1062">
        <f t="shared" si="1"/>
        <v>1</v>
      </c>
      <c r="I16" s="18"/>
    </row>
    <row r="17" spans="1:9" ht="16.5">
      <c r="A17" s="51"/>
      <c r="B17" s="689"/>
      <c r="C17" s="690"/>
      <c r="D17" s="16"/>
      <c r="E17" s="693"/>
      <c r="F17" s="112"/>
      <c r="G17" s="149">
        <f t="shared" si="0"/>
        <v>0</v>
      </c>
      <c r="H17" s="761"/>
      <c r="I17" s="18"/>
    </row>
    <row r="18" spans="1:9" ht="30.75">
      <c r="A18" s="51">
        <v>4</v>
      </c>
      <c r="B18" s="69" t="s">
        <v>504</v>
      </c>
      <c r="C18" s="661">
        <f>SUM(C19:C19)</f>
        <v>5000</v>
      </c>
      <c r="D18" s="661">
        <f>SUM(D19:D19)</f>
        <v>5000</v>
      </c>
      <c r="E18" s="661">
        <f>SUM(E19:E19)</f>
        <v>0</v>
      </c>
      <c r="F18" s="148">
        <f>SUM(F19:F19)</f>
        <v>0</v>
      </c>
      <c r="G18" s="149">
        <f t="shared" si="0"/>
        <v>0</v>
      </c>
      <c r="H18" s="884">
        <f t="shared" si="1"/>
        <v>0</v>
      </c>
      <c r="I18" s="18"/>
    </row>
    <row r="19" spans="1:9" ht="33">
      <c r="A19" s="51"/>
      <c r="B19" s="691" t="s">
        <v>710</v>
      </c>
      <c r="C19" s="1072">
        <v>5000</v>
      </c>
      <c r="D19" s="667">
        <v>5000</v>
      </c>
      <c r="E19" s="1073">
        <v>0</v>
      </c>
      <c r="F19" s="909"/>
      <c r="G19" s="1075">
        <f t="shared" si="0"/>
        <v>0</v>
      </c>
      <c r="H19" s="1061">
        <f t="shared" si="1"/>
        <v>0</v>
      </c>
      <c r="I19" s="18"/>
    </row>
    <row r="20" spans="1:9" ht="16.5">
      <c r="A20" s="51"/>
      <c r="B20" s="691"/>
      <c r="C20" s="120"/>
      <c r="D20" s="135"/>
      <c r="E20" s="637"/>
      <c r="F20" s="112"/>
      <c r="G20" s="149">
        <f t="shared" si="0"/>
        <v>0</v>
      </c>
      <c r="H20" s="760"/>
      <c r="I20" s="18"/>
    </row>
    <row r="21" spans="1:9" ht="16.5">
      <c r="A21" s="51"/>
      <c r="B21" s="59" t="s">
        <v>22</v>
      </c>
      <c r="C21" s="661">
        <f>C4+C8+C18+C12</f>
        <v>58550</v>
      </c>
      <c r="D21" s="661">
        <f>D4+D8+D18+D12</f>
        <v>40750</v>
      </c>
      <c r="E21" s="661">
        <f>E4+E8+E18+E12</f>
        <v>24250</v>
      </c>
      <c r="F21" s="664">
        <f>F4+F8+F18+F12</f>
        <v>0</v>
      </c>
      <c r="G21" s="149">
        <f t="shared" si="0"/>
        <v>24250</v>
      </c>
      <c r="H21" s="884">
        <f t="shared" si="1"/>
        <v>0.5950920245398773</v>
      </c>
      <c r="I21" s="18"/>
    </row>
    <row r="22" spans="1:9" ht="16.5">
      <c r="A22" s="51"/>
      <c r="B22" s="59"/>
      <c r="C22" s="120"/>
      <c r="D22" s="135"/>
      <c r="E22" s="637"/>
      <c r="F22" s="112"/>
      <c r="G22" s="149">
        <f t="shared" si="0"/>
        <v>0</v>
      </c>
      <c r="H22" s="761"/>
      <c r="I22" s="18"/>
    </row>
    <row r="23" spans="1:9" ht="16.5">
      <c r="A23" s="1364" t="s">
        <v>51</v>
      </c>
      <c r="B23" s="1368"/>
      <c r="C23" s="120"/>
      <c r="D23" s="135"/>
      <c r="E23" s="637"/>
      <c r="F23" s="112"/>
      <c r="G23" s="149">
        <f t="shared" si="0"/>
        <v>0</v>
      </c>
      <c r="H23" s="761"/>
      <c r="I23" s="18"/>
    </row>
    <row r="24" spans="1:9" ht="16.5">
      <c r="A24" s="51"/>
      <c r="B24" s="694"/>
      <c r="C24" s="120"/>
      <c r="D24" s="135"/>
      <c r="E24" s="637"/>
      <c r="F24" s="112"/>
      <c r="G24" s="149">
        <f t="shared" si="0"/>
        <v>0</v>
      </c>
      <c r="H24" s="761"/>
      <c r="I24" s="18"/>
    </row>
    <row r="25" spans="1:9" ht="16.5">
      <c r="A25" s="51"/>
      <c r="B25" s="59" t="s">
        <v>22</v>
      </c>
      <c r="C25" s="120">
        <v>0</v>
      </c>
      <c r="D25" s="135"/>
      <c r="E25" s="637"/>
      <c r="F25" s="112"/>
      <c r="G25" s="722">
        <f t="shared" si="0"/>
        <v>0</v>
      </c>
      <c r="H25" s="762"/>
      <c r="I25" s="18"/>
    </row>
    <row r="26" spans="1:8" ht="16.5">
      <c r="A26" s="51"/>
      <c r="B26" s="665"/>
      <c r="C26" s="120"/>
      <c r="D26" s="135"/>
      <c r="E26" s="135"/>
      <c r="F26" s="122"/>
      <c r="G26" s="148">
        <f t="shared" si="0"/>
        <v>0</v>
      </c>
      <c r="H26" s="761"/>
    </row>
    <row r="27" spans="1:8" ht="17.25" thickBot="1">
      <c r="A27" s="58"/>
      <c r="B27" s="68" t="s">
        <v>49</v>
      </c>
      <c r="C27" s="695">
        <f>SUM(C23+C21)</f>
        <v>58550</v>
      </c>
      <c r="D27" s="695">
        <f>SUM(D23+D21)</f>
        <v>40750</v>
      </c>
      <c r="E27" s="695">
        <f>SUM(E23+E21)</f>
        <v>24250</v>
      </c>
      <c r="F27" s="695">
        <f>SUM(F23+F21)</f>
        <v>0</v>
      </c>
      <c r="G27" s="763">
        <f>SUM(G23+G21)</f>
        <v>24250</v>
      </c>
      <c r="H27" s="885">
        <f t="shared" si="1"/>
        <v>0.5950920245398773</v>
      </c>
    </row>
    <row r="28" spans="1:8" ht="16.5">
      <c r="A28" s="1140"/>
      <c r="B28" s="1205"/>
      <c r="C28" s="1206"/>
      <c r="D28" s="1206"/>
      <c r="E28" s="1206"/>
      <c r="F28" s="1206"/>
      <c r="G28" s="1207"/>
      <c r="H28" s="1208"/>
    </row>
    <row r="29" spans="1:8" ht="16.5">
      <c r="A29" s="1369" t="s">
        <v>972</v>
      </c>
      <c r="B29" s="1369"/>
      <c r="C29" s="1369"/>
      <c r="D29" s="1369"/>
      <c r="E29" s="1369"/>
      <c r="F29" s="1369"/>
      <c r="G29" s="1369"/>
      <c r="H29" s="1369"/>
    </row>
    <row r="30" ht="17.25" thickBot="1"/>
    <row r="31" spans="1:8" ht="45.75" thickBot="1">
      <c r="A31" s="578" t="s">
        <v>13</v>
      </c>
      <c r="B31" s="579" t="s">
        <v>908</v>
      </c>
      <c r="C31" s="123" t="s">
        <v>197</v>
      </c>
      <c r="D31" s="123" t="s">
        <v>261</v>
      </c>
      <c r="E31" s="123" t="s">
        <v>198</v>
      </c>
      <c r="F31" s="123" t="s">
        <v>91</v>
      </c>
      <c r="G31" s="123" t="s">
        <v>92</v>
      </c>
      <c r="H31" s="124" t="s">
        <v>199</v>
      </c>
    </row>
    <row r="32" spans="1:8" ht="16.5">
      <c r="A32" s="1366" t="s">
        <v>53</v>
      </c>
      <c r="B32" s="1367"/>
      <c r="C32" s="655"/>
      <c r="D32" s="87"/>
      <c r="E32" s="87"/>
      <c r="F32" s="688"/>
      <c r="G32" s="720"/>
      <c r="H32" s="121"/>
    </row>
    <row r="33" spans="1:8" ht="16.5">
      <c r="A33" s="51"/>
      <c r="B33" s="689"/>
      <c r="C33" s="690"/>
      <c r="D33" s="16"/>
      <c r="E33" s="16"/>
      <c r="F33" s="122"/>
      <c r="G33" s="175"/>
      <c r="H33" s="119"/>
    </row>
    <row r="34" spans="1:8" ht="16.5">
      <c r="A34" s="51">
        <v>1</v>
      </c>
      <c r="B34" s="69" t="s">
        <v>594</v>
      </c>
      <c r="C34" s="661">
        <f>SUM(C35:C35)</f>
        <v>0</v>
      </c>
      <c r="D34" s="661">
        <f>SUM(D35:D35)</f>
        <v>640</v>
      </c>
      <c r="E34" s="661">
        <f>SUM(E35:E35)</f>
        <v>640</v>
      </c>
      <c r="F34" s="148">
        <f>SUM(F35)</f>
        <v>0</v>
      </c>
      <c r="G34" s="149">
        <f>E34-F34</f>
        <v>640</v>
      </c>
      <c r="H34" s="884">
        <f>E34/D34</f>
        <v>1</v>
      </c>
    </row>
    <row r="35" spans="1:8" ht="16.5">
      <c r="A35" s="51"/>
      <c r="B35" s="156" t="s">
        <v>909</v>
      </c>
      <c r="C35" s="662">
        <v>0</v>
      </c>
      <c r="D35" s="663">
        <v>640</v>
      </c>
      <c r="E35" s="692">
        <v>640</v>
      </c>
      <c r="F35" s="150">
        <v>0</v>
      </c>
      <c r="G35" s="721">
        <f>E35-F35</f>
        <v>640</v>
      </c>
      <c r="H35" s="760">
        <f>E35/D35</f>
        <v>1</v>
      </c>
    </row>
    <row r="36" spans="1:8" ht="16.5">
      <c r="A36" s="51"/>
      <c r="B36" s="691"/>
      <c r="C36" s="120"/>
      <c r="D36" s="135"/>
      <c r="E36" s="637"/>
      <c r="F36" s="112"/>
      <c r="G36" s="149">
        <f>E36-F36</f>
        <v>0</v>
      </c>
      <c r="H36" s="760"/>
    </row>
    <row r="37" spans="1:8" ht="17.25" thickBot="1">
      <c r="A37" s="58"/>
      <c r="B37" s="68" t="s">
        <v>22</v>
      </c>
      <c r="C37" s="695"/>
      <c r="D37" s="695">
        <f>SUM(D34)</f>
        <v>640</v>
      </c>
      <c r="E37" s="695">
        <f>SUM(E34)</f>
        <v>640</v>
      </c>
      <c r="F37" s="695">
        <f>SUM(F34)</f>
        <v>0</v>
      </c>
      <c r="G37" s="1110">
        <f>SUM(G34)</f>
        <v>640</v>
      </c>
      <c r="H37" s="1007">
        <f>E37/D37</f>
        <v>1</v>
      </c>
    </row>
  </sheetData>
  <sheetProtection/>
  <mergeCells count="4">
    <mergeCell ref="A2:B2"/>
    <mergeCell ref="A23:B23"/>
    <mergeCell ref="A32:B32"/>
    <mergeCell ref="A29:H29"/>
  </mergeCells>
  <printOptions/>
  <pageMargins left="0.15748031496062992" right="0.15748031496062992" top="0.8267716535433072" bottom="0.31496062992125984" header="0.31496062992125984" footer="0.31496062992125984"/>
  <pageSetup horizontalDpi="600" verticalDpi="600" orientation="portrait" paperSize="9" scale="85" r:id="rId1"/>
  <headerFooter>
    <oddHeader>&amp;C&amp;"Book Antiqua,Félkövér"&amp;11Keszthely Város Önkormányzata
felhalmozási célú támogatásai államháztartáson kívülre&amp;R&amp;"Book Antiqua,Félkövér"15. 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C1">
      <selection activeCell="N15" sqref="N15"/>
    </sheetView>
  </sheetViews>
  <sheetFormatPr defaultColWidth="9.140625" defaultRowHeight="12.75"/>
  <cols>
    <col min="1" max="1" width="6.28125" style="1" customWidth="1"/>
    <col min="2" max="2" width="71.57421875" style="1" customWidth="1"/>
    <col min="3" max="3" width="14.57421875" style="1" customWidth="1"/>
    <col min="4" max="4" width="18.28125" style="1" customWidth="1"/>
    <col min="5" max="5" width="13.8515625" style="1" customWidth="1"/>
    <col min="6" max="6" width="15.421875" style="1" customWidth="1"/>
    <col min="7" max="7" width="12.8515625" style="1" bestFit="1" customWidth="1"/>
    <col min="8" max="8" width="11.00390625" style="1" bestFit="1" customWidth="1"/>
    <col min="9" max="9" width="12.00390625" style="1" bestFit="1" customWidth="1"/>
    <col min="10" max="16384" width="9.140625" style="1" customWidth="1"/>
  </cols>
  <sheetData>
    <row r="1" spans="1:2" ht="13.5">
      <c r="A1" s="1372" t="s">
        <v>162</v>
      </c>
      <c r="B1" s="1372"/>
    </row>
    <row r="2" spans="1:2" ht="13.5">
      <c r="A2" s="229"/>
      <c r="B2" s="229"/>
    </row>
    <row r="3" spans="1:2" ht="14.25" thickBot="1">
      <c r="A3" s="1372" t="s">
        <v>163</v>
      </c>
      <c r="B3" s="1372"/>
    </row>
    <row r="4" spans="1:8" ht="15" customHeight="1">
      <c r="A4" s="1387" t="s">
        <v>13</v>
      </c>
      <c r="B4" s="1375" t="s">
        <v>14</v>
      </c>
      <c r="C4" s="1377" t="s">
        <v>962</v>
      </c>
      <c r="D4" s="1377"/>
      <c r="E4" s="1377"/>
      <c r="F4" s="1377"/>
      <c r="G4" s="1378" t="s">
        <v>1</v>
      </c>
      <c r="H4" s="230"/>
    </row>
    <row r="5" spans="1:8" ht="15.75" thickBot="1">
      <c r="A5" s="1388"/>
      <c r="B5" s="1376"/>
      <c r="C5" s="675" t="s">
        <v>960</v>
      </c>
      <c r="D5" s="676" t="s">
        <v>961</v>
      </c>
      <c r="E5" s="677" t="s">
        <v>164</v>
      </c>
      <c r="F5" s="676" t="s">
        <v>165</v>
      </c>
      <c r="G5" s="1379"/>
      <c r="H5" s="230"/>
    </row>
    <row r="6" spans="1:8" ht="27.75">
      <c r="A6" s="254">
        <v>1</v>
      </c>
      <c r="B6" s="943" t="s">
        <v>166</v>
      </c>
      <c r="C6" s="239">
        <v>0</v>
      </c>
      <c r="D6" s="944">
        <v>0</v>
      </c>
      <c r="E6" s="12">
        <v>0</v>
      </c>
      <c r="F6" s="245">
        <v>0</v>
      </c>
      <c r="G6" s="246">
        <f>SUM(D6:F6)</f>
        <v>0</v>
      </c>
      <c r="H6" s="231"/>
    </row>
    <row r="7" spans="1:8" ht="54.75">
      <c r="A7" s="272">
        <v>2</v>
      </c>
      <c r="B7" s="273" t="s">
        <v>167</v>
      </c>
      <c r="C7" s="232">
        <v>6585</v>
      </c>
      <c r="D7" s="233">
        <v>0</v>
      </c>
      <c r="E7" s="234">
        <v>6585</v>
      </c>
      <c r="F7" s="234">
        <v>52765</v>
      </c>
      <c r="G7" s="235">
        <f>SUM(D7:F7)</f>
        <v>59350</v>
      </c>
      <c r="H7" s="231"/>
    </row>
    <row r="8" spans="1:8" ht="41.25">
      <c r="A8" s="945">
        <v>3</v>
      </c>
      <c r="B8" s="946" t="s">
        <v>498</v>
      </c>
      <c r="C8" s="234"/>
      <c r="D8" s="234"/>
      <c r="E8" s="234"/>
      <c r="F8" s="234"/>
      <c r="G8" s="235">
        <f>SUM(D8:F8)</f>
        <v>0</v>
      </c>
      <c r="H8" s="231"/>
    </row>
    <row r="9" spans="1:8" s="2" customFormat="1" ht="42" thickBot="1">
      <c r="A9" s="947">
        <v>4</v>
      </c>
      <c r="B9" s="948" t="s">
        <v>713</v>
      </c>
      <c r="C9" s="239">
        <v>30000</v>
      </c>
      <c r="D9" s="678">
        <v>0</v>
      </c>
      <c r="E9" s="239"/>
      <c r="F9" s="239"/>
      <c r="G9" s="949">
        <f>SUM(D9:F9)</f>
        <v>0</v>
      </c>
      <c r="H9" s="231"/>
    </row>
    <row r="10" spans="1:8" s="2" customFormat="1" ht="15.75" thickBot="1">
      <c r="A10" s="950"/>
      <c r="B10" s="274" t="s">
        <v>168</v>
      </c>
      <c r="C10" s="236">
        <f>SUM(C6:C9)</f>
        <v>36585</v>
      </c>
      <c r="D10" s="236">
        <f>SUM(D6:D9)</f>
        <v>0</v>
      </c>
      <c r="E10" s="236">
        <f>SUM(E6:E9)</f>
        <v>6585</v>
      </c>
      <c r="F10" s="236">
        <f>SUM(F6:F9)</f>
        <v>52765</v>
      </c>
      <c r="G10" s="951">
        <f>SUM(G6:G9)</f>
        <v>59350</v>
      </c>
      <c r="H10" s="237"/>
    </row>
    <row r="11" spans="1:7" ht="15">
      <c r="A11" s="8"/>
      <c r="B11" s="181"/>
      <c r="C11" s="237"/>
      <c r="D11" s="237"/>
      <c r="E11" s="237"/>
      <c r="F11" s="237"/>
      <c r="G11" s="237"/>
    </row>
    <row r="12" spans="1:8" ht="15" customHeight="1">
      <c r="A12" s="1372" t="s">
        <v>169</v>
      </c>
      <c r="B12" s="1372"/>
      <c r="H12" s="238"/>
    </row>
    <row r="13" spans="1:8" ht="15">
      <c r="A13" s="1380" t="s">
        <v>714</v>
      </c>
      <c r="B13" s="1380"/>
      <c r="C13" s="1380"/>
      <c r="D13" s="1380"/>
      <c r="E13" s="1380"/>
      <c r="F13" s="1380"/>
      <c r="G13" s="1380"/>
      <c r="H13" s="238"/>
    </row>
    <row r="14" ht="15">
      <c r="H14" s="231"/>
    </row>
    <row r="15" spans="1:8" s="2" customFormat="1" ht="18.75" customHeight="1" thickBot="1">
      <c r="A15" s="1381" t="s">
        <v>170</v>
      </c>
      <c r="B15" s="1381"/>
      <c r="C15" s="1"/>
      <c r="D15" s="1"/>
      <c r="E15" s="1"/>
      <c r="F15" s="1"/>
      <c r="G15" s="1"/>
      <c r="H15" s="237"/>
    </row>
    <row r="16" spans="1:8" ht="15">
      <c r="A16" s="1382" t="s">
        <v>13</v>
      </c>
      <c r="B16" s="1384" t="s">
        <v>14</v>
      </c>
      <c r="C16" s="1386" t="s">
        <v>962</v>
      </c>
      <c r="D16" s="1386"/>
      <c r="E16" s="1386"/>
      <c r="F16" s="1386"/>
      <c r="G16" s="1370" t="s">
        <v>1</v>
      </c>
      <c r="H16" s="182"/>
    </row>
    <row r="17" spans="1:8" ht="15.75" thickBot="1">
      <c r="A17" s="1383"/>
      <c r="B17" s="1385"/>
      <c r="C17" s="275" t="s">
        <v>960</v>
      </c>
      <c r="D17" s="1228" t="s">
        <v>961</v>
      </c>
      <c r="E17" s="679" t="s">
        <v>164</v>
      </c>
      <c r="F17" s="679" t="s">
        <v>499</v>
      </c>
      <c r="G17" s="1371"/>
      <c r="H17" s="182"/>
    </row>
    <row r="18" spans="1:8" s="2" customFormat="1" ht="18.75" customHeight="1">
      <c r="A18" s="243">
        <v>1</v>
      </c>
      <c r="B18" s="244" t="s">
        <v>171</v>
      </c>
      <c r="C18" s="12">
        <v>5000</v>
      </c>
      <c r="D18" s="12">
        <v>0</v>
      </c>
      <c r="E18" s="12">
        <v>5000</v>
      </c>
      <c r="F18" s="12">
        <v>76438</v>
      </c>
      <c r="G18" s="246">
        <f>SUM(E18:F18)</f>
        <v>81438</v>
      </c>
      <c r="H18" s="241"/>
    </row>
    <row r="19" spans="1:8" s="2" customFormat="1" ht="15.75" thickBot="1">
      <c r="A19" s="248"/>
      <c r="B19" s="86" t="s">
        <v>22</v>
      </c>
      <c r="C19" s="249">
        <f>SUM(C18)</f>
        <v>5000</v>
      </c>
      <c r="D19" s="249">
        <f>SUM(D18)</f>
        <v>0</v>
      </c>
      <c r="E19" s="249">
        <f>SUM(E18)</f>
        <v>5000</v>
      </c>
      <c r="F19" s="249">
        <f>SUM(F18)</f>
        <v>76438</v>
      </c>
      <c r="G19" s="1229">
        <f>SUM(E19:F19)</f>
        <v>81438</v>
      </c>
      <c r="H19" s="242"/>
    </row>
    <row r="20" spans="1:9" ht="15">
      <c r="A20" s="8"/>
      <c r="B20" s="8"/>
      <c r="C20" s="252"/>
      <c r="D20" s="252"/>
      <c r="E20" s="252"/>
      <c r="F20" s="252"/>
      <c r="G20" s="231"/>
      <c r="H20" s="247"/>
      <c r="I20" s="182"/>
    </row>
    <row r="21" spans="1:8" s="2" customFormat="1" ht="17.25" customHeight="1">
      <c r="A21" s="8"/>
      <c r="B21" s="8"/>
      <c r="C21" s="252"/>
      <c r="D21" s="252"/>
      <c r="E21" s="252"/>
      <c r="F21" s="252"/>
      <c r="G21" s="252"/>
      <c r="H21" s="8"/>
    </row>
    <row r="22" spans="1:8" s="2" customFormat="1" ht="15.75" thickBot="1">
      <c r="A22" s="1372" t="s">
        <v>172</v>
      </c>
      <c r="B22" s="1372"/>
      <c r="C22" s="1"/>
      <c r="D22" s="1"/>
      <c r="E22" s="1"/>
      <c r="F22" s="1"/>
      <c r="G22" s="1"/>
      <c r="H22" s="8"/>
    </row>
    <row r="23" spans="1:8" ht="15">
      <c r="A23" s="1373" t="s">
        <v>13</v>
      </c>
      <c r="B23" s="1375" t="s">
        <v>14</v>
      </c>
      <c r="C23" s="1377" t="s">
        <v>962</v>
      </c>
      <c r="D23" s="1377"/>
      <c r="E23" s="1377"/>
      <c r="F23" s="1377"/>
      <c r="G23" s="1378" t="s">
        <v>1</v>
      </c>
      <c r="H23" s="182"/>
    </row>
    <row r="24" spans="1:8" ht="15" customHeight="1" thickBot="1">
      <c r="A24" s="1374"/>
      <c r="B24" s="1376"/>
      <c r="C24" s="675" t="s">
        <v>960</v>
      </c>
      <c r="D24" s="676" t="s">
        <v>961</v>
      </c>
      <c r="E24" s="677" t="s">
        <v>164</v>
      </c>
      <c r="F24" s="677" t="s">
        <v>165</v>
      </c>
      <c r="G24" s="1379"/>
      <c r="H24" s="182"/>
    </row>
    <row r="25" spans="1:8" ht="54.75">
      <c r="A25" s="680">
        <v>1</v>
      </c>
      <c r="B25" s="681" t="s">
        <v>173</v>
      </c>
      <c r="C25" s="245">
        <v>2147</v>
      </c>
      <c r="D25" s="233">
        <v>0</v>
      </c>
      <c r="E25" s="13">
        <v>1846</v>
      </c>
      <c r="F25" s="13">
        <v>4927</v>
      </c>
      <c r="G25" s="235">
        <f>SUM(D25:F25)</f>
        <v>6773</v>
      </c>
      <c r="H25" s="182"/>
    </row>
    <row r="26" spans="1:8" ht="41.25">
      <c r="A26" s="945">
        <v>2</v>
      </c>
      <c r="B26" s="946" t="s">
        <v>498</v>
      </c>
      <c r="C26" s="234">
        <v>0</v>
      </c>
      <c r="D26" s="234">
        <v>0</v>
      </c>
      <c r="E26" s="13"/>
      <c r="F26" s="13"/>
      <c r="G26" s="235">
        <f>SUM(D26:F26)</f>
        <v>0</v>
      </c>
      <c r="H26" s="182"/>
    </row>
    <row r="27" spans="1:8" ht="42" thickBot="1">
      <c r="A27" s="272">
        <v>3</v>
      </c>
      <c r="B27" s="273" t="s">
        <v>713</v>
      </c>
      <c r="C27" s="232">
        <v>2060</v>
      </c>
      <c r="D27" s="952">
        <v>0</v>
      </c>
      <c r="E27" s="14"/>
      <c r="F27" s="14"/>
      <c r="G27" s="949">
        <f>SUM(D27:F27)</f>
        <v>0</v>
      </c>
      <c r="H27" s="182"/>
    </row>
    <row r="28" spans="1:8" ht="15.75" thickBot="1">
      <c r="A28" s="240"/>
      <c r="B28" s="274" t="s">
        <v>22</v>
      </c>
      <c r="C28" s="236">
        <f>SUM(C25:C27)</f>
        <v>4207</v>
      </c>
      <c r="D28" s="236">
        <f>SUM(D25:D27)</f>
        <v>0</v>
      </c>
      <c r="E28" s="236">
        <f>SUM(E25:E27)</f>
        <v>1846</v>
      </c>
      <c r="F28" s="236">
        <f>SUM(F25:F27)</f>
        <v>4927</v>
      </c>
      <c r="G28" s="255">
        <f>SUM(D28:F28)</f>
        <v>6773</v>
      </c>
      <c r="H28" s="182"/>
    </row>
    <row r="29" spans="1:8" ht="15">
      <c r="A29" s="8"/>
      <c r="B29" s="181"/>
      <c r="C29" s="237"/>
      <c r="D29" s="237"/>
      <c r="E29" s="237"/>
      <c r="F29" s="237"/>
      <c r="G29" s="237"/>
      <c r="H29" s="182"/>
    </row>
    <row r="30" spans="1:8" ht="15" customHeight="1" thickBot="1">
      <c r="A30" s="1372" t="s">
        <v>174</v>
      </c>
      <c r="B30" s="1372"/>
      <c r="H30" s="182"/>
    </row>
    <row r="31" spans="1:8" ht="15">
      <c r="A31" s="1382" t="s">
        <v>13</v>
      </c>
      <c r="B31" s="1250" t="s">
        <v>14</v>
      </c>
      <c r="C31" s="1377" t="s">
        <v>962</v>
      </c>
      <c r="D31" s="1377"/>
      <c r="E31" s="1377"/>
      <c r="F31" s="1377"/>
      <c r="G31" s="1370" t="s">
        <v>1</v>
      </c>
      <c r="H31" s="182"/>
    </row>
    <row r="32" spans="1:8" ht="15.75" thickBot="1">
      <c r="A32" s="1383"/>
      <c r="B32" s="1251"/>
      <c r="C32" s="675" t="s">
        <v>960</v>
      </c>
      <c r="D32" s="676" t="s">
        <v>961</v>
      </c>
      <c r="E32" s="679" t="s">
        <v>164</v>
      </c>
      <c r="F32" s="679" t="s">
        <v>715</v>
      </c>
      <c r="G32" s="1371"/>
      <c r="H32" s="182"/>
    </row>
    <row r="33" spans="1:8" ht="16.5">
      <c r="A33" s="682">
        <v>1</v>
      </c>
      <c r="B33" s="64" t="s">
        <v>716</v>
      </c>
      <c r="C33" s="78">
        <v>9062</v>
      </c>
      <c r="D33" s="78">
        <v>5023</v>
      </c>
      <c r="E33" s="78">
        <v>9940</v>
      </c>
      <c r="F33" s="78"/>
      <c r="G33" s="235">
        <f>SUM(D33:F33)</f>
        <v>14963</v>
      </c>
      <c r="H33" s="182"/>
    </row>
    <row r="34" spans="1:8" ht="17.25" customHeight="1">
      <c r="A34" s="250">
        <v>2</v>
      </c>
      <c r="B34" s="683" t="s">
        <v>963</v>
      </c>
      <c r="C34" s="14">
        <v>430</v>
      </c>
      <c r="D34" s="14">
        <v>430</v>
      </c>
      <c r="E34" s="14">
        <v>430</v>
      </c>
      <c r="F34" s="13">
        <v>1290</v>
      </c>
      <c r="G34" s="235">
        <f aca="true" t="shared" si="0" ref="G34:G42">SUM(D34:F34)</f>
        <v>2150</v>
      </c>
      <c r="H34" s="182"/>
    </row>
    <row r="35" spans="1:8" ht="15">
      <c r="A35" s="251">
        <v>3</v>
      </c>
      <c r="B35" s="253" t="s">
        <v>175</v>
      </c>
      <c r="C35" s="13">
        <v>20</v>
      </c>
      <c r="D35" s="13">
        <v>60</v>
      </c>
      <c r="E35" s="13">
        <v>20</v>
      </c>
      <c r="F35" s="13">
        <v>20</v>
      </c>
      <c r="G35" s="235">
        <f t="shared" si="0"/>
        <v>100</v>
      </c>
      <c r="H35" s="182"/>
    </row>
    <row r="36" spans="1:7" ht="33">
      <c r="A36" s="251">
        <v>4</v>
      </c>
      <c r="B36" s="64" t="s">
        <v>717</v>
      </c>
      <c r="C36" s="13">
        <v>1200</v>
      </c>
      <c r="D36" s="13">
        <v>1190</v>
      </c>
      <c r="E36" s="13">
        <v>1200</v>
      </c>
      <c r="F36" s="13">
        <v>1200</v>
      </c>
      <c r="G36" s="235">
        <f t="shared" si="0"/>
        <v>3590</v>
      </c>
    </row>
    <row r="37" spans="1:8" s="2" customFormat="1" ht="15" customHeight="1">
      <c r="A37" s="251">
        <v>5</v>
      </c>
      <c r="B37" s="64" t="s">
        <v>718</v>
      </c>
      <c r="C37" s="13">
        <v>770</v>
      </c>
      <c r="D37" s="13">
        <v>740</v>
      </c>
      <c r="E37" s="13">
        <v>770</v>
      </c>
      <c r="F37" s="13">
        <v>770</v>
      </c>
      <c r="G37" s="235">
        <f t="shared" si="0"/>
        <v>2280</v>
      </c>
      <c r="H37" s="241"/>
    </row>
    <row r="38" spans="1:8" s="2" customFormat="1" ht="15">
      <c r="A38" s="251">
        <v>6</v>
      </c>
      <c r="B38" s="253" t="s">
        <v>719</v>
      </c>
      <c r="C38" s="13">
        <v>1200</v>
      </c>
      <c r="D38" s="13">
        <v>1200</v>
      </c>
      <c r="E38" s="13">
        <v>1200</v>
      </c>
      <c r="F38" s="13">
        <v>1200</v>
      </c>
      <c r="G38" s="235">
        <f t="shared" si="0"/>
        <v>3600</v>
      </c>
      <c r="H38" s="242"/>
    </row>
    <row r="39" spans="1:8" ht="27.75">
      <c r="A39" s="251">
        <v>7</v>
      </c>
      <c r="B39" s="253" t="s">
        <v>720</v>
      </c>
      <c r="C39" s="13">
        <v>300</v>
      </c>
      <c r="D39" s="13">
        <v>300</v>
      </c>
      <c r="E39" s="13">
        <v>0</v>
      </c>
      <c r="F39" s="13">
        <v>0</v>
      </c>
      <c r="G39" s="235">
        <f t="shared" si="0"/>
        <v>300</v>
      </c>
      <c r="H39" s="247"/>
    </row>
    <row r="40" spans="1:8" ht="15">
      <c r="A40" s="251">
        <v>8</v>
      </c>
      <c r="B40" s="253" t="s">
        <v>721</v>
      </c>
      <c r="C40" s="13">
        <v>4700</v>
      </c>
      <c r="D40" s="13">
        <v>4726</v>
      </c>
      <c r="E40" s="13">
        <v>4700</v>
      </c>
      <c r="F40" s="13">
        <v>14100</v>
      </c>
      <c r="G40" s="235">
        <f t="shared" si="0"/>
        <v>23526</v>
      </c>
      <c r="H40" s="247"/>
    </row>
    <row r="41" spans="1:9" ht="15">
      <c r="A41" s="251">
        <v>9</v>
      </c>
      <c r="B41" s="253" t="s">
        <v>500</v>
      </c>
      <c r="C41" s="13">
        <v>0</v>
      </c>
      <c r="D41" s="13">
        <v>0</v>
      </c>
      <c r="E41" s="13">
        <v>170880</v>
      </c>
      <c r="F41" s="13"/>
      <c r="G41" s="235">
        <f t="shared" si="0"/>
        <v>170880</v>
      </c>
      <c r="H41" s="247"/>
      <c r="I41" s="182"/>
    </row>
    <row r="42" spans="1:9" ht="15.75" thickBot="1">
      <c r="A42" s="254">
        <v>10</v>
      </c>
      <c r="B42" s="684" t="s">
        <v>176</v>
      </c>
      <c r="C42" s="239">
        <v>30000</v>
      </c>
      <c r="D42" s="239">
        <v>30000</v>
      </c>
      <c r="E42" s="239"/>
      <c r="F42" s="239"/>
      <c r="G42" s="235">
        <f t="shared" si="0"/>
        <v>30000</v>
      </c>
      <c r="H42" s="247"/>
      <c r="I42" s="182"/>
    </row>
    <row r="43" spans="1:9" ht="15.75" thickBot="1">
      <c r="A43" s="685"/>
      <c r="B43" s="686" t="s">
        <v>22</v>
      </c>
      <c r="C43" s="687">
        <f>SUM(C33:C42)</f>
        <v>47682</v>
      </c>
      <c r="D43" s="687">
        <f>SUM(D33:D42)</f>
        <v>43669</v>
      </c>
      <c r="E43" s="687">
        <f>SUM(E33:E42)</f>
        <v>189140</v>
      </c>
      <c r="F43" s="687">
        <f>SUM(F33:F42)</f>
        <v>18580</v>
      </c>
      <c r="G43" s="1230">
        <f>SUM(G33:G42)</f>
        <v>251389</v>
      </c>
      <c r="H43" s="247"/>
      <c r="I43" s="182"/>
    </row>
    <row r="44" spans="1:9" s="2" customFormat="1" ht="15">
      <c r="A44" s="1"/>
      <c r="B44" s="1"/>
      <c r="C44" s="1"/>
      <c r="D44" s="1"/>
      <c r="E44" s="1"/>
      <c r="F44" s="1"/>
      <c r="G44" s="1"/>
      <c r="H44" s="247"/>
      <c r="I44" s="8"/>
    </row>
    <row r="46" ht="15">
      <c r="B46" s="953"/>
    </row>
  </sheetData>
  <sheetProtection/>
  <mergeCells count="23">
    <mergeCell ref="A1:B1"/>
    <mergeCell ref="A3:B3"/>
    <mergeCell ref="A4:A5"/>
    <mergeCell ref="B4:B5"/>
    <mergeCell ref="A30:B30"/>
    <mergeCell ref="A31:A32"/>
    <mergeCell ref="B31:B32"/>
    <mergeCell ref="C31:F31"/>
    <mergeCell ref="G4:G5"/>
    <mergeCell ref="C4:F4"/>
    <mergeCell ref="A12:B12"/>
    <mergeCell ref="A13:G13"/>
    <mergeCell ref="A15:B15"/>
    <mergeCell ref="G31:G32"/>
    <mergeCell ref="A16:A17"/>
    <mergeCell ref="B16:B17"/>
    <mergeCell ref="C16:F16"/>
    <mergeCell ref="G16:G17"/>
    <mergeCell ref="A22:B22"/>
    <mergeCell ref="A23:A24"/>
    <mergeCell ref="B23:B24"/>
    <mergeCell ref="C23:F23"/>
    <mergeCell ref="G23:G24"/>
  </mergeCells>
  <printOptions/>
  <pageMargins left="0.35433070866141736" right="0.1968503937007874" top="0.8267716535433072" bottom="0.15748031496062992" header="0.31496062992125984" footer="0.31496062992125984"/>
  <pageSetup horizontalDpi="600" verticalDpi="600" orientation="landscape" paperSize="9" scale="88" r:id="rId1"/>
  <headerFooter>
    <oddHeader xml:space="preserve">&amp;C&amp;"Book Antiqua,Félkövér"&amp;12Kimutatás az önkormányzat többéves kihatással járó várható kötelezettségeiről&amp;R&amp;"Book Antiqua,Félkövér"16. melléklet
ezer Ft </oddHeader>
    <oddFooter>&amp;C&amp;P</oddFooter>
  </headerFooter>
  <rowBreaks count="1" manualBreakCount="1">
    <brk id="20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13.7109375" style="0" customWidth="1"/>
    <col min="4" max="4" width="15.421875" style="0" customWidth="1"/>
    <col min="5" max="5" width="13.00390625" style="0" customWidth="1"/>
    <col min="6" max="6" width="15.8515625" style="0" customWidth="1"/>
    <col min="7" max="7" width="17.421875" style="0" customWidth="1"/>
  </cols>
  <sheetData>
    <row r="1" spans="1:7" ht="15">
      <c r="A1" s="1390" t="s">
        <v>177</v>
      </c>
      <c r="B1" s="1392" t="s">
        <v>178</v>
      </c>
      <c r="C1" s="1394" t="s">
        <v>179</v>
      </c>
      <c r="D1" s="1394"/>
      <c r="E1" s="1394" t="s">
        <v>180</v>
      </c>
      <c r="F1" s="1394"/>
      <c r="G1" s="1395" t="s">
        <v>181</v>
      </c>
    </row>
    <row r="2" spans="1:7" ht="15.75" thickBot="1">
      <c r="A2" s="1391"/>
      <c r="B2" s="1393"/>
      <c r="C2" s="256" t="s">
        <v>182</v>
      </c>
      <c r="D2" s="256" t="s">
        <v>183</v>
      </c>
      <c r="E2" s="256" t="s">
        <v>184</v>
      </c>
      <c r="F2" s="256" t="s">
        <v>183</v>
      </c>
      <c r="G2" s="1396"/>
    </row>
    <row r="3" spans="1:7" ht="16.5">
      <c r="A3" s="257" t="s">
        <v>185</v>
      </c>
      <c r="B3" s="276" t="s">
        <v>186</v>
      </c>
      <c r="C3" s="258">
        <v>100</v>
      </c>
      <c r="D3" s="259">
        <v>5131</v>
      </c>
      <c r="E3" s="258"/>
      <c r="F3" s="259"/>
      <c r="G3" s="260">
        <f>D3+F3</f>
        <v>5131</v>
      </c>
    </row>
    <row r="4" spans="1:7" ht="16.5">
      <c r="A4" s="261" t="s">
        <v>187</v>
      </c>
      <c r="B4" s="262" t="s">
        <v>186</v>
      </c>
      <c r="C4" s="263"/>
      <c r="D4" s="264">
        <v>0</v>
      </c>
      <c r="E4" s="263">
        <v>40</v>
      </c>
      <c r="F4" s="264">
        <v>15010</v>
      </c>
      <c r="G4" s="265">
        <f>D4+F4</f>
        <v>15010</v>
      </c>
    </row>
    <row r="5" spans="1:7" ht="16.5">
      <c r="A5" s="261" t="s">
        <v>188</v>
      </c>
      <c r="B5" s="262" t="s">
        <v>186</v>
      </c>
      <c r="C5" s="263">
        <v>100</v>
      </c>
      <c r="D5" s="264">
        <v>12538</v>
      </c>
      <c r="E5" s="263" t="s">
        <v>189</v>
      </c>
      <c r="F5" s="264">
        <v>5080</v>
      </c>
      <c r="G5" s="265">
        <f aca="true" t="shared" si="0" ref="G5:G11">D5+F5</f>
        <v>17618</v>
      </c>
    </row>
    <row r="6" spans="1:7" ht="16.5">
      <c r="A6" s="261" t="s">
        <v>190</v>
      </c>
      <c r="B6" s="276" t="s">
        <v>186</v>
      </c>
      <c r="C6" s="263">
        <v>0</v>
      </c>
      <c r="D6" s="264">
        <v>0</v>
      </c>
      <c r="E6" s="263">
        <v>0</v>
      </c>
      <c r="F6" s="264">
        <v>0</v>
      </c>
      <c r="G6" s="265">
        <f t="shared" si="0"/>
        <v>0</v>
      </c>
    </row>
    <row r="7" spans="1:7" ht="16.5">
      <c r="A7" s="261" t="s">
        <v>191</v>
      </c>
      <c r="B7" s="262" t="s">
        <v>980</v>
      </c>
      <c r="C7" s="263">
        <v>100</v>
      </c>
      <c r="D7" s="277">
        <v>173</v>
      </c>
      <c r="E7" s="278"/>
      <c r="F7" s="277"/>
      <c r="G7" s="265">
        <v>173</v>
      </c>
    </row>
    <row r="8" spans="1:7" ht="16.5">
      <c r="A8" s="261" t="s">
        <v>192</v>
      </c>
      <c r="B8" s="262" t="s">
        <v>980</v>
      </c>
      <c r="C8" s="263">
        <v>100</v>
      </c>
      <c r="D8" s="277">
        <v>0</v>
      </c>
      <c r="E8" s="278"/>
      <c r="F8" s="277"/>
      <c r="G8" s="265">
        <f t="shared" si="0"/>
        <v>0</v>
      </c>
    </row>
    <row r="9" spans="1:7" ht="33">
      <c r="A9" s="261" t="s">
        <v>193</v>
      </c>
      <c r="B9" s="262" t="s">
        <v>194</v>
      </c>
      <c r="C9" s="263">
        <v>100</v>
      </c>
      <c r="D9" s="277">
        <v>26119</v>
      </c>
      <c r="E9" s="278">
        <v>92</v>
      </c>
      <c r="F9" s="277">
        <v>8723</v>
      </c>
      <c r="G9" s="265">
        <f t="shared" si="0"/>
        <v>34842</v>
      </c>
    </row>
    <row r="10" spans="1:7" ht="49.5">
      <c r="A10" s="266" t="s">
        <v>195</v>
      </c>
      <c r="B10" s="262" t="s">
        <v>982</v>
      </c>
      <c r="C10" s="264">
        <v>0</v>
      </c>
      <c r="D10" s="264"/>
      <c r="E10" s="278">
        <v>27.67</v>
      </c>
      <c r="F10" s="264">
        <v>83</v>
      </c>
      <c r="G10" s="265">
        <f t="shared" si="0"/>
        <v>83</v>
      </c>
    </row>
    <row r="11" spans="1:7" ht="33">
      <c r="A11" s="266" t="s">
        <v>196</v>
      </c>
      <c r="B11" s="267"/>
      <c r="C11" s="268">
        <v>0</v>
      </c>
      <c r="D11" s="268">
        <v>0</v>
      </c>
      <c r="E11" s="268">
        <v>0</v>
      </c>
      <c r="F11" s="268">
        <v>0</v>
      </c>
      <c r="G11" s="265">
        <f t="shared" si="0"/>
        <v>0</v>
      </c>
    </row>
    <row r="12" spans="1:7" ht="16.5">
      <c r="A12" s="266" t="s">
        <v>981</v>
      </c>
      <c r="B12" s="267" t="s">
        <v>978</v>
      </c>
      <c r="C12" s="1239">
        <v>100</v>
      </c>
      <c r="D12" s="1239">
        <v>0</v>
      </c>
      <c r="E12" s="1239" t="s">
        <v>979</v>
      </c>
      <c r="F12" s="1239"/>
      <c r="G12" s="1240">
        <v>8623</v>
      </c>
    </row>
    <row r="13" spans="1:7" ht="15.75" thickBot="1">
      <c r="A13" s="269" t="s">
        <v>22</v>
      </c>
      <c r="B13" s="1389"/>
      <c r="C13" s="1389"/>
      <c r="D13" s="1389"/>
      <c r="E13" s="1389"/>
      <c r="F13" s="1389"/>
      <c r="G13" s="475">
        <f>SUM(G3:G12)</f>
        <v>81480</v>
      </c>
    </row>
    <row r="15" spans="2:4" ht="16.5">
      <c r="B15" s="942"/>
      <c r="C15" s="104"/>
      <c r="D15" s="270"/>
    </row>
    <row r="17" ht="16.5">
      <c r="D17" s="271"/>
    </row>
    <row r="18" ht="16.5">
      <c r="D18" s="271"/>
    </row>
    <row r="19" ht="16.5">
      <c r="D19" s="271"/>
    </row>
    <row r="20" ht="12.75">
      <c r="E20" t="s">
        <v>811</v>
      </c>
    </row>
  </sheetData>
  <sheetProtection/>
  <mergeCells count="6">
    <mergeCell ref="B13:F13"/>
    <mergeCell ref="A1:A2"/>
    <mergeCell ref="B1:B2"/>
    <mergeCell ref="C1:D1"/>
    <mergeCell ref="E1:F1"/>
    <mergeCell ref="G1:G2"/>
  </mergeCells>
  <printOptions/>
  <pageMargins left="0.8267716535433072" right="0.7086614173228347" top="1.062992125984252" bottom="0.7480314960629921" header="0.31496062992125984" footer="0.31496062992125984"/>
  <pageSetup horizontalDpi="600" verticalDpi="600" orientation="landscape" paperSize="9" r:id="rId1"/>
  <headerFooter>
    <oddHeader xml:space="preserve">&amp;C&amp;"Book Antiqua,Félkövér"&amp;12Keszthely Város Önkormányzata 2016. évi közvetett támogatásai &amp;R&amp;"Book Antiqua,Félkövér"17. melléklet&amp;"Book Antiqua,Normál"
ezer Ft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5" sqref="I24:I25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5.7109375" style="0" customWidth="1"/>
    <col min="4" max="4" width="16.421875" style="0" customWidth="1"/>
    <col min="5" max="5" width="18.421875" style="0" customWidth="1"/>
    <col min="6" max="6" width="10.57421875" style="0" bestFit="1" customWidth="1"/>
  </cols>
  <sheetData>
    <row r="1" spans="1:7" ht="15" customHeight="1">
      <c r="A1" s="1399" t="s">
        <v>161</v>
      </c>
      <c r="B1" s="1401" t="s">
        <v>154</v>
      </c>
      <c r="C1" s="1401" t="s">
        <v>109</v>
      </c>
      <c r="D1" s="1401" t="s">
        <v>286</v>
      </c>
      <c r="E1" s="1403" t="s">
        <v>155</v>
      </c>
      <c r="F1" s="214"/>
      <c r="G1" s="215"/>
    </row>
    <row r="2" spans="1:7" ht="15.75" thickBot="1">
      <c r="A2" s="1400"/>
      <c r="B2" s="1402"/>
      <c r="C2" s="1402"/>
      <c r="D2" s="1402"/>
      <c r="E2" s="1404"/>
      <c r="F2" s="214"/>
      <c r="G2" s="216"/>
    </row>
    <row r="3" spans="1:7" ht="20.25" customHeight="1">
      <c r="A3" s="1209">
        <v>1</v>
      </c>
      <c r="B3" s="1210" t="s">
        <v>103</v>
      </c>
      <c r="C3" s="1211">
        <v>140</v>
      </c>
      <c r="D3" s="1211">
        <v>0</v>
      </c>
      <c r="E3" s="1212">
        <f>C3-D3</f>
        <v>140</v>
      </c>
      <c r="F3" s="220"/>
      <c r="G3" s="194"/>
    </row>
    <row r="4" spans="1:7" ht="33">
      <c r="A4" s="1213">
        <v>2</v>
      </c>
      <c r="B4" s="1214" t="s">
        <v>113</v>
      </c>
      <c r="C4" s="1215">
        <v>1271</v>
      </c>
      <c r="D4" s="1215">
        <v>0</v>
      </c>
      <c r="E4" s="1216">
        <f aca="true" t="shared" si="0" ref="E4:E12">C4-D4</f>
        <v>1271</v>
      </c>
      <c r="F4" s="220"/>
      <c r="G4" s="194"/>
    </row>
    <row r="5" spans="1:7" ht="18.75" customHeight="1">
      <c r="A5" s="1213">
        <v>3</v>
      </c>
      <c r="B5" s="1214" t="s">
        <v>112</v>
      </c>
      <c r="C5" s="1215">
        <v>1495</v>
      </c>
      <c r="D5" s="1215">
        <v>0</v>
      </c>
      <c r="E5" s="1216">
        <f t="shared" si="0"/>
        <v>1495</v>
      </c>
      <c r="F5" s="220"/>
      <c r="G5" s="194"/>
    </row>
    <row r="6" spans="1:7" ht="18" customHeight="1">
      <c r="A6" s="1213">
        <v>4</v>
      </c>
      <c r="B6" s="1214" t="s">
        <v>156</v>
      </c>
      <c r="C6" s="1215">
        <v>840</v>
      </c>
      <c r="D6" s="1217">
        <v>0</v>
      </c>
      <c r="E6" s="1216">
        <f t="shared" si="0"/>
        <v>840</v>
      </c>
      <c r="F6" s="220"/>
      <c r="G6" s="194"/>
    </row>
    <row r="7" spans="1:7" ht="49.5">
      <c r="A7" s="1209">
        <v>5</v>
      </c>
      <c r="B7" s="1218" t="s">
        <v>157</v>
      </c>
      <c r="C7" s="1211">
        <v>8673</v>
      </c>
      <c r="D7" s="1217">
        <v>0</v>
      </c>
      <c r="E7" s="1216">
        <f t="shared" si="0"/>
        <v>8673</v>
      </c>
      <c r="F7" s="194"/>
      <c r="G7" s="194"/>
    </row>
    <row r="8" spans="1:7" ht="33">
      <c r="A8" s="1213">
        <v>6</v>
      </c>
      <c r="B8" s="1214" t="s">
        <v>158</v>
      </c>
      <c r="C8" s="1215">
        <v>994</v>
      </c>
      <c r="D8" s="1217">
        <v>0</v>
      </c>
      <c r="E8" s="1216">
        <f t="shared" si="0"/>
        <v>994</v>
      </c>
      <c r="F8" s="194"/>
      <c r="G8" s="194"/>
    </row>
    <row r="9" spans="1:7" ht="33">
      <c r="A9" s="1219">
        <v>7</v>
      </c>
      <c r="B9" s="1220" t="s">
        <v>74</v>
      </c>
      <c r="C9" s="1221">
        <v>2650</v>
      </c>
      <c r="D9" s="1215">
        <v>0</v>
      </c>
      <c r="E9" s="1216">
        <f t="shared" si="0"/>
        <v>2650</v>
      </c>
      <c r="F9" s="194"/>
      <c r="G9" s="194"/>
    </row>
    <row r="10" spans="1:7" ht="33">
      <c r="A10" s="1219">
        <v>8</v>
      </c>
      <c r="B10" s="1220" t="s">
        <v>670</v>
      </c>
      <c r="C10" s="1221">
        <v>165</v>
      </c>
      <c r="D10" s="1215">
        <v>0</v>
      </c>
      <c r="E10" s="1216">
        <f t="shared" si="0"/>
        <v>165</v>
      </c>
      <c r="F10" s="194"/>
      <c r="G10" s="194"/>
    </row>
    <row r="11" spans="1:7" ht="33">
      <c r="A11" s="1213">
        <v>9</v>
      </c>
      <c r="B11" s="1222" t="s">
        <v>506</v>
      </c>
      <c r="C11" s="1215">
        <v>5335</v>
      </c>
      <c r="D11" s="1215">
        <v>0</v>
      </c>
      <c r="E11" s="1216">
        <f t="shared" si="0"/>
        <v>5335</v>
      </c>
      <c r="F11" s="194"/>
      <c r="G11" s="194"/>
    </row>
    <row r="12" spans="1:7" ht="33.75" customHeight="1" thickBot="1">
      <c r="A12" s="1219">
        <v>10</v>
      </c>
      <c r="B12" s="1223" t="s">
        <v>159</v>
      </c>
      <c r="C12" s="1221">
        <v>666943</v>
      </c>
      <c r="D12" s="1224">
        <v>48617</v>
      </c>
      <c r="E12" s="1216">
        <f t="shared" si="0"/>
        <v>618326</v>
      </c>
      <c r="F12" s="221"/>
      <c r="G12" s="194"/>
    </row>
    <row r="13" spans="1:9" ht="30" customHeight="1" thickBot="1">
      <c r="A13" s="1397" t="s">
        <v>160</v>
      </c>
      <c r="B13" s="1398"/>
      <c r="C13" s="1225">
        <f>SUM(C3:C12)</f>
        <v>688506</v>
      </c>
      <c r="D13" s="1226">
        <f>SUM(D3:D12)</f>
        <v>48617</v>
      </c>
      <c r="E13" s="1227">
        <f>SUM(E3:E12)</f>
        <v>639889</v>
      </c>
      <c r="F13" s="222"/>
      <c r="G13" s="222"/>
      <c r="H13" s="222"/>
      <c r="I13" s="222"/>
    </row>
    <row r="14" spans="1:9" ht="13.5">
      <c r="A14" s="223"/>
      <c r="B14" s="194"/>
      <c r="C14" s="224"/>
      <c r="D14" s="217"/>
      <c r="E14" s="194"/>
      <c r="F14" s="194"/>
      <c r="G14" s="194"/>
      <c r="H14" s="194"/>
      <c r="I14" s="194"/>
    </row>
    <row r="15" spans="1:9" ht="13.5">
      <c r="A15" s="223"/>
      <c r="B15" s="194"/>
      <c r="C15" s="217"/>
      <c r="D15" s="217"/>
      <c r="E15" s="219"/>
      <c r="F15" s="194"/>
      <c r="G15" s="194"/>
      <c r="H15" s="194"/>
      <c r="I15" s="194"/>
    </row>
    <row r="16" spans="1:9" ht="15">
      <c r="A16" s="223"/>
      <c r="B16" s="194"/>
      <c r="C16" s="217"/>
      <c r="D16" s="225"/>
      <c r="E16" s="219"/>
      <c r="F16" s="194"/>
      <c r="G16" s="194"/>
      <c r="H16" s="194"/>
      <c r="I16" s="194"/>
    </row>
    <row r="17" spans="1:9" ht="13.5">
      <c r="A17" s="218"/>
      <c r="B17" s="194"/>
      <c r="C17" s="217"/>
      <c r="D17" s="217"/>
      <c r="E17" s="217"/>
      <c r="F17" s="194"/>
      <c r="G17" s="194"/>
      <c r="H17" s="194"/>
      <c r="I17" s="194"/>
    </row>
    <row r="18" spans="1:9" ht="13.5">
      <c r="A18" s="218"/>
      <c r="B18" s="194"/>
      <c r="C18" s="217"/>
      <c r="D18" s="217"/>
      <c r="E18" s="219"/>
      <c r="F18" s="194"/>
      <c r="G18" s="194"/>
      <c r="H18" s="194"/>
      <c r="I18" s="194"/>
    </row>
    <row r="19" spans="1:9" ht="13.5">
      <c r="A19" s="218"/>
      <c r="B19" s="194"/>
      <c r="C19" s="217"/>
      <c r="D19" s="217"/>
      <c r="E19" s="194"/>
      <c r="F19" s="194"/>
      <c r="G19" s="194"/>
      <c r="H19" s="194"/>
      <c r="I19" s="194"/>
    </row>
    <row r="20" spans="1:9" ht="13.5">
      <c r="A20" s="218"/>
      <c r="B20" s="194"/>
      <c r="C20" s="217"/>
      <c r="D20" s="217"/>
      <c r="E20" s="194"/>
      <c r="F20" s="194"/>
      <c r="G20" s="194"/>
      <c r="H20" s="194"/>
      <c r="I20" s="194"/>
    </row>
  </sheetData>
  <sheetProtection/>
  <mergeCells count="6">
    <mergeCell ref="A13:B13"/>
    <mergeCell ref="A1:A2"/>
    <mergeCell ref="D1:D2"/>
    <mergeCell ref="E1:E2"/>
    <mergeCell ref="B1:B2"/>
    <mergeCell ref="C1:C2"/>
  </mergeCells>
  <printOptions/>
  <pageMargins left="0.6692913385826772" right="0.35433070866141736" top="1.141732283464567" bottom="0.35433070866141736" header="0.31496062992125984" footer="0.31496062992125984"/>
  <pageSetup horizontalDpi="600" verticalDpi="600" orientation="portrait" paperSize="9" r:id="rId1"/>
  <headerFooter>
    <oddHeader>&amp;C&amp;"Book Antiqua,Félkövér"&amp;12Kimutatás az Önkormányzat 
2016. évi költségvetési maradványáról &amp;R&amp;"Book Antiqua,Félkövér"18. melléklet
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28125" style="0" customWidth="1"/>
    <col min="2" max="2" width="40.140625" style="0" customWidth="1"/>
    <col min="3" max="3" width="26.421875" style="0" customWidth="1"/>
    <col min="4" max="4" width="45.00390625" style="0" customWidth="1"/>
    <col min="5" max="5" width="13.8515625" style="0" customWidth="1"/>
    <col min="6" max="6" width="13.00390625" style="0" customWidth="1"/>
  </cols>
  <sheetData>
    <row r="1" spans="1:7" ht="30.75" thickBot="1">
      <c r="A1" s="199" t="s">
        <v>13</v>
      </c>
      <c r="B1" s="195" t="s">
        <v>125</v>
      </c>
      <c r="C1" s="195" t="s">
        <v>126</v>
      </c>
      <c r="D1" s="1442" t="s">
        <v>127</v>
      </c>
      <c r="E1" s="1443"/>
      <c r="F1" s="200" t="s">
        <v>128</v>
      </c>
      <c r="G1" s="201"/>
    </row>
    <row r="2" spans="1:7" ht="15">
      <c r="A2" s="1444" t="s">
        <v>129</v>
      </c>
      <c r="B2" s="1445"/>
      <c r="C2" s="1445"/>
      <c r="D2" s="1445"/>
      <c r="E2" s="1445"/>
      <c r="F2" s="1446"/>
      <c r="G2" s="194"/>
    </row>
    <row r="3" spans="1:7" ht="33">
      <c r="A3" s="202">
        <v>1</v>
      </c>
      <c r="B3" s="203" t="s">
        <v>130</v>
      </c>
      <c r="C3" s="203" t="s">
        <v>131</v>
      </c>
      <c r="D3" s="1427"/>
      <c r="E3" s="1428"/>
      <c r="F3" s="204">
        <v>256560</v>
      </c>
      <c r="G3" s="194"/>
    </row>
    <row r="4" spans="1:7" ht="33">
      <c r="A4" s="202">
        <v>2</v>
      </c>
      <c r="B4" s="212" t="s">
        <v>132</v>
      </c>
      <c r="C4" s="203" t="s">
        <v>133</v>
      </c>
      <c r="D4" s="1427"/>
      <c r="E4" s="1428"/>
      <c r="F4" s="204">
        <v>6000</v>
      </c>
      <c r="G4" s="194"/>
    </row>
    <row r="5" spans="1:7" ht="36" customHeight="1">
      <c r="A5" s="202">
        <v>3</v>
      </c>
      <c r="B5" s="203" t="s">
        <v>601</v>
      </c>
      <c r="C5" s="203" t="s">
        <v>134</v>
      </c>
      <c r="D5" s="1427"/>
      <c r="E5" s="1428"/>
      <c r="F5" s="204">
        <v>65047</v>
      </c>
      <c r="G5" s="194"/>
    </row>
    <row r="6" spans="1:7" ht="36" customHeight="1">
      <c r="A6" s="1232">
        <v>4</v>
      </c>
      <c r="B6" s="203" t="s">
        <v>964</v>
      </c>
      <c r="C6" s="203" t="s">
        <v>965</v>
      </c>
      <c r="D6" s="1447"/>
      <c r="E6" s="1447"/>
      <c r="F6" s="1233">
        <v>3010</v>
      </c>
      <c r="G6" s="194"/>
    </row>
    <row r="7" spans="1:7" ht="16.5">
      <c r="A7" s="1410"/>
      <c r="B7" s="1411"/>
      <c r="C7" s="1411"/>
      <c r="D7" s="1411"/>
      <c r="E7" s="1411"/>
      <c r="F7" s="1412"/>
      <c r="G7" s="194"/>
    </row>
    <row r="8" spans="1:7" ht="15">
      <c r="A8" s="1413" t="s">
        <v>135</v>
      </c>
      <c r="B8" s="1414"/>
      <c r="C8" s="1414"/>
      <c r="D8" s="1414"/>
      <c r="E8" s="1414"/>
      <c r="F8" s="1415"/>
      <c r="G8" s="194"/>
    </row>
    <row r="9" spans="1:7" ht="16.5">
      <c r="A9" s="198">
        <v>1</v>
      </c>
      <c r="B9" s="197" t="s">
        <v>136</v>
      </c>
      <c r="C9" s="197" t="s">
        <v>131</v>
      </c>
      <c r="D9" s="1429"/>
      <c r="E9" s="1430"/>
      <c r="F9" s="205">
        <v>1530</v>
      </c>
      <c r="G9" s="196"/>
    </row>
    <row r="10" spans="1:7" ht="16.5">
      <c r="A10" s="1431"/>
      <c r="B10" s="1432"/>
      <c r="C10" s="1432"/>
      <c r="D10" s="1432"/>
      <c r="E10" s="1432"/>
      <c r="F10" s="1433"/>
      <c r="G10" s="196"/>
    </row>
    <row r="11" spans="1:7" ht="16.5">
      <c r="A11" s="1413" t="s">
        <v>137</v>
      </c>
      <c r="B11" s="1414"/>
      <c r="C11" s="1414"/>
      <c r="D11" s="1414"/>
      <c r="E11" s="1414"/>
      <c r="F11" s="1415"/>
      <c r="G11" s="196"/>
    </row>
    <row r="12" spans="1:7" ht="33">
      <c r="A12" s="202">
        <v>1</v>
      </c>
      <c r="B12" s="203" t="s">
        <v>138</v>
      </c>
      <c r="C12" s="203" t="s">
        <v>139</v>
      </c>
      <c r="D12" s="1427"/>
      <c r="E12" s="1428"/>
      <c r="F12" s="204">
        <v>1800</v>
      </c>
      <c r="G12" s="196"/>
    </row>
    <row r="13" spans="1:7" ht="16.5">
      <c r="A13" s="1431"/>
      <c r="B13" s="1432"/>
      <c r="C13" s="1432"/>
      <c r="D13" s="1432"/>
      <c r="E13" s="1432"/>
      <c r="F13" s="1433"/>
      <c r="G13" s="194"/>
    </row>
    <row r="14" spans="1:7" ht="15">
      <c r="A14" s="1434" t="s">
        <v>140</v>
      </c>
      <c r="B14" s="1435"/>
      <c r="C14" s="1435"/>
      <c r="D14" s="1435"/>
      <c r="E14" s="1436"/>
      <c r="F14" s="1437"/>
      <c r="G14" s="194"/>
    </row>
    <row r="15" spans="1:7" ht="16.5">
      <c r="A15" s="1424">
        <v>1</v>
      </c>
      <c r="B15" s="1438" t="s">
        <v>141</v>
      </c>
      <c r="C15" s="1438" t="s">
        <v>142</v>
      </c>
      <c r="D15" s="206" t="s">
        <v>143</v>
      </c>
      <c r="E15" s="207">
        <v>100</v>
      </c>
      <c r="F15" s="1422">
        <v>8000</v>
      </c>
      <c r="G15" s="194"/>
    </row>
    <row r="16" spans="1:7" ht="16.5">
      <c r="A16" s="1425"/>
      <c r="B16" s="1439"/>
      <c r="C16" s="1439"/>
      <c r="D16" s="206" t="s">
        <v>144</v>
      </c>
      <c r="E16" s="207">
        <v>7000</v>
      </c>
      <c r="F16" s="1441"/>
      <c r="G16" s="194"/>
    </row>
    <row r="17" spans="1:7" ht="16.5">
      <c r="A17" s="1426"/>
      <c r="B17" s="1440"/>
      <c r="C17" s="1440"/>
      <c r="D17" s="206" t="s">
        <v>145</v>
      </c>
      <c r="E17" s="207">
        <v>900</v>
      </c>
      <c r="F17" s="1423"/>
      <c r="G17" s="194"/>
    </row>
    <row r="18" spans="1:7" ht="16.5">
      <c r="A18" s="1408">
        <v>2</v>
      </c>
      <c r="B18" s="1420" t="s">
        <v>146</v>
      </c>
      <c r="C18" s="1420" t="s">
        <v>147</v>
      </c>
      <c r="D18" s="206" t="s">
        <v>148</v>
      </c>
      <c r="E18" s="207">
        <v>215580</v>
      </c>
      <c r="F18" s="1422">
        <v>510740</v>
      </c>
      <c r="G18" s="194"/>
    </row>
    <row r="19" spans="1:7" ht="16.5">
      <c r="A19" s="1409"/>
      <c r="B19" s="1421"/>
      <c r="C19" s="1421"/>
      <c r="D19" s="206" t="s">
        <v>153</v>
      </c>
      <c r="E19" s="207">
        <v>276240</v>
      </c>
      <c r="F19" s="1423"/>
      <c r="G19" s="194"/>
    </row>
    <row r="20" spans="1:7" ht="16.5">
      <c r="A20" s="193">
        <v>3</v>
      </c>
      <c r="B20" s="208" t="s">
        <v>149</v>
      </c>
      <c r="C20" s="209" t="s">
        <v>150</v>
      </c>
      <c r="D20" s="206" t="s">
        <v>151</v>
      </c>
      <c r="E20" s="206"/>
      <c r="F20" s="204">
        <v>8950</v>
      </c>
      <c r="G20" s="194"/>
    </row>
    <row r="21" spans="1:7" ht="17.25" thickBot="1">
      <c r="A21" s="1405"/>
      <c r="B21" s="1406"/>
      <c r="C21" s="1406"/>
      <c r="D21" s="1406"/>
      <c r="E21" s="1406"/>
      <c r="F21" s="1407"/>
      <c r="G21" s="194"/>
    </row>
    <row r="22" spans="1:7" ht="15.75" thickBot="1">
      <c r="A22" s="1416" t="s">
        <v>152</v>
      </c>
      <c r="B22" s="1417"/>
      <c r="C22" s="1417"/>
      <c r="D22" s="1418"/>
      <c r="E22" s="1419"/>
      <c r="F22" s="210">
        <f>F3+F4+F5+F6+F9+F12+F15+F18+F20</f>
        <v>861637</v>
      </c>
      <c r="G22" s="194"/>
    </row>
    <row r="23" spans="1:7" ht="15">
      <c r="A23" s="194"/>
      <c r="B23" s="194"/>
      <c r="C23" s="211"/>
      <c r="D23" s="211"/>
      <c r="E23" s="211"/>
      <c r="F23" s="194"/>
      <c r="G23" s="194"/>
    </row>
  </sheetData>
  <sheetProtection/>
  <mergeCells count="25">
    <mergeCell ref="D1:E1"/>
    <mergeCell ref="A2:F2"/>
    <mergeCell ref="D3:E3"/>
    <mergeCell ref="A10:F10"/>
    <mergeCell ref="D4:E4"/>
    <mergeCell ref="D5:E5"/>
    <mergeCell ref="D6:E6"/>
    <mergeCell ref="D12:E12"/>
    <mergeCell ref="D9:E9"/>
    <mergeCell ref="A11:F11"/>
    <mergeCell ref="A13:F13"/>
    <mergeCell ref="A14:F14"/>
    <mergeCell ref="B15:B17"/>
    <mergeCell ref="C15:C17"/>
    <mergeCell ref="F15:F17"/>
    <mergeCell ref="A21:F21"/>
    <mergeCell ref="A18:A19"/>
    <mergeCell ref="A7:F7"/>
    <mergeCell ref="A8:F8"/>
    <mergeCell ref="A22:C22"/>
    <mergeCell ref="D22:E22"/>
    <mergeCell ref="B18:B19"/>
    <mergeCell ref="C18:C19"/>
    <mergeCell ref="F18:F19"/>
    <mergeCell ref="A15:A1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Antiqua,Félkövér"&amp;11Részesedések 
2016. év.&amp;R&amp;"Book Antiqua,Félkövér"&amp;11 19.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40.140625" style="23" customWidth="1"/>
    <col min="2" max="2" width="11.140625" style="22" bestFit="1" customWidth="1"/>
    <col min="3" max="3" width="11.00390625" style="22" customWidth="1"/>
    <col min="4" max="4" width="11.140625" style="22" bestFit="1" customWidth="1"/>
    <col min="5" max="5" width="38.8515625" style="22" customWidth="1"/>
    <col min="6" max="6" width="12.28125" style="24" bestFit="1" customWidth="1"/>
    <col min="7" max="7" width="11.7109375" style="24" customWidth="1"/>
    <col min="8" max="8" width="12.28125" style="22" bestFit="1" customWidth="1"/>
    <col min="9" max="16384" width="9.140625" style="22" customWidth="1"/>
  </cols>
  <sheetData>
    <row r="1" spans="1:9" ht="30.75" thickBot="1">
      <c r="A1" s="341" t="s">
        <v>26</v>
      </c>
      <c r="B1" s="342" t="s">
        <v>197</v>
      </c>
      <c r="C1" s="342" t="s">
        <v>93</v>
      </c>
      <c r="D1" s="342" t="s">
        <v>198</v>
      </c>
      <c r="E1" s="342" t="s">
        <v>27</v>
      </c>
      <c r="F1" s="360" t="s">
        <v>197</v>
      </c>
      <c r="G1" s="342" t="s">
        <v>93</v>
      </c>
      <c r="H1" s="348" t="s">
        <v>198</v>
      </c>
      <c r="I1"/>
    </row>
    <row r="2" spans="1:9" ht="15">
      <c r="A2" s="369" t="s">
        <v>28</v>
      </c>
      <c r="B2" s="370"/>
      <c r="C2" s="370"/>
      <c r="D2" s="370"/>
      <c r="E2" s="371" t="s">
        <v>29</v>
      </c>
      <c r="F2" s="372"/>
      <c r="G2" s="373"/>
      <c r="H2" s="374"/>
      <c r="I2"/>
    </row>
    <row r="3" spans="1:9" ht="13.5">
      <c r="A3" s="343" t="s">
        <v>37</v>
      </c>
      <c r="B3" s="349">
        <v>1211650</v>
      </c>
      <c r="C3" s="349">
        <v>1211650</v>
      </c>
      <c r="D3" s="821">
        <v>1211094</v>
      </c>
      <c r="E3" s="349" t="s">
        <v>30</v>
      </c>
      <c r="F3" s="361">
        <v>1089112</v>
      </c>
      <c r="G3" s="361">
        <v>1176488</v>
      </c>
      <c r="H3" s="379">
        <v>1090681</v>
      </c>
      <c r="I3"/>
    </row>
    <row r="4" spans="1:9" ht="13.5">
      <c r="A4" s="344" t="s">
        <v>518</v>
      </c>
      <c r="B4" s="350">
        <v>1063462</v>
      </c>
      <c r="C4" s="350">
        <v>1216610</v>
      </c>
      <c r="D4" s="821">
        <v>1216610</v>
      </c>
      <c r="E4" s="350" t="s">
        <v>72</v>
      </c>
      <c r="F4" s="361">
        <v>314514</v>
      </c>
      <c r="G4" s="366">
        <v>335390</v>
      </c>
      <c r="H4" s="379">
        <v>306567</v>
      </c>
      <c r="I4"/>
    </row>
    <row r="5" spans="1:9" ht="13.5">
      <c r="A5" s="344" t="s">
        <v>111</v>
      </c>
      <c r="B5" s="350">
        <v>674158</v>
      </c>
      <c r="C5" s="350">
        <v>716763</v>
      </c>
      <c r="D5" s="821">
        <v>598273</v>
      </c>
      <c r="E5" s="350" t="s">
        <v>39</v>
      </c>
      <c r="F5" s="361">
        <v>1381880</v>
      </c>
      <c r="G5" s="366">
        <v>1388930</v>
      </c>
      <c r="H5" s="379">
        <v>1216365</v>
      </c>
      <c r="I5"/>
    </row>
    <row r="6" spans="1:9" ht="13.5">
      <c r="A6" s="344" t="s">
        <v>519</v>
      </c>
      <c r="B6" s="350">
        <v>111532</v>
      </c>
      <c r="C6" s="350">
        <v>178909</v>
      </c>
      <c r="D6" s="821">
        <v>155795</v>
      </c>
      <c r="E6" s="350" t="s">
        <v>734</v>
      </c>
      <c r="F6" s="361">
        <v>61314</v>
      </c>
      <c r="G6" s="366">
        <v>75620</v>
      </c>
      <c r="H6" s="379">
        <v>74992</v>
      </c>
      <c r="I6"/>
    </row>
    <row r="7" spans="1:9" ht="13.5">
      <c r="A7" s="344" t="s">
        <v>524</v>
      </c>
      <c r="B7" s="350">
        <v>15580</v>
      </c>
      <c r="C7" s="350">
        <v>19365</v>
      </c>
      <c r="D7" s="349">
        <v>19125</v>
      </c>
      <c r="E7" s="350" t="s">
        <v>733</v>
      </c>
      <c r="F7" s="361">
        <v>82905</v>
      </c>
      <c r="G7" s="366">
        <v>236423</v>
      </c>
      <c r="H7" s="379">
        <v>201772</v>
      </c>
      <c r="I7"/>
    </row>
    <row r="8" spans="1:9" ht="13.5">
      <c r="A8" s="344" t="s">
        <v>525</v>
      </c>
      <c r="B8" s="351">
        <v>0</v>
      </c>
      <c r="C8" s="351">
        <v>5000</v>
      </c>
      <c r="D8" s="349">
        <v>7500</v>
      </c>
      <c r="E8" s="350" t="s">
        <v>520</v>
      </c>
      <c r="F8" s="361">
        <v>22880</v>
      </c>
      <c r="G8" s="366">
        <v>26888</v>
      </c>
      <c r="H8" s="379">
        <v>21336</v>
      </c>
      <c r="I8"/>
    </row>
    <row r="9" spans="1:9" ht="13.5">
      <c r="A9" s="344" t="s">
        <v>437</v>
      </c>
      <c r="B9" s="350">
        <v>36330</v>
      </c>
      <c r="C9" s="350">
        <v>16878</v>
      </c>
      <c r="D9" s="349">
        <v>16878</v>
      </c>
      <c r="E9" s="350" t="s">
        <v>521</v>
      </c>
      <c r="F9" s="361">
        <v>123773</v>
      </c>
      <c r="G9" s="366">
        <v>26492</v>
      </c>
      <c r="H9" s="379">
        <v>0</v>
      </c>
      <c r="I9"/>
    </row>
    <row r="10" spans="1:9" ht="13.5">
      <c r="A10" s="344" t="s">
        <v>38</v>
      </c>
      <c r="B10" s="350">
        <v>0</v>
      </c>
      <c r="C10" s="350">
        <v>0</v>
      </c>
      <c r="D10" s="349">
        <v>0</v>
      </c>
      <c r="E10" s="350" t="s">
        <v>522</v>
      </c>
      <c r="F10" s="361">
        <v>0</v>
      </c>
      <c r="G10" s="366">
        <v>7500</v>
      </c>
      <c r="H10" s="379">
        <v>7500</v>
      </c>
      <c r="I10"/>
    </row>
    <row r="11" spans="1:9" ht="13.5">
      <c r="A11" s="344" t="s">
        <v>208</v>
      </c>
      <c r="B11" s="350"/>
      <c r="C11" s="350">
        <v>35368</v>
      </c>
      <c r="D11" s="349">
        <v>35368</v>
      </c>
      <c r="E11" s="350" t="s">
        <v>523</v>
      </c>
      <c r="F11" s="361"/>
      <c r="G11" s="366">
        <v>0</v>
      </c>
      <c r="H11" s="379">
        <v>0</v>
      </c>
      <c r="I11"/>
    </row>
    <row r="12" spans="1:9" ht="13.5">
      <c r="A12" s="344" t="s">
        <v>727</v>
      </c>
      <c r="B12" s="350"/>
      <c r="C12" s="350">
        <v>300000</v>
      </c>
      <c r="D12" s="349">
        <v>300000</v>
      </c>
      <c r="E12" s="350" t="s">
        <v>728</v>
      </c>
      <c r="F12" s="361"/>
      <c r="G12" s="361">
        <v>300000</v>
      </c>
      <c r="H12" s="379">
        <v>300000</v>
      </c>
      <c r="I12"/>
    </row>
    <row r="13" spans="1:9" ht="13.5">
      <c r="A13" s="344" t="s">
        <v>966</v>
      </c>
      <c r="B13" s="350"/>
      <c r="C13" s="350"/>
      <c r="D13" s="349">
        <v>1200000</v>
      </c>
      <c r="E13" s="350" t="s">
        <v>968</v>
      </c>
      <c r="F13" s="361"/>
      <c r="G13" s="361"/>
      <c r="H13" s="379">
        <v>1200000</v>
      </c>
      <c r="I13"/>
    </row>
    <row r="14" spans="1:9" ht="27.75">
      <c r="A14" s="955" t="s">
        <v>33</v>
      </c>
      <c r="B14" s="352">
        <f>SUM(B3:B11)</f>
        <v>3112712</v>
      </c>
      <c r="C14" s="352">
        <f>SUM(C3:C12)</f>
        <v>3700543</v>
      </c>
      <c r="D14" s="352">
        <f>SUM(D3:D13)</f>
        <v>4760643</v>
      </c>
      <c r="E14" s="350" t="s">
        <v>967</v>
      </c>
      <c r="F14" s="361">
        <v>36334</v>
      </c>
      <c r="G14" s="361">
        <v>71702</v>
      </c>
      <c r="H14" s="379">
        <v>36334</v>
      </c>
      <c r="I14"/>
    </row>
    <row r="15" spans="1:9" ht="15">
      <c r="A15" s="356"/>
      <c r="B15" s="357"/>
      <c r="C15" s="357"/>
      <c r="D15" s="357"/>
      <c r="E15" s="353" t="s">
        <v>31</v>
      </c>
      <c r="F15" s="362">
        <f>SUM(F3:F14)</f>
        <v>3112712</v>
      </c>
      <c r="G15" s="362">
        <f>SUM(G3:G14)</f>
        <v>3645433</v>
      </c>
      <c r="H15" s="354">
        <f>SUM(H3:H14)</f>
        <v>4455547</v>
      </c>
      <c r="I15"/>
    </row>
    <row r="16" spans="1:9" ht="15">
      <c r="A16" s="358" t="s">
        <v>34</v>
      </c>
      <c r="B16" s="350"/>
      <c r="C16" s="350"/>
      <c r="D16" s="350"/>
      <c r="E16" s="353"/>
      <c r="F16" s="363"/>
      <c r="G16" s="367"/>
      <c r="H16" s="375"/>
      <c r="I16"/>
    </row>
    <row r="17" spans="1:9" ht="15">
      <c r="A17" s="491" t="s">
        <v>436</v>
      </c>
      <c r="B17" s="351">
        <v>211216</v>
      </c>
      <c r="C17" s="351">
        <v>220765</v>
      </c>
      <c r="D17" s="351">
        <v>47636</v>
      </c>
      <c r="E17" s="355" t="s">
        <v>32</v>
      </c>
      <c r="F17" s="364"/>
      <c r="G17" s="368"/>
      <c r="H17" s="375"/>
      <c r="I17" s="83"/>
    </row>
    <row r="18" spans="1:9" ht="13.5">
      <c r="A18" s="134" t="s">
        <v>735</v>
      </c>
      <c r="B18" s="351">
        <v>0</v>
      </c>
      <c r="C18" s="351">
        <v>12849</v>
      </c>
      <c r="D18" s="351">
        <v>12849</v>
      </c>
      <c r="E18" s="350" t="s">
        <v>97</v>
      </c>
      <c r="F18" s="361">
        <v>158358</v>
      </c>
      <c r="G18" s="366">
        <v>412262</v>
      </c>
      <c r="H18" s="379">
        <v>305965</v>
      </c>
      <c r="I18" s="83"/>
    </row>
    <row r="19" spans="1:9" ht="13.5">
      <c r="A19" s="344" t="s">
        <v>736</v>
      </c>
      <c r="B19" s="350">
        <v>0</v>
      </c>
      <c r="C19" s="350">
        <v>0</v>
      </c>
      <c r="D19" s="350">
        <v>0</v>
      </c>
      <c r="E19" s="350" t="s">
        <v>78</v>
      </c>
      <c r="F19" s="361">
        <v>268211</v>
      </c>
      <c r="G19" s="366">
        <v>330060</v>
      </c>
      <c r="H19" s="379">
        <v>148595</v>
      </c>
      <c r="I19" s="83"/>
    </row>
    <row r="20" spans="1:9" ht="13.5">
      <c r="A20" s="344" t="s">
        <v>529</v>
      </c>
      <c r="B20" s="350">
        <v>0</v>
      </c>
      <c r="C20" s="350">
        <v>0</v>
      </c>
      <c r="D20" s="351">
        <v>5624</v>
      </c>
      <c r="E20" s="350" t="s">
        <v>732</v>
      </c>
      <c r="F20" s="361">
        <v>0</v>
      </c>
      <c r="G20" s="366">
        <v>640</v>
      </c>
      <c r="H20" s="379">
        <v>640</v>
      </c>
      <c r="I20" s="83"/>
    </row>
    <row r="21" spans="1:8" ht="13.5">
      <c r="A21" s="344" t="s">
        <v>526</v>
      </c>
      <c r="B21" s="350">
        <v>1000</v>
      </c>
      <c r="C21" s="350">
        <v>1000</v>
      </c>
      <c r="D21" s="351">
        <v>1063</v>
      </c>
      <c r="E21" s="350" t="s">
        <v>730</v>
      </c>
      <c r="F21" s="361">
        <v>58550</v>
      </c>
      <c r="G21" s="366">
        <v>40750</v>
      </c>
      <c r="H21" s="379">
        <v>24250</v>
      </c>
    </row>
    <row r="22" spans="1:8" ht="13.5">
      <c r="A22" s="344" t="s">
        <v>527</v>
      </c>
      <c r="B22" s="350">
        <v>731234</v>
      </c>
      <c r="C22" s="350">
        <v>795689</v>
      </c>
      <c r="D22" s="351">
        <v>795689</v>
      </c>
      <c r="E22" s="351" t="s">
        <v>731</v>
      </c>
      <c r="F22" s="361">
        <v>455498</v>
      </c>
      <c r="G22" s="366">
        <v>298868</v>
      </c>
      <c r="H22" s="379"/>
    </row>
    <row r="23" spans="1:8" ht="13.5">
      <c r="A23" s="344" t="s">
        <v>528</v>
      </c>
      <c r="B23" s="350">
        <v>0</v>
      </c>
      <c r="C23" s="350"/>
      <c r="D23" s="351"/>
      <c r="E23" s="350" t="s">
        <v>729</v>
      </c>
      <c r="F23" s="365">
        <v>2833</v>
      </c>
      <c r="G23" s="366">
        <v>2833</v>
      </c>
      <c r="H23" s="379">
        <v>0</v>
      </c>
    </row>
    <row r="24" spans="1:8" ht="13.5">
      <c r="A24" s="724"/>
      <c r="B24" s="725"/>
      <c r="C24" s="725"/>
      <c r="D24" s="726"/>
      <c r="E24" s="345" t="s">
        <v>530</v>
      </c>
      <c r="F24" s="365">
        <v>0</v>
      </c>
      <c r="G24" s="366">
        <v>0</v>
      </c>
      <c r="H24" s="379"/>
    </row>
    <row r="25" spans="1:8" ht="15.75" thickBot="1">
      <c r="A25" s="376" t="s">
        <v>87</v>
      </c>
      <c r="B25" s="377">
        <f>SUM(B17:B23)</f>
        <v>943450</v>
      </c>
      <c r="C25" s="377">
        <f>SUM(C17:C23)</f>
        <v>1030303</v>
      </c>
      <c r="D25" s="377">
        <f>SUM(D17:D23)</f>
        <v>862861</v>
      </c>
      <c r="E25" s="378" t="s">
        <v>35</v>
      </c>
      <c r="F25" s="727">
        <f>SUM(F18:F24)</f>
        <v>943450</v>
      </c>
      <c r="G25" s="727">
        <f>SUM(G18:G24)</f>
        <v>1085413</v>
      </c>
      <c r="H25" s="111">
        <f>SUM(H18:H23)</f>
        <v>479450</v>
      </c>
    </row>
    <row r="26" spans="1:8" ht="15.75" thickBot="1">
      <c r="A26" s="341" t="s">
        <v>36</v>
      </c>
      <c r="B26" s="346">
        <f>B14+B25</f>
        <v>4056162</v>
      </c>
      <c r="C26" s="346">
        <f>C14+C25</f>
        <v>4730846</v>
      </c>
      <c r="D26" s="346">
        <f>D14+D25</f>
        <v>5623504</v>
      </c>
      <c r="E26" s="347" t="s">
        <v>36</v>
      </c>
      <c r="F26" s="359">
        <f>F15+F25</f>
        <v>4056162</v>
      </c>
      <c r="G26" s="359">
        <f>G15+G25</f>
        <v>4730846</v>
      </c>
      <c r="H26" s="380">
        <f>H15+H25</f>
        <v>4934997</v>
      </c>
    </row>
    <row r="27" spans="1:8" ht="15">
      <c r="A27"/>
      <c r="B27"/>
      <c r="C27"/>
      <c r="D27"/>
      <c r="E27" s="105"/>
      <c r="F27" s="106"/>
      <c r="G27"/>
      <c r="H27"/>
    </row>
    <row r="28" spans="5:6" ht="15">
      <c r="E28" s="105"/>
      <c r="F28" s="106"/>
    </row>
    <row r="35" ht="12.75">
      <c r="F35" s="24" t="s">
        <v>603</v>
      </c>
    </row>
  </sheetData>
  <sheetProtection/>
  <printOptions/>
  <pageMargins left="0.15748031496062992" right="0.15748031496062992" top="1.141732283464567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költségvetési mérlege közgazdasági tagolásban
2016. év&amp;R&amp;"Book Antiqua,Félkövér"2. melléklet
ezer Ft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8515625" style="4" customWidth="1"/>
    <col min="2" max="2" width="49.00390625" style="3" customWidth="1"/>
    <col min="3" max="3" width="20.140625" style="3" customWidth="1"/>
    <col min="4" max="4" width="12.00390625" style="3" customWidth="1"/>
    <col min="5" max="5" width="11.421875" style="3" customWidth="1"/>
    <col min="6" max="6" width="12.57421875" style="3" customWidth="1"/>
    <col min="7" max="8" width="12.140625" style="3" customWidth="1"/>
    <col min="9" max="9" width="12.00390625" style="3" customWidth="1"/>
    <col min="10" max="16384" width="9.140625" style="3" customWidth="1"/>
  </cols>
  <sheetData>
    <row r="1" spans="1:9" ht="36" customHeight="1">
      <c r="A1" s="492"/>
      <c r="B1" s="1460" t="s">
        <v>507</v>
      </c>
      <c r="C1" s="1460"/>
      <c r="D1" s="1460"/>
      <c r="E1" s="1460"/>
      <c r="F1" s="1460"/>
      <c r="G1" s="1460"/>
      <c r="H1" s="1460"/>
      <c r="I1" s="1460"/>
    </row>
    <row r="2" spans="1:9" ht="17.25" thickBot="1">
      <c r="A2" s="492"/>
      <c r="B2" s="476"/>
      <c r="C2" s="476"/>
      <c r="D2" s="476"/>
      <c r="E2" s="476"/>
      <c r="F2" s="476"/>
      <c r="G2" s="476"/>
      <c r="H2" s="476"/>
      <c r="I2" s="476"/>
    </row>
    <row r="3" spans="1:9" s="18" customFormat="1" ht="16.5" customHeight="1">
      <c r="A3" s="1448" t="s">
        <v>13</v>
      </c>
      <c r="B3" s="1451" t="s">
        <v>14</v>
      </c>
      <c r="C3" s="1454" t="s">
        <v>287</v>
      </c>
      <c r="D3" s="1461" t="s">
        <v>724</v>
      </c>
      <c r="E3" s="1461"/>
      <c r="F3" s="1461"/>
      <c r="G3" s="1461"/>
      <c r="H3" s="1461"/>
      <c r="I3" s="1462"/>
    </row>
    <row r="4" spans="1:9" s="18" customFormat="1" ht="18" customHeight="1">
      <c r="A4" s="1449"/>
      <c r="B4" s="1452"/>
      <c r="C4" s="1455"/>
      <c r="D4" s="1457" t="s">
        <v>510</v>
      </c>
      <c r="E4" s="1458"/>
      <c r="F4" s="1452"/>
      <c r="G4" s="1457" t="s">
        <v>288</v>
      </c>
      <c r="H4" s="1458"/>
      <c r="I4" s="1459"/>
    </row>
    <row r="5" spans="1:9" s="18" customFormat="1" ht="30.75" customHeight="1" thickBot="1">
      <c r="A5" s="1450"/>
      <c r="B5" s="1453"/>
      <c r="C5" s="1456"/>
      <c r="D5" s="1231" t="s">
        <v>197</v>
      </c>
      <c r="E5" s="1231" t="s">
        <v>93</v>
      </c>
      <c r="F5" s="1231" t="s">
        <v>198</v>
      </c>
      <c r="G5" s="1231" t="s">
        <v>197</v>
      </c>
      <c r="H5" s="1231" t="s">
        <v>93</v>
      </c>
      <c r="I5" s="857" t="s">
        <v>198</v>
      </c>
    </row>
    <row r="6" spans="1:9" ht="49.5">
      <c r="A6" s="850">
        <v>1</v>
      </c>
      <c r="B6" s="851" t="s">
        <v>508</v>
      </c>
      <c r="C6" s="954" t="s">
        <v>722</v>
      </c>
      <c r="D6" s="853">
        <v>0</v>
      </c>
      <c r="E6" s="852">
        <v>0</v>
      </c>
      <c r="F6" s="853"/>
      <c r="G6" s="853">
        <v>18</v>
      </c>
      <c r="H6" s="856">
        <v>18</v>
      </c>
      <c r="I6" s="858">
        <v>0</v>
      </c>
    </row>
    <row r="7" spans="1:9" ht="49.5">
      <c r="A7" s="850">
        <v>2</v>
      </c>
      <c r="B7" s="851" t="s">
        <v>509</v>
      </c>
      <c r="C7" s="954" t="s">
        <v>723</v>
      </c>
      <c r="D7" s="853">
        <v>0</v>
      </c>
      <c r="E7" s="852">
        <v>0</v>
      </c>
      <c r="F7" s="853">
        <v>0</v>
      </c>
      <c r="G7" s="853">
        <v>1292</v>
      </c>
      <c r="H7" s="856">
        <v>1292</v>
      </c>
      <c r="I7" s="858">
        <v>1292</v>
      </c>
    </row>
    <row r="8" spans="1:9" ht="26.25" customHeight="1" thickBot="1">
      <c r="A8" s="854"/>
      <c r="B8" s="1238" t="s">
        <v>602</v>
      </c>
      <c r="C8" s="859"/>
      <c r="D8" s="855"/>
      <c r="E8" s="859"/>
      <c r="F8" s="855"/>
      <c r="G8" s="855">
        <f>SUM(G6:G7)</f>
        <v>1310</v>
      </c>
      <c r="H8" s="855">
        <f>SUM(H6:H7)</f>
        <v>1310</v>
      </c>
      <c r="I8" s="1237">
        <f>SUM(I6:I7)</f>
        <v>1292</v>
      </c>
    </row>
    <row r="9" spans="6:9" ht="16.5">
      <c r="F9" s="271"/>
      <c r="I9" s="271"/>
    </row>
  </sheetData>
  <sheetProtection/>
  <mergeCells count="7">
    <mergeCell ref="A3:A5"/>
    <mergeCell ref="B3:B5"/>
    <mergeCell ref="C3:C5"/>
    <mergeCell ref="D4:F4"/>
    <mergeCell ref="G4:I4"/>
    <mergeCell ref="B1:I1"/>
    <mergeCell ref="D3:I3"/>
  </mergeCells>
  <printOptions/>
  <pageMargins left="0.2755905511811024" right="0.2362204724409449" top="0.5118110236220472" bottom="0.15748031496062992" header="0.15748031496062992" footer="0.15748031496062992"/>
  <pageSetup horizontalDpi="600" verticalDpi="600" orientation="landscape" paperSize="9" r:id="rId1"/>
  <headerFooter>
    <oddHeader>&amp;R&amp;"Book Antiqua,Félkövér"20. melléklet
ezer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49">
      <selection activeCell="C73" sqref="C73"/>
    </sheetView>
  </sheetViews>
  <sheetFormatPr defaultColWidth="9.140625" defaultRowHeight="12.75"/>
  <cols>
    <col min="1" max="1" width="55.00390625" style="0" customWidth="1"/>
    <col min="2" max="2" width="4.57421875" style="0" customWidth="1"/>
    <col min="3" max="3" width="15.28125" style="0" customWidth="1"/>
    <col min="4" max="4" width="15.7109375" style="0" customWidth="1"/>
    <col min="5" max="5" width="10.140625" style="0" bestFit="1" customWidth="1"/>
  </cols>
  <sheetData>
    <row r="1" spans="1:4" ht="51.75" customHeight="1">
      <c r="A1" s="1464" t="s">
        <v>725</v>
      </c>
      <c r="B1" s="1465"/>
      <c r="C1" s="1465"/>
      <c r="D1" s="1465"/>
    </row>
    <row r="2" spans="1:4" ht="15" thickBot="1">
      <c r="A2" s="556"/>
      <c r="B2" s="556"/>
      <c r="C2" s="1466" t="s">
        <v>289</v>
      </c>
      <c r="D2" s="1466"/>
    </row>
    <row r="3" spans="1:4" ht="12.75" customHeight="1">
      <c r="A3" s="1467" t="s">
        <v>290</v>
      </c>
      <c r="B3" s="1470" t="s">
        <v>161</v>
      </c>
      <c r="C3" s="1473" t="s">
        <v>291</v>
      </c>
      <c r="D3" s="1475" t="s">
        <v>292</v>
      </c>
    </row>
    <row r="4" spans="1:4" ht="12.75" customHeight="1">
      <c r="A4" s="1468"/>
      <c r="B4" s="1471"/>
      <c r="C4" s="1474"/>
      <c r="D4" s="1476"/>
    </row>
    <row r="5" spans="1:4" ht="12.75" customHeight="1">
      <c r="A5" s="1469"/>
      <c r="B5" s="1472"/>
      <c r="C5" s="1477" t="s">
        <v>116</v>
      </c>
      <c r="D5" s="1478"/>
    </row>
    <row r="6" spans="1:4" ht="13.5" thickBot="1">
      <c r="A6" s="557" t="s">
        <v>293</v>
      </c>
      <c r="B6" s="558" t="s">
        <v>294</v>
      </c>
      <c r="C6" s="558" t="s">
        <v>295</v>
      </c>
      <c r="D6" s="559" t="s">
        <v>296</v>
      </c>
    </row>
    <row r="7" spans="1:5" ht="15">
      <c r="A7" s="560" t="s">
        <v>297</v>
      </c>
      <c r="B7" s="561" t="s">
        <v>298</v>
      </c>
      <c r="C7" s="861">
        <v>135670</v>
      </c>
      <c r="D7" s="862">
        <v>346</v>
      </c>
      <c r="E7" s="832"/>
    </row>
    <row r="8" spans="1:5" ht="15">
      <c r="A8" s="543" t="s">
        <v>299</v>
      </c>
      <c r="B8" s="546" t="s">
        <v>300</v>
      </c>
      <c r="C8" s="863">
        <f>C9+C14+C19+C24+C25</f>
        <v>37304519</v>
      </c>
      <c r="D8" s="864">
        <f>D9+D14+D19+D24+D25</f>
        <v>33642559</v>
      </c>
      <c r="E8" s="832"/>
    </row>
    <row r="9" spans="1:5" ht="15">
      <c r="A9" s="543" t="s">
        <v>301</v>
      </c>
      <c r="B9" s="546" t="s">
        <v>302</v>
      </c>
      <c r="C9" s="863">
        <f>SUM(C10:C13)</f>
        <v>35634953</v>
      </c>
      <c r="D9" s="864">
        <f>SUM(D10:D13)</f>
        <v>32744684</v>
      </c>
      <c r="E9" s="832"/>
    </row>
    <row r="10" spans="1:4" ht="15">
      <c r="A10" s="562" t="s">
        <v>303</v>
      </c>
      <c r="B10" s="546" t="s">
        <v>304</v>
      </c>
      <c r="C10" s="865">
        <v>23202040</v>
      </c>
      <c r="D10" s="866">
        <v>21639861</v>
      </c>
    </row>
    <row r="11" spans="1:4" ht="28.5" customHeight="1">
      <c r="A11" s="562" t="s">
        <v>305</v>
      </c>
      <c r="B11" s="546" t="s">
        <v>306</v>
      </c>
      <c r="C11" s="867"/>
      <c r="D11" s="868"/>
    </row>
    <row r="12" spans="1:4" ht="14.25" customHeight="1">
      <c r="A12" s="562" t="s">
        <v>307</v>
      </c>
      <c r="B12" s="546" t="s">
        <v>308</v>
      </c>
      <c r="C12" s="867">
        <v>5948952</v>
      </c>
      <c r="D12" s="868">
        <v>5087324</v>
      </c>
    </row>
    <row r="13" spans="1:4" ht="13.5">
      <c r="A13" s="562" t="s">
        <v>309</v>
      </c>
      <c r="B13" s="546" t="s">
        <v>310</v>
      </c>
      <c r="C13" s="867">
        <v>6483961</v>
      </c>
      <c r="D13" s="868">
        <v>6017499</v>
      </c>
    </row>
    <row r="14" spans="1:4" ht="13.5">
      <c r="A14" s="543" t="s">
        <v>311</v>
      </c>
      <c r="B14" s="546" t="s">
        <v>312</v>
      </c>
      <c r="C14" s="869">
        <f>SUM(C15:C18)</f>
        <v>1262631</v>
      </c>
      <c r="D14" s="870">
        <f>SUM(D15:D18)</f>
        <v>490940</v>
      </c>
    </row>
    <row r="15" spans="1:4" ht="13.5">
      <c r="A15" s="562" t="s">
        <v>313</v>
      </c>
      <c r="B15" s="546" t="s">
        <v>314</v>
      </c>
      <c r="C15" s="867">
        <v>71317</v>
      </c>
      <c r="D15" s="868">
        <v>38826</v>
      </c>
    </row>
    <row r="16" spans="1:4" ht="27">
      <c r="A16" s="562" t="s">
        <v>315</v>
      </c>
      <c r="B16" s="546" t="s">
        <v>316</v>
      </c>
      <c r="C16" s="867"/>
      <c r="D16" s="868"/>
    </row>
    <row r="17" spans="1:4" ht="13.5">
      <c r="A17" s="562" t="s">
        <v>317</v>
      </c>
      <c r="B17" s="546" t="s">
        <v>318</v>
      </c>
      <c r="C17" s="867">
        <v>1068609</v>
      </c>
      <c r="D17" s="868">
        <v>414677</v>
      </c>
    </row>
    <row r="18" spans="1:4" ht="13.5">
      <c r="A18" s="562" t="s">
        <v>319</v>
      </c>
      <c r="B18" s="546" t="s">
        <v>320</v>
      </c>
      <c r="C18" s="867">
        <v>122705</v>
      </c>
      <c r="D18" s="868">
        <v>37437</v>
      </c>
    </row>
    <row r="19" spans="1:4" ht="13.5">
      <c r="A19" s="543" t="s">
        <v>321</v>
      </c>
      <c r="B19" s="546" t="s">
        <v>322</v>
      </c>
      <c r="C19" s="871">
        <v>0</v>
      </c>
      <c r="D19" s="872">
        <v>0</v>
      </c>
    </row>
    <row r="20" spans="1:4" ht="13.5">
      <c r="A20" s="562" t="s">
        <v>323</v>
      </c>
      <c r="B20" s="546" t="s">
        <v>324</v>
      </c>
      <c r="C20" s="867"/>
      <c r="D20" s="868"/>
    </row>
    <row r="21" spans="1:4" ht="13.5">
      <c r="A21" s="562" t="s">
        <v>325</v>
      </c>
      <c r="B21" s="546" t="s">
        <v>326</v>
      </c>
      <c r="C21" s="867"/>
      <c r="D21" s="868"/>
    </row>
    <row r="22" spans="1:4" ht="13.5">
      <c r="A22" s="562" t="s">
        <v>327</v>
      </c>
      <c r="B22" s="546" t="s">
        <v>328</v>
      </c>
      <c r="C22" s="867"/>
      <c r="D22" s="868"/>
    </row>
    <row r="23" spans="1:4" ht="13.5">
      <c r="A23" s="562" t="s">
        <v>329</v>
      </c>
      <c r="B23" s="546" t="s">
        <v>330</v>
      </c>
      <c r="C23" s="867"/>
      <c r="D23" s="873"/>
    </row>
    <row r="24" spans="1:4" ht="13.5">
      <c r="A24" s="543" t="s">
        <v>331</v>
      </c>
      <c r="B24" s="546" t="s">
        <v>332</v>
      </c>
      <c r="C24" s="869">
        <v>406935</v>
      </c>
      <c r="D24" s="870">
        <v>406935</v>
      </c>
    </row>
    <row r="25" spans="1:4" ht="13.5">
      <c r="A25" s="543" t="s">
        <v>337</v>
      </c>
      <c r="B25" s="546" t="s">
        <v>338</v>
      </c>
      <c r="C25" s="871">
        <v>0</v>
      </c>
      <c r="D25" s="872">
        <v>0</v>
      </c>
    </row>
    <row r="26" spans="1:4" ht="13.5">
      <c r="A26" s="562" t="s">
        <v>339</v>
      </c>
      <c r="B26" s="546" t="s">
        <v>340</v>
      </c>
      <c r="C26" s="867"/>
      <c r="D26" s="868"/>
    </row>
    <row r="27" spans="1:4" ht="27">
      <c r="A27" s="562" t="s">
        <v>341</v>
      </c>
      <c r="B27" s="546" t="s">
        <v>342</v>
      </c>
      <c r="C27" s="867"/>
      <c r="D27" s="868"/>
    </row>
    <row r="28" spans="1:4" ht="13.5">
      <c r="A28" s="562" t="s">
        <v>343</v>
      </c>
      <c r="B28" s="546" t="s">
        <v>344</v>
      </c>
      <c r="C28" s="867"/>
      <c r="D28" s="868"/>
    </row>
    <row r="29" spans="1:4" ht="13.5">
      <c r="A29" s="562" t="s">
        <v>345</v>
      </c>
      <c r="B29" s="546" t="s">
        <v>346</v>
      </c>
      <c r="C29" s="867"/>
      <c r="D29" s="868"/>
    </row>
    <row r="30" spans="1:4" ht="15">
      <c r="A30" s="543" t="s">
        <v>347</v>
      </c>
      <c r="B30" s="546" t="s">
        <v>348</v>
      </c>
      <c r="C30" s="1235">
        <f>C31+C36+C41</f>
        <v>861637</v>
      </c>
      <c r="D30" s="1236">
        <f>D31+D36+D41</f>
        <v>861637</v>
      </c>
    </row>
    <row r="31" spans="1:4" ht="15">
      <c r="A31" s="543" t="s">
        <v>349</v>
      </c>
      <c r="B31" s="546" t="s">
        <v>350</v>
      </c>
      <c r="C31" s="1235">
        <f>SUM(C32:C35)</f>
        <v>861637</v>
      </c>
      <c r="D31" s="1236">
        <f>SUM(D32:D35)</f>
        <v>861637</v>
      </c>
    </row>
    <row r="32" spans="1:4" ht="13.5">
      <c r="A32" s="562" t="s">
        <v>351</v>
      </c>
      <c r="B32" s="546" t="s">
        <v>352</v>
      </c>
      <c r="C32" s="867">
        <v>0</v>
      </c>
      <c r="D32" s="868">
        <v>0</v>
      </c>
    </row>
    <row r="33" spans="1:4" ht="13.5">
      <c r="A33" s="562" t="s">
        <v>353</v>
      </c>
      <c r="B33" s="546" t="s">
        <v>354</v>
      </c>
      <c r="C33" s="867"/>
      <c r="D33" s="868"/>
    </row>
    <row r="34" spans="1:4" ht="13.5">
      <c r="A34" s="562" t="s">
        <v>355</v>
      </c>
      <c r="B34" s="546" t="s">
        <v>356</v>
      </c>
      <c r="C34" s="867">
        <v>832347</v>
      </c>
      <c r="D34" s="868">
        <v>832347</v>
      </c>
    </row>
    <row r="35" spans="1:4" ht="13.5">
      <c r="A35" s="562" t="s">
        <v>357</v>
      </c>
      <c r="B35" s="546" t="s">
        <v>358</v>
      </c>
      <c r="C35" s="867">
        <v>29290</v>
      </c>
      <c r="D35" s="868">
        <v>29290</v>
      </c>
    </row>
    <row r="36" spans="1:4" ht="13.5">
      <c r="A36" s="543" t="s">
        <v>359</v>
      </c>
      <c r="B36" s="546" t="s">
        <v>360</v>
      </c>
      <c r="C36" s="871">
        <v>0</v>
      </c>
      <c r="D36" s="872">
        <v>0</v>
      </c>
    </row>
    <row r="37" spans="1:4" ht="13.5">
      <c r="A37" s="562" t="s">
        <v>361</v>
      </c>
      <c r="B37" s="546" t="s">
        <v>362</v>
      </c>
      <c r="C37" s="867"/>
      <c r="D37" s="868"/>
    </row>
    <row r="38" spans="1:4" ht="27">
      <c r="A38" s="562" t="s">
        <v>363</v>
      </c>
      <c r="B38" s="546" t="s">
        <v>364</v>
      </c>
      <c r="C38" s="867"/>
      <c r="D38" s="868"/>
    </row>
    <row r="39" spans="1:4" ht="27">
      <c r="A39" s="562" t="s">
        <v>365</v>
      </c>
      <c r="B39" s="546" t="s">
        <v>366</v>
      </c>
      <c r="C39" s="867"/>
      <c r="D39" s="868"/>
    </row>
    <row r="40" spans="1:4" ht="13.5">
      <c r="A40" s="562" t="s">
        <v>367</v>
      </c>
      <c r="B40" s="546" t="s">
        <v>368</v>
      </c>
      <c r="C40" s="867"/>
      <c r="D40" s="868"/>
    </row>
    <row r="41" spans="1:4" ht="13.5">
      <c r="A41" s="543" t="s">
        <v>369</v>
      </c>
      <c r="B41" s="546" t="s">
        <v>370</v>
      </c>
      <c r="C41" s="871">
        <v>0</v>
      </c>
      <c r="D41" s="872">
        <v>0</v>
      </c>
    </row>
    <row r="42" spans="1:4" ht="13.5">
      <c r="A42" s="562" t="s">
        <v>371</v>
      </c>
      <c r="B42" s="546" t="s">
        <v>372</v>
      </c>
      <c r="C42" s="867"/>
      <c r="D42" s="868"/>
    </row>
    <row r="43" spans="1:4" ht="27.75" thickBot="1">
      <c r="A43" s="833" t="s">
        <v>373</v>
      </c>
      <c r="B43" s="551" t="s">
        <v>374</v>
      </c>
      <c r="C43" s="874"/>
      <c r="D43" s="875"/>
    </row>
    <row r="44" spans="1:4" ht="27">
      <c r="A44" s="860" t="s">
        <v>375</v>
      </c>
      <c r="B44" s="561" t="s">
        <v>376</v>
      </c>
      <c r="C44" s="876"/>
      <c r="D44" s="877"/>
    </row>
    <row r="45" spans="1:4" ht="13.5">
      <c r="A45" s="562" t="s">
        <v>377</v>
      </c>
      <c r="B45" s="546" t="s">
        <v>378</v>
      </c>
      <c r="C45" s="867"/>
      <c r="D45" s="868"/>
    </row>
    <row r="46" spans="1:5" ht="13.5">
      <c r="A46" s="543" t="s">
        <v>379</v>
      </c>
      <c r="B46" s="546" t="s">
        <v>380</v>
      </c>
      <c r="C46" s="867">
        <v>154474</v>
      </c>
      <c r="D46" s="868">
        <v>128805</v>
      </c>
      <c r="E46" s="832"/>
    </row>
    <row r="47" spans="1:4" ht="27">
      <c r="A47" s="543" t="s">
        <v>381</v>
      </c>
      <c r="B47" s="546" t="s">
        <v>382</v>
      </c>
      <c r="C47" s="863">
        <f>C7+C8+C30+C46</f>
        <v>38456300</v>
      </c>
      <c r="D47" s="864">
        <f>D7+D8+D30+D46</f>
        <v>34633347</v>
      </c>
    </row>
    <row r="48" spans="1:4" ht="13.5">
      <c r="A48" s="543" t="s">
        <v>122</v>
      </c>
      <c r="B48" s="546" t="s">
        <v>383</v>
      </c>
      <c r="C48" s="867">
        <v>12134</v>
      </c>
      <c r="D48" s="868">
        <v>12134</v>
      </c>
    </row>
    <row r="49" spans="1:4" ht="13.5">
      <c r="A49" s="543" t="s">
        <v>384</v>
      </c>
      <c r="B49" s="546" t="s">
        <v>385</v>
      </c>
      <c r="C49" s="867">
        <v>0</v>
      </c>
      <c r="D49" s="868">
        <v>0</v>
      </c>
    </row>
    <row r="50" spans="1:4" ht="15">
      <c r="A50" s="543" t="s">
        <v>386</v>
      </c>
      <c r="B50" s="546" t="s">
        <v>387</v>
      </c>
      <c r="C50" s="1235">
        <f>SUM(C48:C49)</f>
        <v>12134</v>
      </c>
      <c r="D50" s="1236">
        <f>SUM(D48:D49)</f>
        <v>12134</v>
      </c>
    </row>
    <row r="51" spans="1:4" ht="13.5">
      <c r="A51" s="543" t="s">
        <v>388</v>
      </c>
      <c r="B51" s="546" t="s">
        <v>389</v>
      </c>
      <c r="C51" s="867">
        <v>0</v>
      </c>
      <c r="D51" s="868">
        <v>0</v>
      </c>
    </row>
    <row r="52" spans="1:4" ht="13.5">
      <c r="A52" s="543" t="s">
        <v>390</v>
      </c>
      <c r="B52" s="546" t="s">
        <v>391</v>
      </c>
      <c r="C52" s="867">
        <v>1341</v>
      </c>
      <c r="D52" s="868">
        <v>1341</v>
      </c>
    </row>
    <row r="53" spans="1:4" ht="13.5">
      <c r="A53" s="543" t="s">
        <v>217</v>
      </c>
      <c r="B53" s="546" t="s">
        <v>392</v>
      </c>
      <c r="C53" s="867">
        <v>710094</v>
      </c>
      <c r="D53" s="868">
        <v>710094</v>
      </c>
    </row>
    <row r="54" spans="1:4" ht="13.5">
      <c r="A54" s="543" t="s">
        <v>218</v>
      </c>
      <c r="B54" s="546" t="s">
        <v>393</v>
      </c>
      <c r="C54" s="867"/>
      <c r="D54" s="868"/>
    </row>
    <row r="55" spans="1:4" ht="15">
      <c r="A55" s="543" t="s">
        <v>600</v>
      </c>
      <c r="B55" s="546">
        <v>53</v>
      </c>
      <c r="C55" s="1235">
        <f>SUM(C51:C54)</f>
        <v>711435</v>
      </c>
      <c r="D55" s="1236">
        <f>SUM(D51:D54)</f>
        <v>711435</v>
      </c>
    </row>
    <row r="56" spans="1:4" ht="13.5">
      <c r="A56" s="543" t="s">
        <v>220</v>
      </c>
      <c r="B56" s="546">
        <v>54</v>
      </c>
      <c r="C56" s="867">
        <v>476060</v>
      </c>
      <c r="D56" s="868">
        <v>356887</v>
      </c>
    </row>
    <row r="57" spans="1:4" ht="13.5">
      <c r="A57" s="543" t="s">
        <v>394</v>
      </c>
      <c r="B57" s="546">
        <v>55</v>
      </c>
      <c r="C57" s="867">
        <v>4685</v>
      </c>
      <c r="D57" s="868">
        <v>4685</v>
      </c>
    </row>
    <row r="58" spans="1:4" ht="13.5">
      <c r="A58" s="543" t="s">
        <v>221</v>
      </c>
      <c r="B58" s="546">
        <v>56</v>
      </c>
      <c r="C58" s="867">
        <v>7687</v>
      </c>
      <c r="D58" s="868">
        <v>7687</v>
      </c>
    </row>
    <row r="59" spans="1:4" ht="15">
      <c r="A59" s="543" t="s">
        <v>395</v>
      </c>
      <c r="B59" s="546">
        <v>57</v>
      </c>
      <c r="C59" s="1235">
        <f>SUM(C56:C58)</f>
        <v>488432</v>
      </c>
      <c r="D59" s="1236">
        <f>SUM(D56:D58)</f>
        <v>369259</v>
      </c>
    </row>
    <row r="60" spans="1:4" ht="13.5">
      <c r="A60" s="543" t="s">
        <v>973</v>
      </c>
      <c r="B60" s="546">
        <v>58</v>
      </c>
      <c r="C60" s="871">
        <v>56722</v>
      </c>
      <c r="D60" s="872">
        <v>56722</v>
      </c>
    </row>
    <row r="61" spans="1:4" ht="13.5">
      <c r="A61" s="543" t="s">
        <v>974</v>
      </c>
      <c r="B61" s="546">
        <v>59</v>
      </c>
      <c r="C61" s="871">
        <v>-43084</v>
      </c>
      <c r="D61" s="872">
        <v>-43084</v>
      </c>
    </row>
    <row r="62" spans="1:4" ht="13.5">
      <c r="A62" s="543" t="s">
        <v>975</v>
      </c>
      <c r="B62" s="546">
        <v>60</v>
      </c>
      <c r="C62" s="867">
        <v>4659</v>
      </c>
      <c r="D62" s="868">
        <v>4659</v>
      </c>
    </row>
    <row r="63" spans="1:4" ht="15">
      <c r="A63" s="543" t="s">
        <v>976</v>
      </c>
      <c r="B63" s="546">
        <v>61</v>
      </c>
      <c r="C63" s="1235">
        <f>SUM(C60:C62)</f>
        <v>18297</v>
      </c>
      <c r="D63" s="1236">
        <f>SUM(D60:D62)</f>
        <v>18297</v>
      </c>
    </row>
    <row r="64" spans="1:4" ht="15">
      <c r="A64" s="543" t="s">
        <v>396</v>
      </c>
      <c r="B64" s="546">
        <v>62</v>
      </c>
      <c r="C64" s="865"/>
      <c r="D64" s="866"/>
    </row>
    <row r="65" spans="1:4" ht="15.75" thickBot="1">
      <c r="A65" s="563" t="s">
        <v>977</v>
      </c>
      <c r="B65" s="551">
        <v>63</v>
      </c>
      <c r="C65" s="878">
        <f>C47+C50+C55+C59+C63+C64</f>
        <v>39686598</v>
      </c>
      <c r="D65" s="879">
        <f>D47+D50+D55+D59+D63+D64</f>
        <v>35744472</v>
      </c>
    </row>
    <row r="66" spans="1:4" ht="15.75">
      <c r="A66" s="519"/>
      <c r="B66" s="500"/>
      <c r="C66" s="520"/>
      <c r="D66" s="520"/>
    </row>
    <row r="67" spans="1:4" ht="15.75">
      <c r="A67" s="519"/>
      <c r="B67" s="500"/>
      <c r="C67" s="520"/>
      <c r="D67" s="520"/>
    </row>
    <row r="68" spans="1:4" ht="15.75">
      <c r="A68" s="521"/>
      <c r="B68" s="500"/>
      <c r="C68" s="520"/>
      <c r="D68" s="520"/>
    </row>
    <row r="69" spans="1:4" ht="15.75">
      <c r="A69" s="1463"/>
      <c r="B69" s="1463"/>
      <c r="C69" s="1463"/>
      <c r="D69" s="1463"/>
    </row>
    <row r="70" spans="1:4" ht="15.75">
      <c r="A70" s="1463"/>
      <c r="B70" s="1463"/>
      <c r="C70" s="1463"/>
      <c r="D70" s="1463"/>
    </row>
  </sheetData>
  <sheetProtection/>
  <mergeCells count="9">
    <mergeCell ref="A69:D69"/>
    <mergeCell ref="A70:D70"/>
    <mergeCell ref="A1:D1"/>
    <mergeCell ref="C2:D2"/>
    <mergeCell ref="A3:A5"/>
    <mergeCell ref="B3:B5"/>
    <mergeCell ref="C3:C4"/>
    <mergeCell ref="D3:D4"/>
    <mergeCell ref="C5:D5"/>
  </mergeCells>
  <printOptions/>
  <pageMargins left="0.4724409448818898" right="0.15748031496062992" top="0.5905511811023623" bottom="0.31496062992125984" header="0.31496062992125984" footer="0.31496062992125984"/>
  <pageSetup horizontalDpi="600" verticalDpi="600" orientation="portrait" paperSize="9" r:id="rId1"/>
  <headerFooter>
    <oddHeader>&amp;R&amp;"Book Antiqua,Normál"21.&amp;"Arial,Normál" melléklet</oddHeader>
  </headerFooter>
  <rowBreaks count="1" manualBreakCount="1">
    <brk id="43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selection activeCell="C21" sqref="C21"/>
    </sheetView>
  </sheetViews>
  <sheetFormatPr defaultColWidth="9.140625" defaultRowHeight="12.75"/>
  <cols>
    <col min="1" max="1" width="61.00390625" style="505" customWidth="1"/>
    <col min="2" max="2" width="5.28125" style="509" customWidth="1"/>
    <col min="3" max="3" width="15.421875" style="522" customWidth="1"/>
    <col min="4" max="16384" width="9.140625" style="522" customWidth="1"/>
  </cols>
  <sheetData>
    <row r="1" spans="1:3" ht="32.25" customHeight="1">
      <c r="A1" s="1480" t="s">
        <v>397</v>
      </c>
      <c r="B1" s="1480"/>
      <c r="C1" s="1480"/>
    </row>
    <row r="2" spans="1:3" ht="16.5">
      <c r="A2" s="1481">
        <v>2016</v>
      </c>
      <c r="B2" s="1481"/>
      <c r="C2" s="1481"/>
    </row>
    <row r="3" spans="1:3" ht="13.5">
      <c r="A3" s="537"/>
      <c r="B3" s="538"/>
      <c r="C3" s="539"/>
    </row>
    <row r="4" spans="1:3" ht="15" thickBot="1">
      <c r="A4" s="537"/>
      <c r="B4" s="1482" t="s">
        <v>289</v>
      </c>
      <c r="C4" s="1482"/>
    </row>
    <row r="5" spans="1:3" s="506" customFormat="1" ht="31.5" customHeight="1">
      <c r="A5" s="1483" t="s">
        <v>398</v>
      </c>
      <c r="B5" s="1485" t="s">
        <v>161</v>
      </c>
      <c r="C5" s="1487" t="s">
        <v>399</v>
      </c>
    </row>
    <row r="6" spans="1:3" s="506" customFormat="1" ht="12.75">
      <c r="A6" s="1484"/>
      <c r="B6" s="1486"/>
      <c r="C6" s="1488"/>
    </row>
    <row r="7" spans="1:3" s="507" customFormat="1" ht="14.25" thickBot="1">
      <c r="A7" s="540" t="s">
        <v>400</v>
      </c>
      <c r="B7" s="541" t="s">
        <v>294</v>
      </c>
      <c r="C7" s="542" t="s">
        <v>295</v>
      </c>
    </row>
    <row r="8" spans="1:3" ht="15.75" customHeight="1">
      <c r="A8" s="543" t="s">
        <v>223</v>
      </c>
      <c r="B8" s="544" t="s">
        <v>298</v>
      </c>
      <c r="C8" s="545">
        <v>37187420</v>
      </c>
    </row>
    <row r="9" spans="1:3" ht="15.75" customHeight="1">
      <c r="A9" s="543" t="s">
        <v>224</v>
      </c>
      <c r="B9" s="546" t="s">
        <v>300</v>
      </c>
      <c r="C9" s="545">
        <v>-273906</v>
      </c>
    </row>
    <row r="10" spans="1:3" ht="15.75" customHeight="1">
      <c r="A10" s="543" t="s">
        <v>401</v>
      </c>
      <c r="B10" s="546" t="s">
        <v>302</v>
      </c>
      <c r="C10" s="545">
        <v>791507</v>
      </c>
    </row>
    <row r="11" spans="1:3" ht="15.75" customHeight="1">
      <c r="A11" s="543" t="s">
        <v>225</v>
      </c>
      <c r="B11" s="546" t="s">
        <v>304</v>
      </c>
      <c r="C11" s="547">
        <v>-3479635</v>
      </c>
    </row>
    <row r="12" spans="1:3" ht="15.75" customHeight="1">
      <c r="A12" s="543" t="s">
        <v>402</v>
      </c>
      <c r="B12" s="546" t="s">
        <v>306</v>
      </c>
      <c r="C12" s="547"/>
    </row>
    <row r="13" spans="1:3" ht="15.75" customHeight="1">
      <c r="A13" s="543" t="s">
        <v>226</v>
      </c>
      <c r="B13" s="546" t="s">
        <v>308</v>
      </c>
      <c r="C13" s="547">
        <v>241404</v>
      </c>
    </row>
    <row r="14" spans="1:3" ht="15.75" customHeight="1">
      <c r="A14" s="543" t="s">
        <v>403</v>
      </c>
      <c r="B14" s="546" t="s">
        <v>310</v>
      </c>
      <c r="C14" s="548">
        <f>+C8+C9+C10+C11+C12+C13</f>
        <v>34466790</v>
      </c>
    </row>
    <row r="15" spans="1:3" ht="15.75" customHeight="1">
      <c r="A15" s="543" t="s">
        <v>227</v>
      </c>
      <c r="B15" s="546" t="s">
        <v>312</v>
      </c>
      <c r="C15" s="547">
        <v>29213</v>
      </c>
    </row>
    <row r="16" spans="1:3" ht="15.75" customHeight="1">
      <c r="A16" s="543" t="s">
        <v>404</v>
      </c>
      <c r="B16" s="546" t="s">
        <v>314</v>
      </c>
      <c r="C16" s="547">
        <v>116807</v>
      </c>
    </row>
    <row r="17" spans="1:3" ht="15.75" customHeight="1">
      <c r="A17" s="543" t="s">
        <v>233</v>
      </c>
      <c r="B17" s="546" t="s">
        <v>316</v>
      </c>
      <c r="C17" s="547">
        <v>98186</v>
      </c>
    </row>
    <row r="18" spans="1:3" ht="15.75" customHeight="1">
      <c r="A18" s="543" t="s">
        <v>405</v>
      </c>
      <c r="B18" s="546" t="s">
        <v>318</v>
      </c>
      <c r="C18" s="548">
        <f>+C15+C16+C17</f>
        <v>244206</v>
      </c>
    </row>
    <row r="19" spans="1:3" s="523" customFormat="1" ht="15.75" customHeight="1">
      <c r="A19" s="543" t="s">
        <v>444</v>
      </c>
      <c r="B19" s="546" t="s">
        <v>320</v>
      </c>
      <c r="C19" s="547">
        <v>0</v>
      </c>
    </row>
    <row r="20" spans="1:3" ht="15.75" customHeight="1">
      <c r="A20" s="543" t="s">
        <v>443</v>
      </c>
      <c r="B20" s="546" t="s">
        <v>322</v>
      </c>
      <c r="C20" s="549">
        <v>1033476</v>
      </c>
    </row>
    <row r="21" spans="1:3" ht="15.75" customHeight="1" thickBot="1">
      <c r="A21" s="550" t="s">
        <v>406</v>
      </c>
      <c r="B21" s="551" t="s">
        <v>324</v>
      </c>
      <c r="C21" s="552">
        <f>+C14+C18+C19+C20</f>
        <v>35744472</v>
      </c>
    </row>
    <row r="22" spans="1:5" ht="15.75">
      <c r="A22" s="553"/>
      <c r="B22" s="554"/>
      <c r="C22" s="555"/>
      <c r="D22" s="520"/>
      <c r="E22" s="520"/>
    </row>
    <row r="23" spans="1:5" ht="15.75">
      <c r="A23" s="519"/>
      <c r="B23" s="521"/>
      <c r="C23" s="520"/>
      <c r="D23" s="520"/>
      <c r="E23" s="520"/>
    </row>
    <row r="24" spans="1:5" ht="15.75">
      <c r="A24" s="521"/>
      <c r="B24" s="521"/>
      <c r="C24" s="520"/>
      <c r="D24" s="520"/>
      <c r="E24" s="520"/>
    </row>
    <row r="25" spans="1:5" ht="15.75">
      <c r="A25" s="1479"/>
      <c r="B25" s="1479"/>
      <c r="C25" s="1479"/>
      <c r="D25" s="524"/>
      <c r="E25" s="524"/>
    </row>
    <row r="26" spans="1:5" ht="15.75">
      <c r="A26" s="1479"/>
      <c r="B26" s="1479"/>
      <c r="C26" s="1479"/>
      <c r="D26" s="524"/>
      <c r="E26" s="524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Antiqua,Félkövér"22.  mellékle&amp;"Arial,Normál"t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G24" sqref="G24"/>
    </sheetView>
  </sheetViews>
  <sheetFormatPr defaultColWidth="10.28125" defaultRowHeight="12.75"/>
  <cols>
    <col min="1" max="1" width="50.421875" style="501" customWidth="1"/>
    <col min="2" max="2" width="5.8515625" style="501" customWidth="1"/>
    <col min="3" max="3" width="14.7109375" style="501" customWidth="1"/>
    <col min="4" max="4" width="16.421875" style="501" customWidth="1"/>
    <col min="5" max="16384" width="10.28125" style="501" customWidth="1"/>
  </cols>
  <sheetData>
    <row r="1" spans="1:4" ht="15.75">
      <c r="A1" s="1489" t="s">
        <v>726</v>
      </c>
      <c r="B1" s="1490"/>
      <c r="C1" s="1490"/>
      <c r="D1" s="1490"/>
    </row>
    <row r="2" ht="16.5" thickBot="1"/>
    <row r="3" spans="1:4" ht="43.5" customHeight="1" thickBot="1">
      <c r="A3" s="525" t="s">
        <v>14</v>
      </c>
      <c r="B3" s="499" t="s">
        <v>161</v>
      </c>
      <c r="C3" s="526" t="s">
        <v>407</v>
      </c>
      <c r="D3" s="527" t="s">
        <v>408</v>
      </c>
    </row>
    <row r="4" spans="1:4" ht="16.5" thickBot="1">
      <c r="A4" s="510" t="s">
        <v>400</v>
      </c>
      <c r="B4" s="511" t="s">
        <v>294</v>
      </c>
      <c r="C4" s="511" t="s">
        <v>295</v>
      </c>
      <c r="D4" s="512" t="s">
        <v>296</v>
      </c>
    </row>
    <row r="5" spans="1:4" ht="15.75" customHeight="1">
      <c r="A5" s="515" t="s">
        <v>409</v>
      </c>
      <c r="B5" s="513" t="s">
        <v>410</v>
      </c>
      <c r="C5" s="823">
        <v>1731</v>
      </c>
      <c r="D5" s="886">
        <v>709955</v>
      </c>
    </row>
    <row r="6" spans="1:4" ht="15.75" customHeight="1">
      <c r="A6" s="515" t="s">
        <v>411</v>
      </c>
      <c r="B6" s="514" t="s">
        <v>412</v>
      </c>
      <c r="C6" s="825">
        <v>162</v>
      </c>
      <c r="D6" s="889">
        <v>5917</v>
      </c>
    </row>
    <row r="7" spans="1:4" ht="15.75" customHeight="1">
      <c r="A7" s="515" t="s">
        <v>413</v>
      </c>
      <c r="B7" s="514" t="s">
        <v>414</v>
      </c>
      <c r="C7" s="825">
        <v>2285</v>
      </c>
      <c r="D7" s="889">
        <v>45990</v>
      </c>
    </row>
    <row r="8" spans="1:4" ht="15.75" customHeight="1" thickBot="1">
      <c r="A8" s="516" t="s">
        <v>598</v>
      </c>
      <c r="B8" s="517" t="s">
        <v>415</v>
      </c>
      <c r="C8" s="827"/>
      <c r="D8" s="887"/>
    </row>
    <row r="9" spans="1:4" ht="15.75" customHeight="1" thickBot="1">
      <c r="A9" s="529" t="s">
        <v>416</v>
      </c>
      <c r="B9" s="530" t="s">
        <v>417</v>
      </c>
      <c r="C9" s="829"/>
      <c r="D9" s="888">
        <f>SUM(D5:D8)</f>
        <v>761862</v>
      </c>
    </row>
    <row r="10" spans="1:4" ht="15.75" customHeight="1">
      <c r="A10" s="528" t="s">
        <v>418</v>
      </c>
      <c r="B10" s="513" t="s">
        <v>419</v>
      </c>
      <c r="C10" s="823">
        <v>880</v>
      </c>
      <c r="D10" s="1234">
        <v>1359043</v>
      </c>
    </row>
    <row r="11" spans="1:4" ht="15.75" customHeight="1">
      <c r="A11" s="515" t="s">
        <v>420</v>
      </c>
      <c r="B11" s="514" t="s">
        <v>421</v>
      </c>
      <c r="C11" s="825"/>
      <c r="D11" s="889"/>
    </row>
    <row r="12" spans="1:4" ht="15.75" customHeight="1">
      <c r="A12" s="515" t="s">
        <v>422</v>
      </c>
      <c r="B12" s="514" t="s">
        <v>423</v>
      </c>
      <c r="C12" s="825"/>
      <c r="D12" s="889"/>
    </row>
    <row r="13" spans="1:4" ht="15.75" customHeight="1" thickBot="1">
      <c r="A13" s="516" t="s">
        <v>424</v>
      </c>
      <c r="B13" s="517" t="s">
        <v>425</v>
      </c>
      <c r="C13" s="827"/>
      <c r="D13" s="887"/>
    </row>
    <row r="14" spans="1:4" ht="15.75" customHeight="1" thickBot="1">
      <c r="A14" s="529" t="s">
        <v>426</v>
      </c>
      <c r="B14" s="530" t="s">
        <v>316</v>
      </c>
      <c r="C14" s="829"/>
      <c r="D14" s="830">
        <f>SUM(D10:D13)</f>
        <v>1359043</v>
      </c>
    </row>
    <row r="15" spans="1:4" ht="15.75" customHeight="1">
      <c r="A15" s="528" t="s">
        <v>427</v>
      </c>
      <c r="B15" s="513" t="s">
        <v>318</v>
      </c>
      <c r="C15" s="823"/>
      <c r="D15" s="824"/>
    </row>
    <row r="16" spans="1:4" ht="15.75" customHeight="1">
      <c r="A16" s="515" t="s">
        <v>428</v>
      </c>
      <c r="B16" s="514" t="s">
        <v>320</v>
      </c>
      <c r="C16" s="825"/>
      <c r="D16" s="826"/>
    </row>
    <row r="17" spans="1:4" ht="15.75" customHeight="1" thickBot="1">
      <c r="A17" s="516" t="s">
        <v>429</v>
      </c>
      <c r="B17" s="517" t="s">
        <v>322</v>
      </c>
      <c r="C17" s="827"/>
      <c r="D17" s="828"/>
    </row>
    <row r="18" spans="1:4" ht="15.75" customHeight="1" thickBot="1">
      <c r="A18" s="529" t="s">
        <v>430</v>
      </c>
      <c r="B18" s="530" t="s">
        <v>324</v>
      </c>
      <c r="C18" s="829"/>
      <c r="D18" s="830">
        <f>+D19+D20+D21</f>
        <v>0</v>
      </c>
    </row>
    <row r="19" spans="1:4" ht="15.75" customHeight="1">
      <c r="A19" s="528" t="s">
        <v>431</v>
      </c>
      <c r="B19" s="513" t="s">
        <v>326</v>
      </c>
      <c r="C19" s="823"/>
      <c r="D19" s="824"/>
    </row>
    <row r="20" spans="1:4" ht="15.75" customHeight="1">
      <c r="A20" s="515" t="s">
        <v>432</v>
      </c>
      <c r="B20" s="514" t="s">
        <v>328</v>
      </c>
      <c r="C20" s="825"/>
      <c r="D20" s="826"/>
    </row>
    <row r="21" spans="1:4" ht="15.75" customHeight="1">
      <c r="A21" s="515" t="s">
        <v>433</v>
      </c>
      <c r="B21" s="514" t="s">
        <v>330</v>
      </c>
      <c r="C21" s="825"/>
      <c r="D21" s="826"/>
    </row>
    <row r="22" spans="1:4" ht="15.75" customHeight="1">
      <c r="A22" s="515" t="s">
        <v>434</v>
      </c>
      <c r="B22" s="514" t="s">
        <v>332</v>
      </c>
      <c r="C22" s="825"/>
      <c r="D22" s="826"/>
    </row>
    <row r="23" spans="1:4" ht="15.75" customHeight="1">
      <c r="A23" s="515"/>
      <c r="B23" s="514" t="s">
        <v>333</v>
      </c>
      <c r="C23" s="825"/>
      <c r="D23" s="826"/>
    </row>
    <row r="24" spans="1:4" ht="15.75" customHeight="1">
      <c r="A24" s="515"/>
      <c r="B24" s="514" t="s">
        <v>334</v>
      </c>
      <c r="C24" s="825"/>
      <c r="D24" s="826"/>
    </row>
    <row r="25" spans="1:4" ht="15.75" customHeight="1">
      <c r="A25" s="515"/>
      <c r="B25" s="514" t="s">
        <v>335</v>
      </c>
      <c r="C25" s="825"/>
      <c r="D25" s="826"/>
    </row>
    <row r="26" spans="1:4" ht="15.75" customHeight="1">
      <c r="A26" s="515"/>
      <c r="B26" s="514" t="s">
        <v>336</v>
      </c>
      <c r="C26" s="825"/>
      <c r="D26" s="826"/>
    </row>
    <row r="27" spans="1:4" ht="15.75" customHeight="1">
      <c r="A27" s="515"/>
      <c r="B27" s="514" t="s">
        <v>338</v>
      </c>
      <c r="C27" s="825"/>
      <c r="D27" s="826"/>
    </row>
    <row r="28" spans="1:4" ht="15.75" customHeight="1">
      <c r="A28" s="515"/>
      <c r="B28" s="514" t="s">
        <v>340</v>
      </c>
      <c r="C28" s="825"/>
      <c r="D28" s="826"/>
    </row>
    <row r="29" spans="1:4" ht="15.75" customHeight="1">
      <c r="A29" s="515"/>
      <c r="B29" s="514" t="s">
        <v>342</v>
      </c>
      <c r="C29" s="825"/>
      <c r="D29" s="826"/>
    </row>
    <row r="30" spans="1:4" ht="15.75" customHeight="1">
      <c r="A30" s="515"/>
      <c r="B30" s="514" t="s">
        <v>344</v>
      </c>
      <c r="C30" s="825"/>
      <c r="D30" s="826"/>
    </row>
    <row r="31" spans="1:4" ht="15.75" customHeight="1">
      <c r="A31" s="515"/>
      <c r="B31" s="514" t="s">
        <v>346</v>
      </c>
      <c r="C31" s="825"/>
      <c r="D31" s="826"/>
    </row>
    <row r="32" spans="1:4" ht="15.75" customHeight="1">
      <c r="A32" s="515"/>
      <c r="B32" s="514" t="s">
        <v>348</v>
      </c>
      <c r="C32" s="825"/>
      <c r="D32" s="826"/>
    </row>
    <row r="33" spans="1:4" ht="15.75" customHeight="1">
      <c r="A33" s="515"/>
      <c r="B33" s="514" t="s">
        <v>350</v>
      </c>
      <c r="C33" s="825"/>
      <c r="D33" s="826"/>
    </row>
    <row r="34" spans="1:4" ht="15.75" customHeight="1">
      <c r="A34" s="515"/>
      <c r="B34" s="514" t="s">
        <v>352</v>
      </c>
      <c r="C34" s="825"/>
      <c r="D34" s="826"/>
    </row>
    <row r="35" spans="1:4" ht="15.75" customHeight="1">
      <c r="A35" s="515"/>
      <c r="B35" s="514" t="s">
        <v>354</v>
      </c>
      <c r="C35" s="825"/>
      <c r="D35" s="826"/>
    </row>
    <row r="36" spans="1:4" ht="15.75" customHeight="1">
      <c r="A36" s="515"/>
      <c r="B36" s="514" t="s">
        <v>356</v>
      </c>
      <c r="C36" s="825"/>
      <c r="D36" s="826"/>
    </row>
    <row r="37" spans="1:4" ht="15.75" customHeight="1" thickBot="1">
      <c r="A37" s="516"/>
      <c r="B37" s="517" t="s">
        <v>358</v>
      </c>
      <c r="C37" s="827"/>
      <c r="D37" s="828"/>
    </row>
    <row r="38" spans="1:6" ht="15.75" customHeight="1" thickBot="1">
      <c r="A38" s="1491" t="s">
        <v>435</v>
      </c>
      <c r="B38" s="1492"/>
      <c r="C38" s="831"/>
      <c r="D38" s="830">
        <f>D9+D14</f>
        <v>2120905</v>
      </c>
      <c r="F38" s="518"/>
    </row>
    <row r="39" ht="15.75">
      <c r="A39" s="531"/>
    </row>
    <row r="40" spans="1:4" ht="15.75">
      <c r="A40" s="502"/>
      <c r="B40" s="503"/>
      <c r="C40" s="1493"/>
      <c r="D40" s="1493"/>
    </row>
    <row r="41" spans="1:4" ht="15.75">
      <c r="A41" s="502"/>
      <c r="B41" s="503"/>
      <c r="C41" s="504"/>
      <c r="D41" s="504"/>
    </row>
    <row r="42" spans="1:4" ht="15.75">
      <c r="A42" s="503"/>
      <c r="B42" s="503"/>
      <c r="C42" s="1493"/>
      <c r="D42" s="1493"/>
    </row>
    <row r="43" spans="1:2" ht="15.75">
      <c r="A43" s="508"/>
      <c r="B43" s="508"/>
    </row>
    <row r="44" spans="1:3" ht="15.75">
      <c r="A44" s="508"/>
      <c r="B44" s="508"/>
      <c r="C44" s="508"/>
    </row>
  </sheetData>
  <sheetProtection/>
  <mergeCells count="4">
    <mergeCell ref="A1:D1"/>
    <mergeCell ref="A38:B38"/>
    <mergeCell ref="C40:D40"/>
    <mergeCell ref="C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&amp;R&amp;"Book Antiqua,Félkövér"23.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4.28125" style="0" customWidth="1"/>
    <col min="2" max="2" width="18.28125" style="0" customWidth="1"/>
    <col min="3" max="3" width="16.8515625" style="0" customWidth="1"/>
    <col min="4" max="4" width="17.140625" style="0" customWidth="1"/>
  </cols>
  <sheetData>
    <row r="1" spans="1:5" ht="15">
      <c r="A1" s="1494" t="s">
        <v>445</v>
      </c>
      <c r="B1" s="1496" t="s">
        <v>446</v>
      </c>
      <c r="C1" s="1496"/>
      <c r="D1" s="1497" t="s">
        <v>447</v>
      </c>
      <c r="E1" s="571"/>
    </row>
    <row r="2" spans="1:5" ht="15.75" thickBot="1">
      <c r="A2" s="1495"/>
      <c r="B2" s="570">
        <v>42370</v>
      </c>
      <c r="C2" s="570">
        <v>42735</v>
      </c>
      <c r="D2" s="1498"/>
      <c r="E2" s="571"/>
    </row>
    <row r="3" spans="1:5" ht="16.5">
      <c r="A3" s="569" t="s">
        <v>599</v>
      </c>
      <c r="B3" s="567">
        <v>738604</v>
      </c>
      <c r="C3" s="567">
        <v>694061</v>
      </c>
      <c r="D3" s="205">
        <f>B3-C3</f>
        <v>44543</v>
      </c>
      <c r="E3" s="571"/>
    </row>
    <row r="4" spans="1:5" ht="16.5">
      <c r="A4" s="569" t="s">
        <v>511</v>
      </c>
      <c r="B4" s="567">
        <v>1943</v>
      </c>
      <c r="C4" s="567">
        <v>4821</v>
      </c>
      <c r="D4" s="205">
        <f aca="true" t="shared" si="0" ref="D4:D12">B4-C4</f>
        <v>-2878</v>
      </c>
      <c r="E4" s="568"/>
    </row>
    <row r="5" spans="1:5" ht="36.75" customHeight="1">
      <c r="A5" s="564" t="s">
        <v>448</v>
      </c>
      <c r="B5" s="567">
        <v>8354</v>
      </c>
      <c r="C5" s="566">
        <v>8226</v>
      </c>
      <c r="D5" s="205">
        <f t="shared" si="0"/>
        <v>128</v>
      </c>
      <c r="E5" s="568"/>
    </row>
    <row r="6" spans="1:5" ht="33">
      <c r="A6" s="564" t="s">
        <v>113</v>
      </c>
      <c r="B6" s="567">
        <v>259</v>
      </c>
      <c r="C6" s="566">
        <v>405</v>
      </c>
      <c r="D6" s="205">
        <f t="shared" si="0"/>
        <v>-146</v>
      </c>
      <c r="E6" s="568"/>
    </row>
    <row r="7" spans="1:5" ht="16.5">
      <c r="A7" s="564" t="s">
        <v>103</v>
      </c>
      <c r="B7" s="567">
        <v>496</v>
      </c>
      <c r="C7" s="566"/>
      <c r="D7" s="205">
        <f t="shared" si="0"/>
        <v>496</v>
      </c>
      <c r="E7" s="568"/>
    </row>
    <row r="8" spans="1:5" ht="16.5">
      <c r="A8" s="564" t="s">
        <v>114</v>
      </c>
      <c r="B8" s="567">
        <v>67</v>
      </c>
      <c r="C8" s="566">
        <v>71</v>
      </c>
      <c r="D8" s="205">
        <f t="shared" si="0"/>
        <v>-4</v>
      </c>
      <c r="E8" s="568"/>
    </row>
    <row r="9" spans="1:5" ht="16.5">
      <c r="A9" s="564" t="s">
        <v>112</v>
      </c>
      <c r="B9" s="567">
        <v>1321</v>
      </c>
      <c r="C9" s="566">
        <v>1222</v>
      </c>
      <c r="D9" s="205">
        <f t="shared" si="0"/>
        <v>99</v>
      </c>
      <c r="E9" s="568"/>
    </row>
    <row r="10" spans="1:5" ht="33">
      <c r="A10" s="564" t="s">
        <v>449</v>
      </c>
      <c r="B10" s="566">
        <v>4205</v>
      </c>
      <c r="C10" s="566">
        <v>2528</v>
      </c>
      <c r="D10" s="205">
        <f t="shared" si="0"/>
        <v>1677</v>
      </c>
      <c r="E10" s="568"/>
    </row>
    <row r="11" spans="1:5" ht="33">
      <c r="A11" s="565" t="s">
        <v>670</v>
      </c>
      <c r="B11" s="573">
        <v>0</v>
      </c>
      <c r="C11" s="573">
        <v>1</v>
      </c>
      <c r="D11" s="205">
        <f t="shared" si="0"/>
        <v>-1</v>
      </c>
      <c r="E11" s="568"/>
    </row>
    <row r="12" spans="1:5" ht="33.75" thickBot="1">
      <c r="A12" s="565" t="s">
        <v>74</v>
      </c>
      <c r="B12" s="572">
        <v>0</v>
      </c>
      <c r="C12" s="573">
        <v>100</v>
      </c>
      <c r="D12" s="205">
        <f t="shared" si="0"/>
        <v>-100</v>
      </c>
      <c r="E12" s="568"/>
    </row>
    <row r="13" spans="1:5" ht="17.25" thickBot="1">
      <c r="A13" s="574" t="s">
        <v>22</v>
      </c>
      <c r="B13" s="575">
        <f>SUM(B3:B12)</f>
        <v>755249</v>
      </c>
      <c r="C13" s="575">
        <f>SUM(C3:C12)</f>
        <v>711435</v>
      </c>
      <c r="D13" s="210">
        <f>SUM(D3:D12)</f>
        <v>43814</v>
      </c>
      <c r="E13" s="568"/>
    </row>
    <row r="14" spans="1:5" ht="16.5">
      <c r="A14" s="213"/>
      <c r="B14" s="213"/>
      <c r="C14" s="213"/>
      <c r="D14" s="213"/>
      <c r="E14" s="213"/>
    </row>
    <row r="15" spans="1:5" ht="16.5">
      <c r="A15" s="213"/>
      <c r="B15" s="213"/>
      <c r="C15" s="213"/>
      <c r="D15" s="213"/>
      <c r="E15" s="213"/>
    </row>
    <row r="16" spans="1:5" ht="16.5">
      <c r="A16" s="213"/>
      <c r="B16" s="213"/>
      <c r="C16" s="213"/>
      <c r="D16" s="213"/>
      <c r="E16" s="213"/>
    </row>
    <row r="17" spans="1:5" ht="16.5">
      <c r="A17" s="213"/>
      <c r="B17" s="213"/>
      <c r="C17" s="213"/>
      <c r="D17" s="213"/>
      <c r="E17" s="213"/>
    </row>
    <row r="18" spans="1:5" ht="16.5">
      <c r="A18" s="213"/>
      <c r="B18" s="213"/>
      <c r="C18" s="213"/>
      <c r="D18" s="213"/>
      <c r="E18" s="213"/>
    </row>
    <row r="19" spans="1:5" ht="16.5">
      <c r="A19" s="213"/>
      <c r="B19" s="213"/>
      <c r="C19" s="213"/>
      <c r="D19" s="213"/>
      <c r="E19" s="213"/>
    </row>
    <row r="20" spans="1:5" ht="16.5">
      <c r="A20" s="213"/>
      <c r="B20" s="213"/>
      <c r="C20" s="213"/>
      <c r="D20" s="213"/>
      <c r="E20" s="213"/>
    </row>
    <row r="21" spans="1:5" ht="16.5">
      <c r="A21" s="213"/>
      <c r="B21" s="213"/>
      <c r="C21" s="213"/>
      <c r="D21" s="213"/>
      <c r="E21" s="213"/>
    </row>
    <row r="22" spans="1:5" ht="16.5">
      <c r="A22" s="213"/>
      <c r="B22" s="213"/>
      <c r="C22" s="213"/>
      <c r="D22" s="213"/>
      <c r="E22" s="213"/>
    </row>
    <row r="23" spans="1:5" ht="16.5">
      <c r="A23" s="213"/>
      <c r="B23" s="213"/>
      <c r="C23" s="213"/>
      <c r="D23" s="213"/>
      <c r="E23" s="213"/>
    </row>
    <row r="24" spans="1:5" ht="16.5">
      <c r="A24" s="213"/>
      <c r="B24" s="213"/>
      <c r="C24" s="213"/>
      <c r="D24" s="213"/>
      <c r="E24" s="213"/>
    </row>
    <row r="25" spans="1:5" ht="16.5">
      <c r="A25" s="213"/>
      <c r="B25" s="213"/>
      <c r="C25" s="213"/>
      <c r="D25" s="213"/>
      <c r="E25" s="213"/>
    </row>
    <row r="26" spans="1:5" ht="16.5">
      <c r="A26" s="213"/>
      <c r="B26" s="213"/>
      <c r="C26" s="213"/>
      <c r="D26" s="213"/>
      <c r="E26" s="213"/>
    </row>
    <row r="27" spans="1:5" ht="16.5">
      <c r="A27" s="213"/>
      <c r="B27" s="213"/>
      <c r="C27" s="213"/>
      <c r="D27" s="213"/>
      <c r="E27" s="213"/>
    </row>
    <row r="28" spans="1:5" ht="16.5">
      <c r="A28" s="213"/>
      <c r="B28" s="213"/>
      <c r="C28" s="213"/>
      <c r="D28" s="213"/>
      <c r="E28" s="213"/>
    </row>
    <row r="29" spans="1:5" ht="16.5">
      <c r="A29" s="213"/>
      <c r="B29" s="213"/>
      <c r="C29" s="213"/>
      <c r="D29" s="213"/>
      <c r="E29" s="213"/>
    </row>
    <row r="30" spans="1:5" ht="16.5">
      <c r="A30" s="213"/>
      <c r="B30" s="213"/>
      <c r="C30" s="213"/>
      <c r="D30" s="213"/>
      <c r="E30" s="213"/>
    </row>
    <row r="31" spans="1:5" ht="16.5">
      <c r="A31" s="213"/>
      <c r="B31" s="213"/>
      <c r="C31" s="213"/>
      <c r="D31" s="213"/>
      <c r="E31" s="213"/>
    </row>
  </sheetData>
  <sheetProtection/>
  <mergeCells count="3">
    <mergeCell ref="A1:A2"/>
    <mergeCell ref="B1:C1"/>
    <mergeCell ref="D1:D2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 xml:space="preserve">&amp;C&amp;"Book Antiqua,Félkövér"&amp;12Pénzeszközök változásának bemutatása&amp;R&amp;"Book Antiqua,Félkövér"24. melléklet
ezer Ft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8">
      <selection activeCell="G60" sqref="G60"/>
    </sheetView>
  </sheetViews>
  <sheetFormatPr defaultColWidth="9.140625" defaultRowHeight="12.75"/>
  <cols>
    <col min="1" max="1" width="3.57421875" style="21" customWidth="1"/>
    <col min="2" max="2" width="52.421875" style="3" customWidth="1"/>
    <col min="3" max="3" width="14.28125" style="10" customWidth="1"/>
    <col min="4" max="4" width="15.8515625" style="10" customWidth="1"/>
    <col min="5" max="5" width="14.140625" style="10" bestFit="1" customWidth="1"/>
    <col min="6" max="6" width="9.140625" style="10" bestFit="1" customWidth="1"/>
    <col min="7" max="8" width="12.00390625" style="3" bestFit="1" customWidth="1"/>
    <col min="9" max="16384" width="9.140625" style="3" customWidth="1"/>
  </cols>
  <sheetData>
    <row r="1" spans="1:8" ht="16.5">
      <c r="A1" s="1248" t="s">
        <v>13</v>
      </c>
      <c r="B1" s="1250" t="s">
        <v>14</v>
      </c>
      <c r="C1" s="1252" t="s">
        <v>197</v>
      </c>
      <c r="D1" s="1252" t="s">
        <v>93</v>
      </c>
      <c r="E1" s="1252" t="s">
        <v>198</v>
      </c>
      <c r="F1" s="1252" t="s">
        <v>199</v>
      </c>
      <c r="G1" s="1246" t="s">
        <v>262</v>
      </c>
      <c r="H1" s="1247"/>
    </row>
    <row r="2" spans="1:8" ht="45.75" thickBot="1">
      <c r="A2" s="1249"/>
      <c r="B2" s="1251"/>
      <c r="C2" s="1253"/>
      <c r="D2" s="1253"/>
      <c r="E2" s="1253"/>
      <c r="F2" s="1253"/>
      <c r="G2" s="723" t="s">
        <v>533</v>
      </c>
      <c r="H2" s="744" t="s">
        <v>534</v>
      </c>
    </row>
    <row r="3" spans="1:8" s="18" customFormat="1" ht="15.75">
      <c r="A3" s="19" t="s">
        <v>62</v>
      </c>
      <c r="B3" s="288" t="s">
        <v>61</v>
      </c>
      <c r="C3" s="728">
        <f>C4+C11+C14+C25+C26</f>
        <v>3076382</v>
      </c>
      <c r="D3" s="728">
        <f>D4+D11+D14+D25+D26</f>
        <v>3348297</v>
      </c>
      <c r="E3" s="728">
        <f>E4+E11+E14+E25+E26</f>
        <v>3208397</v>
      </c>
      <c r="F3" s="807">
        <f>E3/D3</f>
        <v>0.9582175655265945</v>
      </c>
      <c r="G3" s="808">
        <f>G4+G14+G25+G11+G26</f>
        <v>1570110</v>
      </c>
      <c r="H3" s="809">
        <f>E3-G3</f>
        <v>1638287</v>
      </c>
    </row>
    <row r="4" spans="1:8" s="18" customFormat="1" ht="16.5">
      <c r="A4" s="282">
        <v>1</v>
      </c>
      <c r="B4" s="16" t="s">
        <v>438</v>
      </c>
      <c r="C4" s="729">
        <f>SUM(C5:C10)</f>
        <v>1063462</v>
      </c>
      <c r="D4" s="729">
        <f>SUM(D5:D10)</f>
        <v>1216610</v>
      </c>
      <c r="E4" s="729">
        <f>SUM(E5:E10)</f>
        <v>1216610</v>
      </c>
      <c r="F4" s="1200">
        <f aca="true" t="shared" si="0" ref="F4:F58">E4/D4</f>
        <v>1</v>
      </c>
      <c r="G4" s="811">
        <f>SUM(G5:G10)</f>
        <v>1006026</v>
      </c>
      <c r="H4" s="812">
        <f aca="true" t="shared" si="1" ref="H4:H58">E4-G4</f>
        <v>210584</v>
      </c>
    </row>
    <row r="5" spans="1:8" s="18" customFormat="1" ht="16.5">
      <c r="A5" s="282"/>
      <c r="B5" s="292" t="s">
        <v>535</v>
      </c>
      <c r="C5" s="730">
        <v>263643</v>
      </c>
      <c r="D5" s="730">
        <v>265050</v>
      </c>
      <c r="E5" s="729">
        <v>265050</v>
      </c>
      <c r="F5" s="1200">
        <f t="shared" si="0"/>
        <v>1</v>
      </c>
      <c r="G5" s="280">
        <v>194179</v>
      </c>
      <c r="H5" s="812">
        <f t="shared" si="1"/>
        <v>70871</v>
      </c>
    </row>
    <row r="6" spans="1:8" s="18" customFormat="1" ht="16.5">
      <c r="A6" s="282"/>
      <c r="B6" s="292" t="s">
        <v>536</v>
      </c>
      <c r="C6" s="730">
        <v>357785</v>
      </c>
      <c r="D6" s="730">
        <v>355606</v>
      </c>
      <c r="E6" s="729">
        <v>355606</v>
      </c>
      <c r="F6" s="1200">
        <f t="shared" si="0"/>
        <v>1</v>
      </c>
      <c r="G6" s="280">
        <v>355606</v>
      </c>
      <c r="H6" s="812">
        <f t="shared" si="1"/>
        <v>0</v>
      </c>
    </row>
    <row r="7" spans="1:8" s="18" customFormat="1" ht="33.75" customHeight="1">
      <c r="A7" s="282"/>
      <c r="B7" s="157" t="s">
        <v>537</v>
      </c>
      <c r="C7" s="730">
        <v>386567</v>
      </c>
      <c r="D7" s="730">
        <v>420967</v>
      </c>
      <c r="E7" s="729">
        <v>420967</v>
      </c>
      <c r="F7" s="1200">
        <f t="shared" si="0"/>
        <v>1</v>
      </c>
      <c r="G7" s="280">
        <v>313834</v>
      </c>
      <c r="H7" s="812">
        <f t="shared" si="1"/>
        <v>107133</v>
      </c>
    </row>
    <row r="8" spans="1:8" s="18" customFormat="1" ht="16.5">
      <c r="A8" s="282"/>
      <c r="B8" s="157" t="s">
        <v>538</v>
      </c>
      <c r="C8" s="730">
        <v>55467</v>
      </c>
      <c r="D8" s="730">
        <v>55516</v>
      </c>
      <c r="E8" s="729">
        <v>55516</v>
      </c>
      <c r="F8" s="1200">
        <f t="shared" si="0"/>
        <v>1</v>
      </c>
      <c r="G8" s="280">
        <v>22936</v>
      </c>
      <c r="H8" s="812">
        <f t="shared" si="1"/>
        <v>32580</v>
      </c>
    </row>
    <row r="9" spans="1:8" s="18" customFormat="1" ht="16.5">
      <c r="A9" s="282"/>
      <c r="B9" s="157" t="s">
        <v>104</v>
      </c>
      <c r="C9" s="730"/>
      <c r="D9" s="730">
        <v>114501</v>
      </c>
      <c r="E9" s="729">
        <v>114501</v>
      </c>
      <c r="F9" s="1200">
        <f t="shared" si="0"/>
        <v>1</v>
      </c>
      <c r="G9" s="280">
        <v>114501</v>
      </c>
      <c r="H9" s="812">
        <f t="shared" si="1"/>
        <v>0</v>
      </c>
    </row>
    <row r="10" spans="1:8" s="18" customFormat="1" ht="16.5">
      <c r="A10" s="282"/>
      <c r="B10" s="292" t="s">
        <v>539</v>
      </c>
      <c r="C10" s="730"/>
      <c r="D10" s="730">
        <v>4970</v>
      </c>
      <c r="E10" s="729">
        <v>4970</v>
      </c>
      <c r="F10" s="1200">
        <f t="shared" si="0"/>
        <v>1</v>
      </c>
      <c r="G10" s="280">
        <v>4970</v>
      </c>
      <c r="H10" s="812">
        <f t="shared" si="1"/>
        <v>0</v>
      </c>
    </row>
    <row r="11" spans="1:8" s="18" customFormat="1" ht="16.5">
      <c r="A11" s="282">
        <v>2</v>
      </c>
      <c r="B11" s="731" t="s">
        <v>540</v>
      </c>
      <c r="C11" s="732">
        <f>SUM(C12:C13)</f>
        <v>111532</v>
      </c>
      <c r="D11" s="732">
        <f>SUM(D12:D13)</f>
        <v>178909</v>
      </c>
      <c r="E11" s="732">
        <f>SUM(E12:E13)</f>
        <v>155795</v>
      </c>
      <c r="F11" s="810">
        <f t="shared" si="0"/>
        <v>0.8708058286614982</v>
      </c>
      <c r="G11" s="280">
        <f>SUM(G12:G13)</f>
        <v>86792</v>
      </c>
      <c r="H11" s="812">
        <f t="shared" si="1"/>
        <v>69003</v>
      </c>
    </row>
    <row r="12" spans="1:8" s="18" customFormat="1" ht="16.5">
      <c r="A12" s="282"/>
      <c r="B12" s="292" t="s">
        <v>541</v>
      </c>
      <c r="C12" s="730"/>
      <c r="D12" s="730"/>
      <c r="E12" s="729">
        <f>SUM(C12:D12)</f>
        <v>0</v>
      </c>
      <c r="F12" s="810"/>
      <c r="G12" s="280"/>
      <c r="H12" s="812">
        <f t="shared" si="1"/>
        <v>0</v>
      </c>
    </row>
    <row r="13" spans="1:8" s="18" customFormat="1" ht="16.5">
      <c r="A13" s="282"/>
      <c r="B13" s="292" t="s">
        <v>542</v>
      </c>
      <c r="C13" s="732">
        <v>111532</v>
      </c>
      <c r="D13" s="732">
        <v>178909</v>
      </c>
      <c r="E13" s="729">
        <v>155795</v>
      </c>
      <c r="F13" s="810">
        <f t="shared" si="0"/>
        <v>0.8708058286614982</v>
      </c>
      <c r="G13" s="300">
        <v>86792</v>
      </c>
      <c r="H13" s="812">
        <f t="shared" si="1"/>
        <v>69003</v>
      </c>
    </row>
    <row r="14" spans="1:8" ht="16.5">
      <c r="A14" s="282">
        <v>3</v>
      </c>
      <c r="B14" s="16" t="s">
        <v>24</v>
      </c>
      <c r="C14" s="732">
        <f>SUM(C15:C24)</f>
        <v>1211650</v>
      </c>
      <c r="D14" s="732">
        <f>SUM(D15:D24)</f>
        <v>1211650</v>
      </c>
      <c r="E14" s="732">
        <f>SUM(E15:E24)</f>
        <v>1211094</v>
      </c>
      <c r="F14" s="810">
        <f t="shared" si="0"/>
        <v>0.9995411216110263</v>
      </c>
      <c r="G14" s="300">
        <f>SUM(G15:G24)</f>
        <v>271452</v>
      </c>
      <c r="H14" s="812">
        <f t="shared" si="1"/>
        <v>939642</v>
      </c>
    </row>
    <row r="15" spans="1:8" ht="16.5">
      <c r="A15" s="282"/>
      <c r="B15" s="292" t="s">
        <v>25</v>
      </c>
      <c r="C15" s="730">
        <v>64000</v>
      </c>
      <c r="D15" s="730">
        <v>64000</v>
      </c>
      <c r="E15" s="729">
        <v>66881</v>
      </c>
      <c r="F15" s="810">
        <f t="shared" si="0"/>
        <v>1.045015625</v>
      </c>
      <c r="G15" s="280">
        <v>66881</v>
      </c>
      <c r="H15" s="812">
        <f t="shared" si="1"/>
        <v>0</v>
      </c>
    </row>
    <row r="16" spans="1:8" ht="16.5">
      <c r="A16" s="284"/>
      <c r="B16" s="292" t="s">
        <v>543</v>
      </c>
      <c r="C16" s="733">
        <v>400</v>
      </c>
      <c r="D16" s="733">
        <v>400</v>
      </c>
      <c r="E16" s="729">
        <v>136</v>
      </c>
      <c r="F16" s="810">
        <f>E16/D16</f>
        <v>0.34</v>
      </c>
      <c r="G16" s="280">
        <v>136</v>
      </c>
      <c r="H16" s="812">
        <f>E16-G16</f>
        <v>0</v>
      </c>
    </row>
    <row r="17" spans="1:8" ht="16.5">
      <c r="A17" s="282"/>
      <c r="B17" s="292" t="s">
        <v>544</v>
      </c>
      <c r="C17" s="730">
        <v>210000</v>
      </c>
      <c r="D17" s="730">
        <v>210000</v>
      </c>
      <c r="E17" s="729">
        <v>233182</v>
      </c>
      <c r="F17" s="810">
        <f t="shared" si="0"/>
        <v>1.1103904761904762</v>
      </c>
      <c r="G17" s="112"/>
      <c r="H17" s="812">
        <f t="shared" si="1"/>
        <v>233182</v>
      </c>
    </row>
    <row r="18" spans="1:8" ht="16.5">
      <c r="A18" s="282"/>
      <c r="B18" s="292" t="s">
        <v>190</v>
      </c>
      <c r="C18" s="730">
        <v>19000</v>
      </c>
      <c r="D18" s="730">
        <v>19000</v>
      </c>
      <c r="E18" s="729">
        <v>17494</v>
      </c>
      <c r="F18" s="810">
        <f t="shared" si="0"/>
        <v>0.9207368421052632</v>
      </c>
      <c r="G18" s="112"/>
      <c r="H18" s="812">
        <f t="shared" si="1"/>
        <v>17494</v>
      </c>
    </row>
    <row r="19" spans="1:8" ht="16.5">
      <c r="A19" s="282"/>
      <c r="B19" s="292" t="s">
        <v>545</v>
      </c>
      <c r="C19" s="730">
        <v>15000</v>
      </c>
      <c r="D19" s="730">
        <v>15000</v>
      </c>
      <c r="E19" s="729">
        <v>15442</v>
      </c>
      <c r="F19" s="810">
        <f t="shared" si="0"/>
        <v>1.0294666666666668</v>
      </c>
      <c r="G19" s="112"/>
      <c r="H19" s="812">
        <f t="shared" si="1"/>
        <v>15442</v>
      </c>
    </row>
    <row r="20" spans="1:8" ht="16.5">
      <c r="A20" s="282"/>
      <c r="B20" s="292" t="s">
        <v>546</v>
      </c>
      <c r="C20" s="730">
        <v>65000</v>
      </c>
      <c r="D20" s="730">
        <v>65000</v>
      </c>
      <c r="E20" s="729">
        <v>70692</v>
      </c>
      <c r="F20" s="810">
        <f t="shared" si="0"/>
        <v>1.0875692307692308</v>
      </c>
      <c r="G20" s="813"/>
      <c r="H20" s="812">
        <f t="shared" si="1"/>
        <v>70692</v>
      </c>
    </row>
    <row r="21" spans="1:8" ht="16.5">
      <c r="A21" s="284"/>
      <c r="B21" s="292" t="s">
        <v>548</v>
      </c>
      <c r="C21" s="733">
        <v>830000</v>
      </c>
      <c r="D21" s="733">
        <v>830000</v>
      </c>
      <c r="E21" s="729">
        <v>799128</v>
      </c>
      <c r="F21" s="810">
        <f t="shared" si="0"/>
        <v>0.9628048192771085</v>
      </c>
      <c r="G21" s="280">
        <v>204435</v>
      </c>
      <c r="H21" s="812">
        <f t="shared" si="1"/>
        <v>594693</v>
      </c>
    </row>
    <row r="22" spans="1:8" ht="16.5">
      <c r="A22" s="284"/>
      <c r="B22" s="292" t="s">
        <v>547</v>
      </c>
      <c r="C22" s="733">
        <v>600</v>
      </c>
      <c r="D22" s="733">
        <v>600</v>
      </c>
      <c r="E22" s="729">
        <v>461</v>
      </c>
      <c r="F22" s="810">
        <f t="shared" si="0"/>
        <v>0.7683333333333333</v>
      </c>
      <c r="G22" s="112"/>
      <c r="H22" s="812">
        <f t="shared" si="1"/>
        <v>461</v>
      </c>
    </row>
    <row r="23" spans="1:8" ht="16.5">
      <c r="A23" s="284"/>
      <c r="B23" s="292" t="s">
        <v>604</v>
      </c>
      <c r="C23" s="733">
        <v>50</v>
      </c>
      <c r="D23" s="733">
        <v>50</v>
      </c>
      <c r="E23" s="729">
        <v>60</v>
      </c>
      <c r="F23" s="810">
        <f t="shared" si="0"/>
        <v>1.2</v>
      </c>
      <c r="G23" s="112"/>
      <c r="H23" s="812">
        <f t="shared" si="1"/>
        <v>60</v>
      </c>
    </row>
    <row r="24" spans="1:8" ht="16.5">
      <c r="A24" s="282"/>
      <c r="B24" s="292" t="s">
        <v>549</v>
      </c>
      <c r="C24" s="730">
        <v>7600</v>
      </c>
      <c r="D24" s="730">
        <v>7600</v>
      </c>
      <c r="E24" s="729">
        <v>7618</v>
      </c>
      <c r="F24" s="810">
        <f t="shared" si="0"/>
        <v>1.0023684210526316</v>
      </c>
      <c r="G24" s="112"/>
      <c r="H24" s="812">
        <f t="shared" si="1"/>
        <v>7618</v>
      </c>
    </row>
    <row r="25" spans="1:8" ht="16.5">
      <c r="A25" s="289">
        <v>4</v>
      </c>
      <c r="B25" s="87" t="s">
        <v>209</v>
      </c>
      <c r="C25" s="734">
        <v>674158</v>
      </c>
      <c r="D25" s="734">
        <v>716763</v>
      </c>
      <c r="E25" s="734">
        <v>598273</v>
      </c>
      <c r="F25" s="810">
        <f t="shared" si="0"/>
        <v>0.8346873373765108</v>
      </c>
      <c r="G25" s="300">
        <v>204348</v>
      </c>
      <c r="H25" s="812">
        <f t="shared" si="1"/>
        <v>393925</v>
      </c>
    </row>
    <row r="26" spans="1:8" ht="16.5">
      <c r="A26" s="284">
        <v>5</v>
      </c>
      <c r="B26" s="731" t="s">
        <v>550</v>
      </c>
      <c r="C26" s="735">
        <f>SUM(C27:C28)</f>
        <v>15580</v>
      </c>
      <c r="D26" s="735">
        <f>SUM(D27:D28)</f>
        <v>24365</v>
      </c>
      <c r="E26" s="735">
        <f>SUM(E27:E28)</f>
        <v>26625</v>
      </c>
      <c r="F26" s="810">
        <f t="shared" si="0"/>
        <v>1.0927560024625487</v>
      </c>
      <c r="G26" s="814">
        <f>SUM(G27:G28)</f>
        <v>1492</v>
      </c>
      <c r="H26" s="812">
        <f t="shared" si="1"/>
        <v>25133</v>
      </c>
    </row>
    <row r="27" spans="1:8" ht="16.5">
      <c r="A27" s="284"/>
      <c r="B27" s="292" t="s">
        <v>551</v>
      </c>
      <c r="C27" s="735"/>
      <c r="D27" s="735">
        <v>5000</v>
      </c>
      <c r="E27" s="729">
        <v>7500</v>
      </c>
      <c r="F27" s="810">
        <f t="shared" si="0"/>
        <v>1.5</v>
      </c>
      <c r="G27" s="300">
        <v>0</v>
      </c>
      <c r="H27" s="812">
        <f t="shared" si="1"/>
        <v>7500</v>
      </c>
    </row>
    <row r="28" spans="1:8" ht="16.5">
      <c r="A28" s="284"/>
      <c r="B28" s="292" t="s">
        <v>552</v>
      </c>
      <c r="C28" s="735">
        <v>15580</v>
      </c>
      <c r="D28" s="735">
        <v>19365</v>
      </c>
      <c r="E28" s="729">
        <v>19125</v>
      </c>
      <c r="F28" s="810">
        <f t="shared" si="0"/>
        <v>0.9876065065840434</v>
      </c>
      <c r="G28" s="300">
        <v>1492</v>
      </c>
      <c r="H28" s="812">
        <f t="shared" si="1"/>
        <v>17633</v>
      </c>
    </row>
    <row r="29" spans="1:8" ht="16.5">
      <c r="A29" s="282"/>
      <c r="B29" s="16"/>
      <c r="C29" s="730"/>
      <c r="D29" s="730"/>
      <c r="E29" s="729">
        <f>SUM(C29:D29)</f>
        <v>0</v>
      </c>
      <c r="F29" s="807"/>
      <c r="G29" s="280"/>
      <c r="H29" s="809">
        <f t="shared" si="1"/>
        <v>0</v>
      </c>
    </row>
    <row r="30" spans="1:8" ht="16.5">
      <c r="A30" s="19" t="s">
        <v>63</v>
      </c>
      <c r="B30" s="288" t="s">
        <v>64</v>
      </c>
      <c r="C30" s="736">
        <f aca="true" t="shared" si="2" ref="C30:H30">SUM(C31+C32+C33+C34+C35)</f>
        <v>3076378</v>
      </c>
      <c r="D30" s="736">
        <f t="shared" si="2"/>
        <v>3273731</v>
      </c>
      <c r="E30" s="736">
        <f t="shared" si="2"/>
        <v>2919213</v>
      </c>
      <c r="F30" s="807">
        <f t="shared" si="0"/>
        <v>0.8917082680281306</v>
      </c>
      <c r="G30" s="815">
        <f t="shared" si="2"/>
        <v>1555206</v>
      </c>
      <c r="H30" s="818">
        <f t="shared" si="2"/>
        <v>1364007</v>
      </c>
    </row>
    <row r="31" spans="1:8" ht="16.5">
      <c r="A31" s="282">
        <v>1</v>
      </c>
      <c r="B31" s="16" t="s">
        <v>0</v>
      </c>
      <c r="C31" s="732">
        <v>1089112</v>
      </c>
      <c r="D31" s="732">
        <v>1176488</v>
      </c>
      <c r="E31" s="729">
        <v>1090681</v>
      </c>
      <c r="F31" s="810">
        <f t="shared" si="0"/>
        <v>0.9270651294360843</v>
      </c>
      <c r="G31" s="280">
        <v>688022</v>
      </c>
      <c r="H31" s="812">
        <f t="shared" si="1"/>
        <v>402659</v>
      </c>
    </row>
    <row r="32" spans="1:8" ht="33">
      <c r="A32" s="282">
        <v>2</v>
      </c>
      <c r="B32" s="79" t="s">
        <v>553</v>
      </c>
      <c r="C32" s="732">
        <v>314514</v>
      </c>
      <c r="D32" s="732">
        <v>335390</v>
      </c>
      <c r="E32" s="729">
        <v>306567</v>
      </c>
      <c r="F32" s="810">
        <f t="shared" si="0"/>
        <v>0.9140612421360208</v>
      </c>
      <c r="G32" s="280">
        <v>192383</v>
      </c>
      <c r="H32" s="812">
        <f t="shared" si="1"/>
        <v>114184</v>
      </c>
    </row>
    <row r="33" spans="1:8" ht="16.5">
      <c r="A33" s="282">
        <v>3</v>
      </c>
      <c r="B33" s="16" t="s">
        <v>9</v>
      </c>
      <c r="C33" s="732">
        <v>1381880</v>
      </c>
      <c r="D33" s="732">
        <v>1388930</v>
      </c>
      <c r="E33" s="729">
        <v>1216365</v>
      </c>
      <c r="F33" s="810">
        <f t="shared" si="0"/>
        <v>0.8757568775964232</v>
      </c>
      <c r="G33" s="280">
        <v>496129</v>
      </c>
      <c r="H33" s="812">
        <f t="shared" si="1"/>
        <v>720236</v>
      </c>
    </row>
    <row r="34" spans="1:8" ht="16.5">
      <c r="A34" s="282">
        <v>4</v>
      </c>
      <c r="B34" s="16" t="s">
        <v>15</v>
      </c>
      <c r="C34" s="732">
        <v>22880</v>
      </c>
      <c r="D34" s="732">
        <v>26888</v>
      </c>
      <c r="E34" s="729">
        <v>21336</v>
      </c>
      <c r="F34" s="810">
        <f t="shared" si="0"/>
        <v>0.7935138351681047</v>
      </c>
      <c r="G34" s="280">
        <v>16626</v>
      </c>
      <c r="H34" s="812">
        <f t="shared" si="1"/>
        <v>4710</v>
      </c>
    </row>
    <row r="35" spans="1:8" ht="16.5">
      <c r="A35" s="282">
        <v>5</v>
      </c>
      <c r="B35" s="16" t="s">
        <v>6</v>
      </c>
      <c r="C35" s="732">
        <f>SUM(C36:C40)</f>
        <v>267992</v>
      </c>
      <c r="D35" s="732">
        <f>SUM(D36:D40)</f>
        <v>346035</v>
      </c>
      <c r="E35" s="732">
        <f>SUM(E36:E40)</f>
        <v>284264</v>
      </c>
      <c r="F35" s="810">
        <f t="shared" si="0"/>
        <v>0.821489155721242</v>
      </c>
      <c r="G35" s="280">
        <f>SUM(G36:G40)</f>
        <v>162046</v>
      </c>
      <c r="H35" s="812">
        <f t="shared" si="1"/>
        <v>122218</v>
      </c>
    </row>
    <row r="36" spans="1:8" ht="16.5">
      <c r="A36" s="282"/>
      <c r="B36" s="292" t="s">
        <v>554</v>
      </c>
      <c r="C36" s="732">
        <v>61314</v>
      </c>
      <c r="D36" s="732">
        <v>75620</v>
      </c>
      <c r="E36" s="729">
        <v>74992</v>
      </c>
      <c r="F36" s="810">
        <f t="shared" si="0"/>
        <v>0.9916953186987569</v>
      </c>
      <c r="G36" s="280">
        <v>66408</v>
      </c>
      <c r="H36" s="812">
        <f t="shared" si="1"/>
        <v>8584</v>
      </c>
    </row>
    <row r="37" spans="1:8" ht="16.5">
      <c r="A37" s="282"/>
      <c r="B37" s="292" t="s">
        <v>555</v>
      </c>
      <c r="C37" s="732">
        <v>0</v>
      </c>
      <c r="D37" s="732">
        <v>7500</v>
      </c>
      <c r="E37" s="729">
        <v>7500</v>
      </c>
      <c r="F37" s="1200">
        <f t="shared" si="0"/>
        <v>1</v>
      </c>
      <c r="G37" s="280">
        <v>0</v>
      </c>
      <c r="H37" s="812">
        <f t="shared" si="1"/>
        <v>7500</v>
      </c>
    </row>
    <row r="38" spans="1:8" ht="16.5">
      <c r="A38" s="282"/>
      <c r="B38" s="292" t="s">
        <v>467</v>
      </c>
      <c r="C38" s="732">
        <v>82905</v>
      </c>
      <c r="D38" s="732">
        <v>236423</v>
      </c>
      <c r="E38" s="729">
        <v>201772</v>
      </c>
      <c r="F38" s="810">
        <f t="shared" si="0"/>
        <v>0.8534364253900847</v>
      </c>
      <c r="G38" s="280">
        <v>95638</v>
      </c>
      <c r="H38" s="812">
        <f t="shared" si="1"/>
        <v>106134</v>
      </c>
    </row>
    <row r="39" spans="1:8" ht="16.5">
      <c r="A39" s="282"/>
      <c r="B39" s="292" t="s">
        <v>16</v>
      </c>
      <c r="C39" s="730">
        <v>47500</v>
      </c>
      <c r="D39" s="730">
        <v>11223</v>
      </c>
      <c r="E39" s="729">
        <v>0</v>
      </c>
      <c r="F39" s="810">
        <f t="shared" si="0"/>
        <v>0</v>
      </c>
      <c r="G39" s="280">
        <v>0</v>
      </c>
      <c r="H39" s="812">
        <f t="shared" si="1"/>
        <v>0</v>
      </c>
    </row>
    <row r="40" spans="1:8" ht="16.5">
      <c r="A40" s="282"/>
      <c r="B40" s="292" t="s">
        <v>17</v>
      </c>
      <c r="C40" s="730">
        <v>76273</v>
      </c>
      <c r="D40" s="730">
        <v>15269</v>
      </c>
      <c r="E40" s="729">
        <v>0</v>
      </c>
      <c r="F40" s="810">
        <f t="shared" si="0"/>
        <v>0</v>
      </c>
      <c r="G40" s="280">
        <v>0</v>
      </c>
      <c r="H40" s="812">
        <f t="shared" si="1"/>
        <v>0</v>
      </c>
    </row>
    <row r="41" spans="1:8" ht="16.5">
      <c r="A41" s="282"/>
      <c r="B41" s="16"/>
      <c r="C41" s="730"/>
      <c r="D41" s="730"/>
      <c r="E41" s="729">
        <f>SUM(C41:D41)</f>
        <v>0</v>
      </c>
      <c r="F41" s="807"/>
      <c r="G41" s="112"/>
      <c r="H41" s="809">
        <f t="shared" si="1"/>
        <v>0</v>
      </c>
    </row>
    <row r="42" spans="1:8" s="18" customFormat="1" ht="15.75">
      <c r="A42" s="17"/>
      <c r="B42" s="283" t="s">
        <v>556</v>
      </c>
      <c r="C42" s="737">
        <f>C3-C30</f>
        <v>4</v>
      </c>
      <c r="D42" s="737">
        <f>D3-D30</f>
        <v>74566</v>
      </c>
      <c r="E42" s="737">
        <f>E3-E30</f>
        <v>289184</v>
      </c>
      <c r="F42" s="1146">
        <f t="shared" si="0"/>
        <v>3.878228683314111</v>
      </c>
      <c r="G42" s="291">
        <f>G3-G30</f>
        <v>14904</v>
      </c>
      <c r="H42" s="1147">
        <f t="shared" si="1"/>
        <v>274280</v>
      </c>
    </row>
    <row r="43" spans="1:8" s="18" customFormat="1" ht="16.5">
      <c r="A43" s="19"/>
      <c r="B43" s="288"/>
      <c r="C43" s="1145"/>
      <c r="D43" s="1145"/>
      <c r="E43" s="739">
        <f>SUM(C43:D43)</f>
        <v>0</v>
      </c>
      <c r="F43" s="807"/>
      <c r="G43" s="290"/>
      <c r="H43" s="809">
        <f t="shared" si="1"/>
        <v>0</v>
      </c>
    </row>
    <row r="44" spans="1:8" s="18" customFormat="1" ht="15.75">
      <c r="A44" s="19" t="s">
        <v>65</v>
      </c>
      <c r="B44" s="288" t="s">
        <v>21</v>
      </c>
      <c r="C44" s="1145">
        <f>SUM(C45:C46)</f>
        <v>36334</v>
      </c>
      <c r="D44" s="1145">
        <f>SUM(D45:D46)</f>
        <v>371702</v>
      </c>
      <c r="E44" s="1145">
        <f>SUM(E45:E46)</f>
        <v>1536334</v>
      </c>
      <c r="F44" s="807">
        <f t="shared" si="0"/>
        <v>4.1332411447880295</v>
      </c>
      <c r="G44" s="290">
        <f>SUM(G45:G46)</f>
        <v>36334</v>
      </c>
      <c r="H44" s="745">
        <f>SUM(H45:H46)</f>
        <v>1500000</v>
      </c>
    </row>
    <row r="45" spans="1:8" s="18" customFormat="1" ht="16.5">
      <c r="A45" s="282">
        <v>1</v>
      </c>
      <c r="B45" s="79" t="s">
        <v>105</v>
      </c>
      <c r="C45" s="277">
        <v>36334</v>
      </c>
      <c r="D45" s="277">
        <v>71702</v>
      </c>
      <c r="E45" s="729">
        <v>36334</v>
      </c>
      <c r="F45" s="810">
        <f t="shared" si="0"/>
        <v>0.5067362137736744</v>
      </c>
      <c r="G45" s="280">
        <v>36334</v>
      </c>
      <c r="H45" s="812">
        <f>E45-G45</f>
        <v>0</v>
      </c>
    </row>
    <row r="46" spans="1:8" s="18" customFormat="1" ht="16.5">
      <c r="A46" s="289">
        <v>2</v>
      </c>
      <c r="B46" s="738" t="s">
        <v>970</v>
      </c>
      <c r="C46" s="277">
        <v>0</v>
      </c>
      <c r="D46" s="277">
        <v>300000</v>
      </c>
      <c r="E46" s="739">
        <v>1500000</v>
      </c>
      <c r="F46" s="807"/>
      <c r="G46" s="279"/>
      <c r="H46" s="812">
        <f>E46-G46</f>
        <v>1500000</v>
      </c>
    </row>
    <row r="47" spans="1:8" s="18" customFormat="1" ht="16.5">
      <c r="A47" s="289"/>
      <c r="B47" s="738"/>
      <c r="C47" s="277"/>
      <c r="D47" s="277"/>
      <c r="E47" s="739"/>
      <c r="F47" s="807"/>
      <c r="G47" s="279"/>
      <c r="H47" s="812"/>
    </row>
    <row r="48" spans="1:8" ht="16.5">
      <c r="A48" s="19" t="s">
        <v>66</v>
      </c>
      <c r="B48" s="288" t="s">
        <v>19</v>
      </c>
      <c r="C48" s="740">
        <f>SUM(C49:C51)</f>
        <v>36330</v>
      </c>
      <c r="D48" s="740">
        <f>SUM(D49:D51)</f>
        <v>352246</v>
      </c>
      <c r="E48" s="740">
        <f>SUM(E49:E51)</f>
        <v>1552246</v>
      </c>
      <c r="F48" s="807">
        <f t="shared" si="0"/>
        <v>4.406710083294062</v>
      </c>
      <c r="G48" s="290">
        <f>SUM(G49:G51)</f>
        <v>35368</v>
      </c>
      <c r="H48" s="809">
        <f t="shared" si="1"/>
        <v>1516878</v>
      </c>
    </row>
    <row r="49" spans="1:8" ht="16.5">
      <c r="A49" s="282">
        <v>1</v>
      </c>
      <c r="B49" s="79" t="s">
        <v>440</v>
      </c>
      <c r="C49" s="732">
        <v>36330</v>
      </c>
      <c r="D49" s="732">
        <v>16878</v>
      </c>
      <c r="E49" s="729">
        <v>16878</v>
      </c>
      <c r="F49" s="1200">
        <f t="shared" si="0"/>
        <v>1</v>
      </c>
      <c r="G49" s="280"/>
      <c r="H49" s="812">
        <f t="shared" si="1"/>
        <v>16878</v>
      </c>
    </row>
    <row r="50" spans="1:8" ht="16.5">
      <c r="A50" s="284">
        <v>2</v>
      </c>
      <c r="B50" s="168" t="s">
        <v>105</v>
      </c>
      <c r="C50" s="735">
        <v>0</v>
      </c>
      <c r="D50" s="735">
        <v>35368</v>
      </c>
      <c r="E50" s="729">
        <v>35368</v>
      </c>
      <c r="F50" s="1200">
        <f t="shared" si="0"/>
        <v>1</v>
      </c>
      <c r="G50" s="280">
        <v>35368</v>
      </c>
      <c r="H50" s="812">
        <f t="shared" si="1"/>
        <v>0</v>
      </c>
    </row>
    <row r="51" spans="1:8" ht="16.5">
      <c r="A51" s="284">
        <v>3</v>
      </c>
      <c r="B51" s="168" t="s">
        <v>969</v>
      </c>
      <c r="C51" s="735">
        <v>0</v>
      </c>
      <c r="D51" s="735">
        <v>300000</v>
      </c>
      <c r="E51" s="729">
        <v>1500000</v>
      </c>
      <c r="F51" s="807"/>
      <c r="G51" s="280">
        <v>0</v>
      </c>
      <c r="H51" s="812">
        <f t="shared" si="1"/>
        <v>1500000</v>
      </c>
    </row>
    <row r="52" spans="1:8" ht="16.5">
      <c r="A52" s="284"/>
      <c r="B52" s="285"/>
      <c r="C52" s="733"/>
      <c r="D52" s="733"/>
      <c r="E52" s="729">
        <f>SUM(C52:D52)</f>
        <v>0</v>
      </c>
      <c r="F52" s="807"/>
      <c r="G52" s="112"/>
      <c r="H52" s="809">
        <f t="shared" si="1"/>
        <v>0</v>
      </c>
    </row>
    <row r="53" spans="1:8" s="18" customFormat="1" ht="15.75">
      <c r="A53" s="286"/>
      <c r="B53" s="287" t="s">
        <v>67</v>
      </c>
      <c r="C53" s="741">
        <f>SUM(C3+C48)</f>
        <v>3112712</v>
      </c>
      <c r="D53" s="741">
        <f>SUM(D3+D48)</f>
        <v>3700543</v>
      </c>
      <c r="E53" s="741">
        <f>SUM(E3+E48)</f>
        <v>4760643</v>
      </c>
      <c r="F53" s="807">
        <f t="shared" si="0"/>
        <v>1.2864714718893957</v>
      </c>
      <c r="G53" s="293">
        <f>SUM(G3+G48)</f>
        <v>1605478</v>
      </c>
      <c r="H53" s="809">
        <f t="shared" si="1"/>
        <v>3155165</v>
      </c>
    </row>
    <row r="54" spans="1:8" s="18" customFormat="1" ht="15.75">
      <c r="A54" s="286"/>
      <c r="B54" s="287" t="s">
        <v>68</v>
      </c>
      <c r="C54" s="741">
        <f>C30+C44</f>
        <v>3112712</v>
      </c>
      <c r="D54" s="741">
        <f>D30+D44</f>
        <v>3645433</v>
      </c>
      <c r="E54" s="741">
        <f>E30+E44</f>
        <v>4455547</v>
      </c>
      <c r="F54" s="807">
        <f t="shared" si="0"/>
        <v>1.2222270989481907</v>
      </c>
      <c r="G54" s="293">
        <f>G30+G44</f>
        <v>1591540</v>
      </c>
      <c r="H54" s="809">
        <f t="shared" si="1"/>
        <v>2864007</v>
      </c>
    </row>
    <row r="55" spans="1:8" s="18" customFormat="1" ht="16.5">
      <c r="A55" s="286"/>
      <c r="B55" s="287"/>
      <c r="C55" s="741"/>
      <c r="D55" s="741"/>
      <c r="E55" s="729">
        <f>SUM(C55:D55)</f>
        <v>0</v>
      </c>
      <c r="F55" s="807"/>
      <c r="G55" s="96"/>
      <c r="H55" s="809">
        <f t="shared" si="1"/>
        <v>0</v>
      </c>
    </row>
    <row r="56" spans="1:8" ht="16.5">
      <c r="A56" s="282"/>
      <c r="B56" s="283" t="s">
        <v>557</v>
      </c>
      <c r="C56" s="737">
        <f>SUM(C57:C58)</f>
        <v>411</v>
      </c>
      <c r="D56" s="737">
        <f>SUM(D57:D58)</f>
        <v>413</v>
      </c>
      <c r="E56" s="737">
        <f>SUM(E57:E58)</f>
        <v>379</v>
      </c>
      <c r="F56" s="807">
        <f t="shared" si="0"/>
        <v>0.9176755447941889</v>
      </c>
      <c r="G56" s="291">
        <f>SUM(G57:G58)</f>
        <v>323</v>
      </c>
      <c r="H56" s="809">
        <f t="shared" si="1"/>
        <v>56</v>
      </c>
    </row>
    <row r="57" spans="1:8" ht="16.5">
      <c r="A57" s="282"/>
      <c r="B57" s="283" t="s">
        <v>558</v>
      </c>
      <c r="C57" s="730">
        <v>2</v>
      </c>
      <c r="D57" s="730">
        <v>2</v>
      </c>
      <c r="E57" s="729">
        <v>2</v>
      </c>
      <c r="F57" s="810">
        <f t="shared" si="0"/>
        <v>1</v>
      </c>
      <c r="G57" s="280">
        <v>1</v>
      </c>
      <c r="H57" s="809">
        <f t="shared" si="1"/>
        <v>1</v>
      </c>
    </row>
    <row r="58" spans="1:8" ht="17.25" thickBot="1">
      <c r="A58" s="101"/>
      <c r="B58" s="102" t="s">
        <v>51</v>
      </c>
      <c r="C58" s="742">
        <v>409</v>
      </c>
      <c r="D58" s="742">
        <v>411</v>
      </c>
      <c r="E58" s="743">
        <v>377</v>
      </c>
      <c r="F58" s="820">
        <f t="shared" si="0"/>
        <v>0.9172749391727494</v>
      </c>
      <c r="G58" s="816">
        <v>322</v>
      </c>
      <c r="H58" s="817">
        <f t="shared" si="1"/>
        <v>55</v>
      </c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5748031496062992" right="0.1968503937007874" top="0.7086614173228347" bottom="0.35433070866141736" header="0.2362204724409449" footer="0.1968503937007874"/>
  <pageSetup horizontalDpi="600" verticalDpi="600" orientation="portrait" paperSize="9" scale="75" r:id="rId1"/>
  <headerFooter>
    <oddHeader>&amp;C&amp;"Book Antiqua,Félkövér"&amp;11Keszthely Város Önkormányzata
2016. évi működési költségvetése&amp;R&amp;"Book Antiqua,Félkövér"3.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L22" sqref="L21:L22"/>
    </sheetView>
  </sheetViews>
  <sheetFormatPr defaultColWidth="9.140625" defaultRowHeight="12.75"/>
  <cols>
    <col min="1" max="1" width="4.421875" style="0" customWidth="1"/>
    <col min="2" max="2" width="43.28125" style="0" customWidth="1"/>
    <col min="3" max="3" width="11.421875" style="109" customWidth="1"/>
    <col min="4" max="4" width="12.00390625" style="109" bestFit="1" customWidth="1"/>
    <col min="5" max="5" width="11.00390625" style="109" customWidth="1"/>
    <col min="6" max="6" width="8.421875" style="0" customWidth="1"/>
    <col min="7" max="7" width="10.7109375" style="0" customWidth="1"/>
    <col min="8" max="8" width="10.57421875" style="0" customWidth="1"/>
  </cols>
  <sheetData>
    <row r="1" spans="1:8" ht="13.5" customHeight="1">
      <c r="A1" s="1256" t="s">
        <v>13</v>
      </c>
      <c r="B1" s="1252" t="s">
        <v>14</v>
      </c>
      <c r="C1" s="1252" t="s">
        <v>197</v>
      </c>
      <c r="D1" s="1252" t="s">
        <v>93</v>
      </c>
      <c r="E1" s="1252" t="s">
        <v>200</v>
      </c>
      <c r="F1" s="1250" t="s">
        <v>199</v>
      </c>
      <c r="G1" s="1254" t="s">
        <v>262</v>
      </c>
      <c r="H1" s="1255"/>
    </row>
    <row r="2" spans="1:8" s="104" customFormat="1" ht="28.5" customHeight="1" thickBot="1">
      <c r="A2" s="1257"/>
      <c r="B2" s="1253"/>
      <c r="C2" s="1253"/>
      <c r="D2" s="1253"/>
      <c r="E2" s="1253"/>
      <c r="F2" s="1251"/>
      <c r="G2" s="401" t="s">
        <v>91</v>
      </c>
      <c r="H2" s="402" t="s">
        <v>263</v>
      </c>
    </row>
    <row r="3" spans="1:8" s="3" customFormat="1" ht="16.5">
      <c r="A3" s="19" t="s">
        <v>62</v>
      </c>
      <c r="B3" s="288" t="s">
        <v>11</v>
      </c>
      <c r="C3" s="290">
        <f>SUM(C4+C5+C6+C10)</f>
        <v>212216</v>
      </c>
      <c r="D3" s="290">
        <f>SUM(D4+D5+D6+D10)</f>
        <v>234614</v>
      </c>
      <c r="E3" s="290">
        <f>SUM(E4+E5+E6+E10)</f>
        <v>67172</v>
      </c>
      <c r="F3" s="800">
        <f>E3/D3</f>
        <v>0.2863085749358521</v>
      </c>
      <c r="G3" s="290">
        <f>SUM(G4+G5+G6+G10)</f>
        <v>0</v>
      </c>
      <c r="H3" s="745">
        <f>E3-G3</f>
        <v>67172</v>
      </c>
    </row>
    <row r="4" spans="1:8" s="3" customFormat="1" ht="16.5">
      <c r="A4" s="282">
        <v>1</v>
      </c>
      <c r="B4" s="79" t="s">
        <v>956</v>
      </c>
      <c r="C4" s="279"/>
      <c r="D4" s="279">
        <v>0</v>
      </c>
      <c r="E4" s="279"/>
      <c r="F4" s="801">
        <v>0</v>
      </c>
      <c r="G4" s="303"/>
      <c r="H4" s="802">
        <f aca="true" t="shared" si="0" ref="H4:H12">E4-G4</f>
        <v>0</v>
      </c>
    </row>
    <row r="5" spans="1:8" s="3" customFormat="1" ht="16.5">
      <c r="A5" s="282">
        <v>2</v>
      </c>
      <c r="B5" s="79" t="s">
        <v>957</v>
      </c>
      <c r="C5" s="290"/>
      <c r="D5" s="279">
        <v>12849</v>
      </c>
      <c r="E5" s="279">
        <v>12849</v>
      </c>
      <c r="F5" s="801">
        <f aca="true" t="shared" si="1" ref="F5:F36">E5/D5</f>
        <v>1</v>
      </c>
      <c r="G5" s="303"/>
      <c r="H5" s="802">
        <f t="shared" si="0"/>
        <v>12849</v>
      </c>
    </row>
    <row r="6" spans="1:8" s="3" customFormat="1" ht="16.5">
      <c r="A6" s="282">
        <v>3</v>
      </c>
      <c r="B6" s="16" t="s">
        <v>439</v>
      </c>
      <c r="C6" s="280">
        <f>SUM(C7:C9)</f>
        <v>211216</v>
      </c>
      <c r="D6" s="280">
        <f>SUM(D7:D9)</f>
        <v>220765</v>
      </c>
      <c r="E6" s="280">
        <f>SUM(E7:E9)</f>
        <v>47636</v>
      </c>
      <c r="F6" s="801">
        <f t="shared" si="1"/>
        <v>0.2157769573981383</v>
      </c>
      <c r="G6" s="303"/>
      <c r="H6" s="802">
        <f t="shared" si="0"/>
        <v>47636</v>
      </c>
    </row>
    <row r="7" spans="1:8" s="3" customFormat="1" ht="16.5">
      <c r="A7" s="282"/>
      <c r="B7" s="292" t="s">
        <v>738</v>
      </c>
      <c r="C7" s="280">
        <v>211216</v>
      </c>
      <c r="D7" s="280">
        <v>220765</v>
      </c>
      <c r="E7" s="280">
        <v>45877</v>
      </c>
      <c r="F7" s="801">
        <f t="shared" si="1"/>
        <v>0.20780920888727833</v>
      </c>
      <c r="G7" s="303"/>
      <c r="H7" s="802">
        <f t="shared" si="0"/>
        <v>45877</v>
      </c>
    </row>
    <row r="8" spans="1:8" s="3" customFormat="1" ht="16.5">
      <c r="A8" s="282"/>
      <c r="B8" s="292" t="s">
        <v>576</v>
      </c>
      <c r="C8" s="280">
        <v>0</v>
      </c>
      <c r="D8" s="280">
        <v>0</v>
      </c>
      <c r="E8" s="280">
        <v>1159</v>
      </c>
      <c r="F8" s="801">
        <v>0</v>
      </c>
      <c r="G8" s="303"/>
      <c r="H8" s="802">
        <f t="shared" si="0"/>
        <v>1159</v>
      </c>
    </row>
    <row r="9" spans="1:8" s="3" customFormat="1" ht="16.5">
      <c r="A9" s="282"/>
      <c r="B9" s="292" t="s">
        <v>739</v>
      </c>
      <c r="C9" s="280">
        <v>0</v>
      </c>
      <c r="D9" s="280">
        <v>0</v>
      </c>
      <c r="E9" s="280">
        <v>600</v>
      </c>
      <c r="F9" s="801">
        <v>0</v>
      </c>
      <c r="G9" s="303"/>
      <c r="H9" s="802">
        <f t="shared" si="0"/>
        <v>600</v>
      </c>
    </row>
    <row r="10" spans="1:8" s="3" customFormat="1" ht="16.5">
      <c r="A10" s="282">
        <v>4</v>
      </c>
      <c r="B10" s="79" t="s">
        <v>531</v>
      </c>
      <c r="C10" s="280">
        <f>SUM(C11:C12)</f>
        <v>1000</v>
      </c>
      <c r="D10" s="280">
        <f>SUM(D11:D12)</f>
        <v>1000</v>
      </c>
      <c r="E10" s="280">
        <f>SUM(E11:E12)</f>
        <v>6687</v>
      </c>
      <c r="F10" s="801">
        <f t="shared" si="1"/>
        <v>6.687</v>
      </c>
      <c r="G10" s="303"/>
      <c r="H10" s="802">
        <f t="shared" si="0"/>
        <v>6687</v>
      </c>
    </row>
    <row r="11" spans="1:8" s="3" customFormat="1" ht="16.5">
      <c r="A11" s="282"/>
      <c r="B11" s="292" t="s">
        <v>740</v>
      </c>
      <c r="C11" s="280">
        <v>1000</v>
      </c>
      <c r="D11" s="280">
        <v>1000</v>
      </c>
      <c r="E11" s="300">
        <v>1063</v>
      </c>
      <c r="F11" s="801">
        <f t="shared" si="1"/>
        <v>1.063</v>
      </c>
      <c r="G11" s="13"/>
      <c r="H11" s="802">
        <f t="shared" si="0"/>
        <v>1063</v>
      </c>
    </row>
    <row r="12" spans="1:8" s="3" customFormat="1" ht="33">
      <c r="A12" s="282"/>
      <c r="B12" s="157" t="s">
        <v>741</v>
      </c>
      <c r="C12" s="280">
        <v>0</v>
      </c>
      <c r="D12" s="280">
        <v>0</v>
      </c>
      <c r="E12" s="1201">
        <v>5624</v>
      </c>
      <c r="F12" s="1202"/>
      <c r="G12" s="1203"/>
      <c r="H12" s="1204">
        <f t="shared" si="0"/>
        <v>5624</v>
      </c>
    </row>
    <row r="13" spans="1:8" s="3" customFormat="1" ht="16.5">
      <c r="A13" s="17"/>
      <c r="B13" s="283"/>
      <c r="C13" s="291"/>
      <c r="D13" s="291"/>
      <c r="E13" s="291"/>
      <c r="F13" s="800"/>
      <c r="G13" s="303"/>
      <c r="H13" s="534">
        <f aca="true" t="shared" si="2" ref="H13:H34">E13-G13</f>
        <v>0</v>
      </c>
    </row>
    <row r="14" spans="1:8" s="3" customFormat="1" ht="16.5">
      <c r="A14" s="17" t="s">
        <v>63</v>
      </c>
      <c r="B14" s="283" t="s">
        <v>46</v>
      </c>
      <c r="C14" s="291">
        <f>C15+C16+C17</f>
        <v>943450</v>
      </c>
      <c r="D14" s="291">
        <f>D15+D16+D17</f>
        <v>1085413</v>
      </c>
      <c r="E14" s="291">
        <f>E15+E16+E17</f>
        <v>479450</v>
      </c>
      <c r="F14" s="800">
        <f t="shared" si="1"/>
        <v>0.44172126186069266</v>
      </c>
      <c r="G14" s="291">
        <f>G15+G16+G17</f>
        <v>134535</v>
      </c>
      <c r="H14" s="746">
        <f>H15+H16+H17</f>
        <v>344915</v>
      </c>
    </row>
    <row r="15" spans="1:8" s="3" customFormat="1" ht="16.5">
      <c r="A15" s="282">
        <v>1</v>
      </c>
      <c r="B15" s="16" t="s">
        <v>69</v>
      </c>
      <c r="C15" s="280">
        <v>158358</v>
      </c>
      <c r="D15" s="280">
        <v>412262</v>
      </c>
      <c r="E15" s="280">
        <v>305965</v>
      </c>
      <c r="F15" s="801">
        <f t="shared" si="1"/>
        <v>0.7421615380510452</v>
      </c>
      <c r="G15" s="13">
        <v>75351</v>
      </c>
      <c r="H15" s="534">
        <f t="shared" si="2"/>
        <v>230614</v>
      </c>
    </row>
    <row r="16" spans="1:8" s="3" customFormat="1" ht="16.5">
      <c r="A16" s="282">
        <v>2</v>
      </c>
      <c r="B16" s="16" t="s">
        <v>23</v>
      </c>
      <c r="C16" s="280">
        <v>268211</v>
      </c>
      <c r="D16" s="280">
        <v>330060</v>
      </c>
      <c r="E16" s="280">
        <v>148595</v>
      </c>
      <c r="F16" s="801">
        <f t="shared" si="1"/>
        <v>0.45020602314730657</v>
      </c>
      <c r="G16" s="13">
        <v>59184</v>
      </c>
      <c r="H16" s="534">
        <f t="shared" si="2"/>
        <v>89411</v>
      </c>
    </row>
    <row r="17" spans="1:8" s="3" customFormat="1" ht="16.5">
      <c r="A17" s="282">
        <v>3</v>
      </c>
      <c r="B17" s="16" t="s">
        <v>532</v>
      </c>
      <c r="C17" s="280">
        <f>SUM(C18:C21)</f>
        <v>516881</v>
      </c>
      <c r="D17" s="280">
        <f>SUM(D18:D21)</f>
        <v>343091</v>
      </c>
      <c r="E17" s="280">
        <f>SUM(E18:E21)</f>
        <v>24890</v>
      </c>
      <c r="F17" s="801">
        <f t="shared" si="1"/>
        <v>0.07254635067664264</v>
      </c>
      <c r="G17" s="13">
        <v>0</v>
      </c>
      <c r="H17" s="534">
        <f t="shared" si="2"/>
        <v>24890</v>
      </c>
    </row>
    <row r="18" spans="1:8" s="3" customFormat="1" ht="33">
      <c r="A18" s="284"/>
      <c r="B18" s="157" t="s">
        <v>737</v>
      </c>
      <c r="C18" s="281"/>
      <c r="D18" s="279">
        <v>640</v>
      </c>
      <c r="E18" s="280">
        <v>640</v>
      </c>
      <c r="F18" s="800"/>
      <c r="G18" s="13"/>
      <c r="H18" s="534">
        <f t="shared" si="2"/>
        <v>640</v>
      </c>
    </row>
    <row r="19" spans="1:8" s="3" customFormat="1" ht="16.5">
      <c r="A19" s="284"/>
      <c r="B19" s="157" t="s">
        <v>742</v>
      </c>
      <c r="C19" s="281">
        <v>2833</v>
      </c>
      <c r="D19" s="279">
        <v>2833</v>
      </c>
      <c r="E19" s="280"/>
      <c r="F19" s="801">
        <f t="shared" si="1"/>
        <v>0</v>
      </c>
      <c r="G19" s="13">
        <v>0</v>
      </c>
      <c r="H19" s="534">
        <f t="shared" si="2"/>
        <v>0</v>
      </c>
    </row>
    <row r="20" spans="1:8" s="18" customFormat="1" ht="33">
      <c r="A20" s="284"/>
      <c r="B20" s="157" t="s">
        <v>743</v>
      </c>
      <c r="C20" s="280">
        <v>58550</v>
      </c>
      <c r="D20" s="280">
        <v>40750</v>
      </c>
      <c r="E20" s="280">
        <v>24250</v>
      </c>
      <c r="F20" s="801">
        <f t="shared" si="1"/>
        <v>0.5950920245398773</v>
      </c>
      <c r="G20" s="13"/>
      <c r="H20" s="534">
        <f t="shared" si="2"/>
        <v>24250</v>
      </c>
    </row>
    <row r="21" spans="1:8" s="18" customFormat="1" ht="16.5">
      <c r="A21" s="284"/>
      <c r="B21" s="471" t="s">
        <v>744</v>
      </c>
      <c r="C21" s="281">
        <v>455498</v>
      </c>
      <c r="D21" s="281">
        <v>298868</v>
      </c>
      <c r="E21" s="281"/>
      <c r="F21" s="801">
        <f t="shared" si="1"/>
        <v>0</v>
      </c>
      <c r="G21" s="13"/>
      <c r="H21" s="534"/>
    </row>
    <row r="22" spans="1:8" s="3" customFormat="1" ht="16.5">
      <c r="A22" s="286"/>
      <c r="B22" s="287"/>
      <c r="C22" s="293"/>
      <c r="D22" s="293"/>
      <c r="E22" s="293"/>
      <c r="F22" s="801"/>
      <c r="G22" s="303"/>
      <c r="H22" s="534">
        <f t="shared" si="2"/>
        <v>0</v>
      </c>
    </row>
    <row r="23" spans="1:8" s="3" customFormat="1" ht="16.5">
      <c r="A23" s="17"/>
      <c r="B23" s="283" t="s">
        <v>79</v>
      </c>
      <c r="C23" s="291">
        <f>C3-C14</f>
        <v>-731234</v>
      </c>
      <c r="D23" s="291">
        <f>D3-D14</f>
        <v>-850799</v>
      </c>
      <c r="E23" s="291">
        <f>E3-E14</f>
        <v>-412278</v>
      </c>
      <c r="F23" s="800">
        <f t="shared" si="1"/>
        <v>0.48457743838438927</v>
      </c>
      <c r="G23" s="303">
        <f>G3-G14</f>
        <v>-134535</v>
      </c>
      <c r="H23" s="533">
        <f t="shared" si="2"/>
        <v>-277743</v>
      </c>
    </row>
    <row r="24" spans="1:8" s="18" customFormat="1" ht="15.75">
      <c r="A24" s="17"/>
      <c r="B24" s="283"/>
      <c r="C24" s="291"/>
      <c r="D24" s="291"/>
      <c r="E24" s="291"/>
      <c r="F24" s="800"/>
      <c r="G24" s="13"/>
      <c r="H24" s="534"/>
    </row>
    <row r="25" spans="1:8" s="3" customFormat="1" ht="16.5">
      <c r="A25" s="17" t="s">
        <v>65</v>
      </c>
      <c r="B25" s="283" t="s">
        <v>21</v>
      </c>
      <c r="C25" s="291"/>
      <c r="D25" s="291"/>
      <c r="E25" s="291"/>
      <c r="F25" s="800"/>
      <c r="G25" s="303"/>
      <c r="H25" s="533"/>
    </row>
    <row r="26" spans="1:8" s="3" customFormat="1" ht="16.5">
      <c r="A26" s="282"/>
      <c r="B26" s="16"/>
      <c r="C26" s="280"/>
      <c r="D26" s="280"/>
      <c r="E26" s="291">
        <v>0</v>
      </c>
      <c r="F26" s="800"/>
      <c r="G26" s="303"/>
      <c r="H26" s="534"/>
    </row>
    <row r="27" spans="1:8" s="3" customFormat="1" ht="16.5">
      <c r="A27" s="17" t="s">
        <v>66</v>
      </c>
      <c r="B27" s="283" t="s">
        <v>41</v>
      </c>
      <c r="C27" s="291">
        <f>SUM(C30+C33)</f>
        <v>731234</v>
      </c>
      <c r="D27" s="291">
        <f>D30+D33</f>
        <v>795689</v>
      </c>
      <c r="E27" s="291">
        <f>E30+E33</f>
        <v>795689</v>
      </c>
      <c r="F27" s="800">
        <f t="shared" si="1"/>
        <v>1</v>
      </c>
      <c r="G27" s="303">
        <f>G30+G33</f>
        <v>0</v>
      </c>
      <c r="H27" s="533">
        <f t="shared" si="2"/>
        <v>795689</v>
      </c>
    </row>
    <row r="28" spans="1:8" s="3" customFormat="1" ht="16.5">
      <c r="A28" s="17"/>
      <c r="B28" s="283"/>
      <c r="C28" s="291"/>
      <c r="D28" s="291"/>
      <c r="E28" s="291"/>
      <c r="F28" s="800"/>
      <c r="G28" s="303"/>
      <c r="H28" s="534"/>
    </row>
    <row r="29" spans="1:8" s="3" customFormat="1" ht="16.5">
      <c r="A29" s="17"/>
      <c r="B29" s="20" t="s">
        <v>57</v>
      </c>
      <c r="C29" s="291"/>
      <c r="D29" s="291"/>
      <c r="E29" s="291">
        <v>0</v>
      </c>
      <c r="F29" s="800"/>
      <c r="G29" s="303"/>
      <c r="H29" s="534">
        <f t="shared" si="2"/>
        <v>0</v>
      </c>
    </row>
    <row r="30" spans="1:8" s="3" customFormat="1" ht="16.5">
      <c r="A30" s="282">
        <v>1</v>
      </c>
      <c r="B30" s="79" t="s">
        <v>440</v>
      </c>
      <c r="C30" s="280">
        <v>731234</v>
      </c>
      <c r="D30" s="280">
        <v>795689</v>
      </c>
      <c r="E30" s="280">
        <v>795689</v>
      </c>
      <c r="F30" s="801">
        <f t="shared" si="1"/>
        <v>1</v>
      </c>
      <c r="G30" s="13"/>
      <c r="H30" s="534">
        <f t="shared" si="2"/>
        <v>795689</v>
      </c>
    </row>
    <row r="31" spans="1:8" s="18" customFormat="1" ht="16.5">
      <c r="A31" s="282"/>
      <c r="B31" s="79"/>
      <c r="C31" s="280"/>
      <c r="D31" s="280"/>
      <c r="E31" s="291"/>
      <c r="F31" s="800"/>
      <c r="G31" s="303"/>
      <c r="H31" s="534"/>
    </row>
    <row r="32" spans="1:8" s="3" customFormat="1" ht="16.5">
      <c r="A32" s="17"/>
      <c r="B32" s="283" t="s">
        <v>18</v>
      </c>
      <c r="C32" s="291"/>
      <c r="D32" s="291"/>
      <c r="E32" s="291"/>
      <c r="F32" s="800"/>
      <c r="G32" s="13"/>
      <c r="H32" s="534"/>
    </row>
    <row r="33" spans="1:8" ht="16.5">
      <c r="A33" s="282">
        <v>1</v>
      </c>
      <c r="B33" s="16" t="s">
        <v>20</v>
      </c>
      <c r="C33" s="280"/>
      <c r="D33" s="280"/>
      <c r="E33" s="280"/>
      <c r="F33" s="800"/>
      <c r="G33" s="303"/>
      <c r="H33" s="534"/>
    </row>
    <row r="34" spans="1:8" s="88" customFormat="1" ht="16.5">
      <c r="A34" s="294"/>
      <c r="B34" s="285"/>
      <c r="C34" s="297"/>
      <c r="D34" s="297"/>
      <c r="E34" s="291">
        <v>0</v>
      </c>
      <c r="F34" s="800"/>
      <c r="G34" s="303"/>
      <c r="H34" s="534">
        <f t="shared" si="2"/>
        <v>0</v>
      </c>
    </row>
    <row r="35" spans="1:8" s="88" customFormat="1" ht="15.75">
      <c r="A35" s="295"/>
      <c r="B35" s="20" t="s">
        <v>441</v>
      </c>
      <c r="C35" s="804">
        <f>C3+C27</f>
        <v>943450</v>
      </c>
      <c r="D35" s="804">
        <f>D3+D27</f>
        <v>1030303</v>
      </c>
      <c r="E35" s="291">
        <f>E3+E27</f>
        <v>862861</v>
      </c>
      <c r="F35" s="800">
        <f t="shared" si="1"/>
        <v>0.8374827599259635</v>
      </c>
      <c r="G35" s="291">
        <f>G3+G27</f>
        <v>0</v>
      </c>
      <c r="H35" s="746">
        <f>H3+H27</f>
        <v>862861</v>
      </c>
    </row>
    <row r="36" spans="1:8" ht="16.5" thickBot="1">
      <c r="A36" s="296"/>
      <c r="B36" s="535" t="s">
        <v>442</v>
      </c>
      <c r="C36" s="805">
        <f>C14+C25</f>
        <v>943450</v>
      </c>
      <c r="D36" s="805">
        <f>D14+D25</f>
        <v>1085413</v>
      </c>
      <c r="E36" s="298">
        <f>E14+E25</f>
        <v>479450</v>
      </c>
      <c r="F36" s="806">
        <f t="shared" si="1"/>
        <v>0.44172126186069266</v>
      </c>
      <c r="G36" s="298">
        <f>G14+G25</f>
        <v>134535</v>
      </c>
      <c r="H36" s="747">
        <f>H14+H25</f>
        <v>344915</v>
      </c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15748031496062992" right="0.15748031496062992" top="1.1811023622047245" bottom="0.7480314960629921" header="0.31496062992125984" footer="0.31496062992125984"/>
  <pageSetup horizontalDpi="600" verticalDpi="600" orientation="portrait" paperSize="9" scale="90" r:id="rId1"/>
  <headerFooter>
    <oddHeader>&amp;C&amp;"Book Antiqua,Félkövér"&amp;12Keszthely Város Önkormányzata
2016. évi felhalmozási költségvetése&amp;R&amp;"Book Antiqua,Félkövér"&amp;11 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7">
      <selection activeCell="J21" sqref="I21:J21"/>
    </sheetView>
  </sheetViews>
  <sheetFormatPr defaultColWidth="9.140625" defaultRowHeight="12.75"/>
  <cols>
    <col min="1" max="1" width="10.421875" style="1" customWidth="1"/>
    <col min="2" max="2" width="8.00390625" style="35" customWidth="1"/>
    <col min="3" max="3" width="9.28125" style="36" customWidth="1"/>
    <col min="4" max="4" width="11.421875" style="1" customWidth="1"/>
    <col min="5" max="5" width="12.00390625" style="37" customWidth="1"/>
    <col min="6" max="6" width="9.57421875" style="1" customWidth="1"/>
    <col min="7" max="7" width="11.00390625" style="1" customWidth="1"/>
    <col min="8" max="8" width="8.8515625" style="1" customWidth="1"/>
    <col min="9" max="10" width="10.00390625" style="1" customWidth="1"/>
    <col min="11" max="11" width="7.57421875" style="1" customWidth="1"/>
    <col min="12" max="12" width="9.421875" style="1" customWidth="1"/>
    <col min="13" max="13" width="8.140625" style="1" customWidth="1"/>
    <col min="14" max="15" width="8.7109375" style="1" customWidth="1"/>
    <col min="16" max="16" width="7.140625" style="1" customWidth="1"/>
    <col min="17" max="17" width="9.00390625" style="1" customWidth="1"/>
    <col min="18" max="16384" width="9.140625" style="1" customWidth="1"/>
  </cols>
  <sheetData>
    <row r="1" spans="1:17" ht="14.25" customHeight="1">
      <c r="A1" s="1262" t="s">
        <v>40</v>
      </c>
      <c r="B1" s="1246" t="s">
        <v>11</v>
      </c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50" t="s">
        <v>41</v>
      </c>
      <c r="N1" s="1250"/>
      <c r="O1" s="1250"/>
      <c r="P1" s="1250"/>
      <c r="Q1" s="1265" t="s">
        <v>42</v>
      </c>
    </row>
    <row r="2" spans="1:17" ht="26.25" customHeight="1">
      <c r="A2" s="1263"/>
      <c r="B2" s="1272" t="s">
        <v>2</v>
      </c>
      <c r="C2" s="1273"/>
      <c r="D2" s="1273"/>
      <c r="E2" s="1273"/>
      <c r="F2" s="1273"/>
      <c r="G2" s="1273"/>
      <c r="H2" s="1261" t="s">
        <v>3</v>
      </c>
      <c r="I2" s="1261"/>
      <c r="J2" s="1261"/>
      <c r="K2" s="1261"/>
      <c r="L2" s="1261"/>
      <c r="M2" s="1268" t="s">
        <v>559</v>
      </c>
      <c r="N2" s="1269"/>
      <c r="O2" s="1258" t="s">
        <v>745</v>
      </c>
      <c r="P2" s="1259" t="s">
        <v>266</v>
      </c>
      <c r="Q2" s="1266"/>
    </row>
    <row r="3" spans="1:17" ht="13.5" customHeight="1">
      <c r="A3" s="1263"/>
      <c r="B3" s="1258" t="s">
        <v>264</v>
      </c>
      <c r="C3" s="1274" t="s">
        <v>24</v>
      </c>
      <c r="D3" s="1261" t="s">
        <v>560</v>
      </c>
      <c r="E3" s="1261" t="s">
        <v>561</v>
      </c>
      <c r="F3" s="1261" t="s">
        <v>562</v>
      </c>
      <c r="G3" s="1261" t="s">
        <v>563</v>
      </c>
      <c r="H3" s="1261" t="s">
        <v>568</v>
      </c>
      <c r="I3" s="1261" t="s">
        <v>564</v>
      </c>
      <c r="J3" s="1261" t="s">
        <v>562</v>
      </c>
      <c r="K3" s="1261" t="s">
        <v>279</v>
      </c>
      <c r="L3" s="1261" t="s">
        <v>565</v>
      </c>
      <c r="M3" s="1270"/>
      <c r="N3" s="1271"/>
      <c r="O3" s="1259"/>
      <c r="P3" s="1259"/>
      <c r="Q3" s="1266"/>
    </row>
    <row r="4" spans="1:17" ht="40.5" customHeight="1">
      <c r="A4" s="1264"/>
      <c r="B4" s="1259"/>
      <c r="C4" s="1275"/>
      <c r="D4" s="1261"/>
      <c r="E4" s="1261"/>
      <c r="F4" s="1261"/>
      <c r="G4" s="1261"/>
      <c r="H4" s="1261"/>
      <c r="I4" s="1261"/>
      <c r="J4" s="1261"/>
      <c r="K4" s="1261"/>
      <c r="L4" s="1261"/>
      <c r="M4" s="29" t="s">
        <v>567</v>
      </c>
      <c r="N4" s="25" t="s">
        <v>605</v>
      </c>
      <c r="O4" s="1260"/>
      <c r="P4" s="1260"/>
      <c r="Q4" s="1267"/>
    </row>
    <row r="5" spans="1:17" ht="14.25" thickBot="1">
      <c r="A5" s="30">
        <v>1</v>
      </c>
      <c r="B5" s="31">
        <v>2</v>
      </c>
      <c r="C5" s="31">
        <v>3</v>
      </c>
      <c r="D5" s="32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3">
        <v>13</v>
      </c>
      <c r="N5" s="33">
        <v>14</v>
      </c>
      <c r="O5" s="31">
        <v>15</v>
      </c>
      <c r="P5" s="33">
        <v>16</v>
      </c>
      <c r="Q5" s="34">
        <v>17</v>
      </c>
    </row>
    <row r="6" spans="1:17" ht="38.25">
      <c r="A6" s="93" t="s">
        <v>259</v>
      </c>
      <c r="B6" s="84">
        <v>339531</v>
      </c>
      <c r="C6" s="84">
        <v>1211650</v>
      </c>
      <c r="D6" s="84">
        <v>1063462</v>
      </c>
      <c r="E6" s="84">
        <v>22610</v>
      </c>
      <c r="F6" s="84"/>
      <c r="G6" s="84">
        <v>15580</v>
      </c>
      <c r="H6" s="84">
        <v>211216</v>
      </c>
      <c r="I6" s="84"/>
      <c r="J6" s="84"/>
      <c r="K6" s="84"/>
      <c r="L6" s="84"/>
      <c r="M6" s="84">
        <v>35599</v>
      </c>
      <c r="N6" s="84">
        <v>729401</v>
      </c>
      <c r="O6" s="84"/>
      <c r="P6" s="415"/>
      <c r="Q6" s="400">
        <f>SUM(B6:O6)</f>
        <v>3629049</v>
      </c>
    </row>
    <row r="7" spans="1:17" ht="25.5">
      <c r="A7" s="125" t="s">
        <v>261</v>
      </c>
      <c r="B7" s="85">
        <v>348886</v>
      </c>
      <c r="C7" s="85">
        <v>1211650</v>
      </c>
      <c r="D7" s="85">
        <v>1216610</v>
      </c>
      <c r="E7" s="85">
        <v>35118</v>
      </c>
      <c r="F7" s="85">
        <v>5000</v>
      </c>
      <c r="G7" s="85">
        <v>16580</v>
      </c>
      <c r="H7" s="85">
        <v>219665</v>
      </c>
      <c r="I7" s="85">
        <v>12849</v>
      </c>
      <c r="J7" s="85"/>
      <c r="K7" s="85"/>
      <c r="L7" s="85"/>
      <c r="M7" s="85">
        <v>0</v>
      </c>
      <c r="N7" s="85">
        <v>793856</v>
      </c>
      <c r="O7" s="85">
        <v>300000</v>
      </c>
      <c r="P7" s="39">
        <v>35368</v>
      </c>
      <c r="Q7" s="405">
        <f>SUM(B7:P7)</f>
        <v>4195582</v>
      </c>
    </row>
    <row r="8" spans="1:17" ht="15">
      <c r="A8" s="125" t="s">
        <v>198</v>
      </c>
      <c r="B8" s="85">
        <v>233115</v>
      </c>
      <c r="C8" s="85">
        <v>1211079</v>
      </c>
      <c r="D8" s="85">
        <v>1216610</v>
      </c>
      <c r="E8" s="85">
        <v>16006</v>
      </c>
      <c r="F8" s="85">
        <v>7500</v>
      </c>
      <c r="G8" s="85">
        <v>16390</v>
      </c>
      <c r="H8" s="85">
        <v>46479</v>
      </c>
      <c r="I8" s="85">
        <v>12849</v>
      </c>
      <c r="J8" s="85"/>
      <c r="K8" s="85"/>
      <c r="L8" s="85">
        <v>5624</v>
      </c>
      <c r="M8" s="85"/>
      <c r="N8" s="85">
        <v>793856</v>
      </c>
      <c r="O8" s="85">
        <v>1500000</v>
      </c>
      <c r="P8" s="39">
        <v>35368</v>
      </c>
      <c r="Q8" s="405">
        <f>SUM(B8:P8)</f>
        <v>5094876</v>
      </c>
    </row>
    <row r="9" spans="1:17" ht="38.25">
      <c r="A9" s="117" t="s">
        <v>59</v>
      </c>
      <c r="B9" s="85">
        <v>0</v>
      </c>
      <c r="C9" s="85">
        <v>271452</v>
      </c>
      <c r="D9" s="85">
        <v>1006026</v>
      </c>
      <c r="E9" s="85">
        <v>0</v>
      </c>
      <c r="F9" s="85">
        <v>0</v>
      </c>
      <c r="G9" s="85">
        <v>1492</v>
      </c>
      <c r="H9" s="85">
        <v>0</v>
      </c>
      <c r="I9" s="85">
        <v>0</v>
      </c>
      <c r="J9" s="85"/>
      <c r="K9" s="85"/>
      <c r="L9" s="85">
        <v>0</v>
      </c>
      <c r="M9" s="85"/>
      <c r="N9" s="85">
        <v>0</v>
      </c>
      <c r="O9" s="85">
        <v>0</v>
      </c>
      <c r="P9" s="39">
        <v>35368</v>
      </c>
      <c r="Q9" s="405">
        <f>SUM(B9:P9)</f>
        <v>1314338</v>
      </c>
    </row>
    <row r="10" spans="1:17" ht="51">
      <c r="A10" s="38" t="s">
        <v>260</v>
      </c>
      <c r="B10" s="39">
        <v>334627</v>
      </c>
      <c r="C10" s="40"/>
      <c r="D10" s="39"/>
      <c r="E10" s="40">
        <v>88922</v>
      </c>
      <c r="F10" s="39"/>
      <c r="G10" s="39"/>
      <c r="H10" s="39"/>
      <c r="I10" s="39"/>
      <c r="J10" s="39">
        <v>1000</v>
      </c>
      <c r="K10" s="39"/>
      <c r="L10" s="39"/>
      <c r="M10" s="39">
        <v>731</v>
      </c>
      <c r="N10" s="39">
        <v>1833</v>
      </c>
      <c r="O10" s="39"/>
      <c r="P10" s="39"/>
      <c r="Q10" s="118">
        <f>SUM(B10:O10)</f>
        <v>427113</v>
      </c>
    </row>
    <row r="11" spans="1:17" ht="25.5">
      <c r="A11" s="38" t="s">
        <v>261</v>
      </c>
      <c r="B11" s="39">
        <v>367877</v>
      </c>
      <c r="C11" s="40"/>
      <c r="D11" s="39"/>
      <c r="E11" s="40">
        <v>143791</v>
      </c>
      <c r="F11" s="39"/>
      <c r="G11" s="39">
        <v>2785</v>
      </c>
      <c r="H11" s="39">
        <v>1100</v>
      </c>
      <c r="I11" s="39"/>
      <c r="J11" s="39">
        <v>1000</v>
      </c>
      <c r="K11" s="39"/>
      <c r="L11" s="39"/>
      <c r="M11" s="39">
        <v>16878</v>
      </c>
      <c r="N11" s="39">
        <v>1833</v>
      </c>
      <c r="O11" s="39"/>
      <c r="P11" s="39"/>
      <c r="Q11" s="118">
        <f>SUM(B11:O11)</f>
        <v>535264</v>
      </c>
    </row>
    <row r="12" spans="1:17" ht="15">
      <c r="A12" s="406" t="s">
        <v>198</v>
      </c>
      <c r="B12" s="403">
        <v>365158</v>
      </c>
      <c r="C12" s="404">
        <v>15</v>
      </c>
      <c r="D12" s="403"/>
      <c r="E12" s="404">
        <v>139789</v>
      </c>
      <c r="F12" s="403"/>
      <c r="G12" s="403">
        <v>2735</v>
      </c>
      <c r="H12" s="403">
        <v>1157</v>
      </c>
      <c r="I12" s="403"/>
      <c r="J12" s="403">
        <v>1063</v>
      </c>
      <c r="K12" s="403"/>
      <c r="L12" s="403"/>
      <c r="M12" s="403">
        <v>16878</v>
      </c>
      <c r="N12" s="403">
        <v>1833</v>
      </c>
      <c r="O12" s="403"/>
      <c r="P12" s="116"/>
      <c r="Q12" s="118">
        <f>SUM(B12:O12)</f>
        <v>528628</v>
      </c>
    </row>
    <row r="13" spans="1:17" ht="39" thickBot="1">
      <c r="A13" s="412" t="s">
        <v>59</v>
      </c>
      <c r="B13" s="413">
        <v>204348</v>
      </c>
      <c r="C13" s="414">
        <v>0</v>
      </c>
      <c r="D13" s="413"/>
      <c r="E13" s="414">
        <v>86792</v>
      </c>
      <c r="F13" s="413"/>
      <c r="G13" s="413">
        <v>0</v>
      </c>
      <c r="H13" s="413">
        <v>0</v>
      </c>
      <c r="I13" s="413"/>
      <c r="J13" s="413">
        <v>0</v>
      </c>
      <c r="K13" s="413"/>
      <c r="L13" s="413"/>
      <c r="M13" s="413"/>
      <c r="N13" s="413"/>
      <c r="O13" s="413"/>
      <c r="P13" s="416"/>
      <c r="Q13" s="118">
        <f>SUM(B13:O13)</f>
        <v>291140</v>
      </c>
    </row>
    <row r="14" spans="1:17" ht="40.5">
      <c r="A14" s="410" t="s">
        <v>265</v>
      </c>
      <c r="B14" s="411">
        <f aca="true" t="shared" si="0" ref="B14:P14">SUM(B6+B10)</f>
        <v>674158</v>
      </c>
      <c r="C14" s="411">
        <f t="shared" si="0"/>
        <v>1211650</v>
      </c>
      <c r="D14" s="411">
        <f t="shared" si="0"/>
        <v>1063462</v>
      </c>
      <c r="E14" s="411">
        <f t="shared" si="0"/>
        <v>111532</v>
      </c>
      <c r="F14" s="411">
        <f t="shared" si="0"/>
        <v>0</v>
      </c>
      <c r="G14" s="411">
        <f t="shared" si="0"/>
        <v>15580</v>
      </c>
      <c r="H14" s="411">
        <f t="shared" si="0"/>
        <v>211216</v>
      </c>
      <c r="I14" s="411">
        <f t="shared" si="0"/>
        <v>0</v>
      </c>
      <c r="J14" s="411">
        <f t="shared" si="0"/>
        <v>1000</v>
      </c>
      <c r="K14" s="411">
        <f t="shared" si="0"/>
        <v>0</v>
      </c>
      <c r="L14" s="411">
        <f t="shared" si="0"/>
        <v>0</v>
      </c>
      <c r="M14" s="411">
        <f t="shared" si="0"/>
        <v>36330</v>
      </c>
      <c r="N14" s="411">
        <f t="shared" si="0"/>
        <v>731234</v>
      </c>
      <c r="O14" s="411">
        <f t="shared" si="0"/>
        <v>0</v>
      </c>
      <c r="P14" s="411">
        <f t="shared" si="0"/>
        <v>0</v>
      </c>
      <c r="Q14" s="180">
        <f>SUM(Q6+Q10)</f>
        <v>4056162</v>
      </c>
    </row>
    <row r="15" spans="1:17" ht="28.5" customHeight="1">
      <c r="A15" s="126" t="s">
        <v>261</v>
      </c>
      <c r="B15" s="92">
        <f>B7+B11</f>
        <v>716763</v>
      </c>
      <c r="C15" s="92">
        <f aca="true" t="shared" si="1" ref="C15:Q15">C7+C11</f>
        <v>1211650</v>
      </c>
      <c r="D15" s="92">
        <f t="shared" si="1"/>
        <v>1216610</v>
      </c>
      <c r="E15" s="92">
        <f t="shared" si="1"/>
        <v>178909</v>
      </c>
      <c r="F15" s="92">
        <f t="shared" si="1"/>
        <v>5000</v>
      </c>
      <c r="G15" s="92">
        <f t="shared" si="1"/>
        <v>19365</v>
      </c>
      <c r="H15" s="92">
        <f t="shared" si="1"/>
        <v>220765</v>
      </c>
      <c r="I15" s="92">
        <f t="shared" si="1"/>
        <v>12849</v>
      </c>
      <c r="J15" s="92">
        <f t="shared" si="1"/>
        <v>1000</v>
      </c>
      <c r="K15" s="92">
        <f t="shared" si="1"/>
        <v>0</v>
      </c>
      <c r="L15" s="92">
        <f t="shared" si="1"/>
        <v>0</v>
      </c>
      <c r="M15" s="92">
        <f t="shared" si="1"/>
        <v>16878</v>
      </c>
      <c r="N15" s="92">
        <f t="shared" si="1"/>
        <v>795689</v>
      </c>
      <c r="O15" s="92">
        <f t="shared" si="1"/>
        <v>300000</v>
      </c>
      <c r="P15" s="92">
        <f t="shared" si="1"/>
        <v>35368</v>
      </c>
      <c r="Q15" s="94">
        <f t="shared" si="1"/>
        <v>4730846</v>
      </c>
    </row>
    <row r="16" spans="1:17" ht="16.5" customHeight="1">
      <c r="A16" s="126" t="s">
        <v>198</v>
      </c>
      <c r="B16" s="92">
        <f>B8+B12</f>
        <v>598273</v>
      </c>
      <c r="C16" s="92">
        <f aca="true" t="shared" si="2" ref="C16:Q16">C8+C12</f>
        <v>1211094</v>
      </c>
      <c r="D16" s="92">
        <f t="shared" si="2"/>
        <v>1216610</v>
      </c>
      <c r="E16" s="1034">
        <f t="shared" si="2"/>
        <v>155795</v>
      </c>
      <c r="F16" s="92">
        <f t="shared" si="2"/>
        <v>7500</v>
      </c>
      <c r="G16" s="92">
        <f t="shared" si="2"/>
        <v>19125</v>
      </c>
      <c r="H16" s="92">
        <f t="shared" si="2"/>
        <v>47636</v>
      </c>
      <c r="I16" s="92">
        <f t="shared" si="2"/>
        <v>12849</v>
      </c>
      <c r="J16" s="92">
        <f t="shared" si="2"/>
        <v>1063</v>
      </c>
      <c r="K16" s="92">
        <f t="shared" si="2"/>
        <v>0</v>
      </c>
      <c r="L16" s="92">
        <f t="shared" si="2"/>
        <v>5624</v>
      </c>
      <c r="M16" s="92">
        <f t="shared" si="2"/>
        <v>16878</v>
      </c>
      <c r="N16" s="92">
        <f t="shared" si="2"/>
        <v>795689</v>
      </c>
      <c r="O16" s="92">
        <f t="shared" si="2"/>
        <v>1500000</v>
      </c>
      <c r="P16" s="92">
        <f t="shared" si="2"/>
        <v>35368</v>
      </c>
      <c r="Q16" s="94">
        <f t="shared" si="2"/>
        <v>5623504</v>
      </c>
    </row>
    <row r="17" spans="1:17" ht="40.5">
      <c r="A17" s="95" t="s">
        <v>59</v>
      </c>
      <c r="B17" s="92">
        <f>B9+B13</f>
        <v>204348</v>
      </c>
      <c r="C17" s="92">
        <f aca="true" t="shared" si="3" ref="C17:Q17">C9+C13</f>
        <v>271452</v>
      </c>
      <c r="D17" s="92">
        <f t="shared" si="3"/>
        <v>1006026</v>
      </c>
      <c r="E17" s="92">
        <f t="shared" si="3"/>
        <v>86792</v>
      </c>
      <c r="F17" s="92">
        <f t="shared" si="3"/>
        <v>0</v>
      </c>
      <c r="G17" s="92">
        <f t="shared" si="3"/>
        <v>1492</v>
      </c>
      <c r="H17" s="92">
        <f t="shared" si="3"/>
        <v>0</v>
      </c>
      <c r="I17" s="92">
        <f t="shared" si="3"/>
        <v>0</v>
      </c>
      <c r="J17" s="92">
        <f t="shared" si="3"/>
        <v>0</v>
      </c>
      <c r="K17" s="92">
        <f t="shared" si="3"/>
        <v>0</v>
      </c>
      <c r="L17" s="92">
        <f t="shared" si="3"/>
        <v>0</v>
      </c>
      <c r="M17" s="92">
        <f t="shared" si="3"/>
        <v>0</v>
      </c>
      <c r="N17" s="92">
        <f t="shared" si="3"/>
        <v>0</v>
      </c>
      <c r="O17" s="92">
        <f t="shared" si="3"/>
        <v>0</v>
      </c>
      <c r="P17" s="92">
        <f t="shared" si="3"/>
        <v>35368</v>
      </c>
      <c r="Q17" s="94">
        <f t="shared" si="3"/>
        <v>1605478</v>
      </c>
    </row>
    <row r="18" spans="1:17" ht="40.5">
      <c r="A18" s="409" t="s">
        <v>60</v>
      </c>
      <c r="B18" s="407">
        <f>B16-B17</f>
        <v>393925</v>
      </c>
      <c r="C18" s="407">
        <f aca="true" t="shared" si="4" ref="C18:Q18">C16-C17</f>
        <v>939642</v>
      </c>
      <c r="D18" s="407">
        <f t="shared" si="4"/>
        <v>210584</v>
      </c>
      <c r="E18" s="407">
        <f t="shared" si="4"/>
        <v>69003</v>
      </c>
      <c r="F18" s="407">
        <f t="shared" si="4"/>
        <v>7500</v>
      </c>
      <c r="G18" s="407">
        <f t="shared" si="4"/>
        <v>17633</v>
      </c>
      <c r="H18" s="407">
        <f t="shared" si="4"/>
        <v>47636</v>
      </c>
      <c r="I18" s="407">
        <f t="shared" si="4"/>
        <v>12849</v>
      </c>
      <c r="J18" s="407">
        <f t="shared" si="4"/>
        <v>1063</v>
      </c>
      <c r="K18" s="407">
        <f t="shared" si="4"/>
        <v>0</v>
      </c>
      <c r="L18" s="407">
        <f t="shared" si="4"/>
        <v>5624</v>
      </c>
      <c r="M18" s="407">
        <f t="shared" si="4"/>
        <v>16878</v>
      </c>
      <c r="N18" s="407">
        <f t="shared" si="4"/>
        <v>795689</v>
      </c>
      <c r="O18" s="407">
        <f t="shared" si="4"/>
        <v>1500000</v>
      </c>
      <c r="P18" s="407">
        <f t="shared" si="4"/>
        <v>0</v>
      </c>
      <c r="Q18" s="408">
        <f t="shared" si="4"/>
        <v>4018026</v>
      </c>
    </row>
    <row r="19" spans="1:17" ht="18.75" customHeight="1" thickBot="1">
      <c r="A19" s="248" t="s">
        <v>199</v>
      </c>
      <c r="B19" s="448">
        <f>B16/B15</f>
        <v>0.8346873373765108</v>
      </c>
      <c r="C19" s="448">
        <f aca="true" t="shared" si="5" ref="C19:Q19">C16/C15</f>
        <v>0.9995411216110263</v>
      </c>
      <c r="D19" s="449">
        <f t="shared" si="5"/>
        <v>1</v>
      </c>
      <c r="E19" s="448">
        <f t="shared" si="5"/>
        <v>0.8708058286614982</v>
      </c>
      <c r="F19" s="448">
        <f t="shared" si="5"/>
        <v>1.5</v>
      </c>
      <c r="G19" s="450">
        <f t="shared" si="5"/>
        <v>0.9876065065840434</v>
      </c>
      <c r="H19" s="450">
        <f t="shared" si="5"/>
        <v>0.2157769573981383</v>
      </c>
      <c r="I19" s="449">
        <f t="shared" si="5"/>
        <v>1</v>
      </c>
      <c r="J19" s="448">
        <f t="shared" si="5"/>
        <v>1.063</v>
      </c>
      <c r="K19" s="448">
        <v>0</v>
      </c>
      <c r="L19" s="450"/>
      <c r="M19" s="449">
        <f t="shared" si="5"/>
        <v>1</v>
      </c>
      <c r="N19" s="449">
        <f t="shared" si="5"/>
        <v>1</v>
      </c>
      <c r="O19" s="448"/>
      <c r="P19" s="449">
        <f t="shared" si="5"/>
        <v>1</v>
      </c>
      <c r="Q19" s="451">
        <f t="shared" si="5"/>
        <v>1.1886888729838172</v>
      </c>
    </row>
    <row r="21" spans="3:17" ht="13.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3" spans="3:17" ht="13.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</sheetData>
  <sheetProtection/>
  <mergeCells count="20">
    <mergeCell ref="Q1:Q4"/>
    <mergeCell ref="B3:B4"/>
    <mergeCell ref="B1:L1"/>
    <mergeCell ref="M2:N3"/>
    <mergeCell ref="M1:P1"/>
    <mergeCell ref="P2:P4"/>
    <mergeCell ref="L3:L4"/>
    <mergeCell ref="B2:G2"/>
    <mergeCell ref="H2:L2"/>
    <mergeCell ref="C3:C4"/>
    <mergeCell ref="O2:O4"/>
    <mergeCell ref="D3:D4"/>
    <mergeCell ref="E3:E4"/>
    <mergeCell ref="I3:I4"/>
    <mergeCell ref="K3:K4"/>
    <mergeCell ref="A1:A4"/>
    <mergeCell ref="J3:J4"/>
    <mergeCell ref="F3:F4"/>
    <mergeCell ref="G3:G4"/>
    <mergeCell ref="H3:H4"/>
  </mergeCells>
  <printOptions/>
  <pageMargins left="0.2755905511811024" right="0.15748031496062992" top="0.5511811023622047" bottom="0.3149606299212598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 2016. évi költségvetési bevételei
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60" sqref="M60"/>
    </sheetView>
  </sheetViews>
  <sheetFormatPr defaultColWidth="9.140625" defaultRowHeight="12.75"/>
  <cols>
    <col min="1" max="1" width="25.7109375" style="1" bestFit="1" customWidth="1"/>
    <col min="2" max="2" width="8.28125" style="35" customWidth="1"/>
    <col min="3" max="3" width="9.00390625" style="36" customWidth="1"/>
    <col min="4" max="4" width="9.8515625" style="1" customWidth="1"/>
    <col min="5" max="5" width="8.140625" style="37" customWidth="1"/>
    <col min="6" max="6" width="9.00390625" style="1" customWidth="1"/>
    <col min="7" max="7" width="8.28125" style="1" customWidth="1"/>
    <col min="8" max="8" width="8.421875" style="1" customWidth="1"/>
    <col min="9" max="9" width="8.8515625" style="1" customWidth="1"/>
    <col min="10" max="10" width="8.7109375" style="1" customWidth="1"/>
    <col min="11" max="11" width="5.421875" style="1" customWidth="1"/>
    <col min="12" max="12" width="8.140625" style="1" customWidth="1"/>
    <col min="13" max="13" width="6.7109375" style="1" customWidth="1"/>
    <col min="14" max="14" width="9.00390625" style="1" customWidth="1"/>
    <col min="15" max="15" width="7.8515625" style="1" customWidth="1"/>
    <col min="16" max="16" width="8.00390625" style="1" customWidth="1"/>
    <col min="17" max="17" width="9.57421875" style="1" customWidth="1"/>
    <col min="18" max="16384" width="9.140625" style="1" customWidth="1"/>
  </cols>
  <sheetData>
    <row r="1" spans="1:17" ht="14.25" customHeight="1" thickBot="1">
      <c r="A1" s="1262" t="s">
        <v>14</v>
      </c>
      <c r="B1" s="1278" t="s">
        <v>11</v>
      </c>
      <c r="C1" s="1279"/>
      <c r="D1" s="1279"/>
      <c r="E1" s="1279"/>
      <c r="F1" s="1279"/>
      <c r="G1" s="1279"/>
      <c r="H1" s="1279"/>
      <c r="I1" s="1279"/>
      <c r="J1" s="1279"/>
      <c r="K1" s="1279"/>
      <c r="L1" s="1280"/>
      <c r="M1" s="1281" t="s">
        <v>41</v>
      </c>
      <c r="N1" s="1282"/>
      <c r="O1" s="1282"/>
      <c r="P1" s="1283"/>
      <c r="Q1" s="1265" t="s">
        <v>42</v>
      </c>
    </row>
    <row r="2" spans="1:17" ht="25.5" customHeight="1">
      <c r="A2" s="1263"/>
      <c r="B2" s="1284" t="s">
        <v>2</v>
      </c>
      <c r="C2" s="1285"/>
      <c r="D2" s="1285"/>
      <c r="E2" s="1285"/>
      <c r="F2" s="1285"/>
      <c r="G2" s="1285"/>
      <c r="H2" s="1260" t="s">
        <v>3</v>
      </c>
      <c r="I2" s="1260"/>
      <c r="J2" s="1260"/>
      <c r="K2" s="1260"/>
      <c r="L2" s="1260"/>
      <c r="M2" s="1275" t="s">
        <v>575</v>
      </c>
      <c r="N2" s="1276"/>
      <c r="O2" s="1277" t="s">
        <v>591</v>
      </c>
      <c r="P2" s="1260" t="s">
        <v>107</v>
      </c>
      <c r="Q2" s="1266"/>
    </row>
    <row r="3" spans="1:17" ht="67.5" customHeight="1">
      <c r="A3" s="1264"/>
      <c r="B3" s="26" t="s">
        <v>264</v>
      </c>
      <c r="C3" s="25" t="s">
        <v>569</v>
      </c>
      <c r="D3" s="25" t="s">
        <v>570</v>
      </c>
      <c r="E3" s="25" t="s">
        <v>571</v>
      </c>
      <c r="F3" s="25" t="s">
        <v>562</v>
      </c>
      <c r="G3" s="25" t="s">
        <v>592</v>
      </c>
      <c r="H3" s="25" t="s">
        <v>572</v>
      </c>
      <c r="I3" s="25" t="s">
        <v>573</v>
      </c>
      <c r="J3" s="25" t="s">
        <v>574</v>
      </c>
      <c r="K3" s="26" t="s">
        <v>562</v>
      </c>
      <c r="L3" s="26" t="s">
        <v>531</v>
      </c>
      <c r="M3" s="29" t="s">
        <v>567</v>
      </c>
      <c r="N3" s="25" t="s">
        <v>566</v>
      </c>
      <c r="O3" s="1260"/>
      <c r="P3" s="1261"/>
      <c r="Q3" s="1267"/>
    </row>
    <row r="4" spans="1:17" ht="14.25" thickBot="1">
      <c r="A4" s="30">
        <v>1</v>
      </c>
      <c r="B4" s="31">
        <v>2</v>
      </c>
      <c r="C4" s="31">
        <v>3</v>
      </c>
      <c r="D4" s="32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3">
        <v>13</v>
      </c>
      <c r="N4" s="33">
        <v>14</v>
      </c>
      <c r="O4" s="31">
        <v>15</v>
      </c>
      <c r="P4" s="169">
        <v>16</v>
      </c>
      <c r="Q4" s="34">
        <v>17</v>
      </c>
    </row>
    <row r="5" spans="1:17" ht="15">
      <c r="A5" s="1098" t="s">
        <v>754</v>
      </c>
      <c r="B5" s="84"/>
      <c r="C5" s="84"/>
      <c r="D5" s="84"/>
      <c r="E5" s="84">
        <v>22610</v>
      </c>
      <c r="F5" s="84"/>
      <c r="G5" s="84">
        <v>13880</v>
      </c>
      <c r="H5" s="84"/>
      <c r="I5" s="84"/>
      <c r="J5" s="84"/>
      <c r="K5" s="84"/>
      <c r="L5" s="84"/>
      <c r="M5" s="84"/>
      <c r="N5" s="84"/>
      <c r="O5" s="84"/>
      <c r="P5" s="178"/>
      <c r="Q5" s="1099">
        <f>SUM(B5:O5)</f>
        <v>36490</v>
      </c>
    </row>
    <row r="6" spans="1:17" ht="15">
      <c r="A6" s="783" t="s">
        <v>93</v>
      </c>
      <c r="B6" s="85">
        <v>3567</v>
      </c>
      <c r="C6" s="85"/>
      <c r="D6" s="85"/>
      <c r="E6" s="85">
        <v>20310</v>
      </c>
      <c r="F6" s="85">
        <v>5000</v>
      </c>
      <c r="G6" s="85">
        <v>13880</v>
      </c>
      <c r="H6" s="85"/>
      <c r="I6" s="85"/>
      <c r="J6" s="85"/>
      <c r="K6" s="85"/>
      <c r="L6" s="85"/>
      <c r="M6" s="85"/>
      <c r="N6" s="85"/>
      <c r="O6" s="85"/>
      <c r="P6" s="179"/>
      <c r="Q6" s="490">
        <f>SUM(B6:O6)</f>
        <v>42757</v>
      </c>
    </row>
    <row r="7" spans="1:17" ht="15">
      <c r="A7" s="783" t="s">
        <v>198</v>
      </c>
      <c r="B7" s="85">
        <v>6953</v>
      </c>
      <c r="C7" s="85">
        <v>60</v>
      </c>
      <c r="D7" s="85"/>
      <c r="E7" s="85">
        <v>1292</v>
      </c>
      <c r="F7" s="85">
        <v>7500</v>
      </c>
      <c r="G7" s="85">
        <v>13898</v>
      </c>
      <c r="H7" s="85"/>
      <c r="I7" s="85"/>
      <c r="J7" s="85"/>
      <c r="K7" s="85"/>
      <c r="L7" s="85">
        <v>5624</v>
      </c>
      <c r="M7" s="85"/>
      <c r="N7" s="85"/>
      <c r="O7" s="85"/>
      <c r="P7" s="179"/>
      <c r="Q7" s="490">
        <f>SUM(B7:O7)</f>
        <v>35327</v>
      </c>
    </row>
    <row r="8" spans="1:17" ht="15">
      <c r="A8" s="776" t="s">
        <v>90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179"/>
      <c r="Q8" s="490">
        <f>SUM(B8:O8)</f>
        <v>0</v>
      </c>
    </row>
    <row r="9" spans="1:17" ht="15">
      <c r="A9" s="783" t="s">
        <v>199</v>
      </c>
      <c r="B9" s="437">
        <f>B7/B6</f>
        <v>1.9492570787776844</v>
      </c>
      <c r="C9" s="437"/>
      <c r="D9" s="437"/>
      <c r="E9" s="437">
        <f>E7/E6</f>
        <v>0.06361398325947809</v>
      </c>
      <c r="F9" s="437">
        <f>F7/F6</f>
        <v>1.5</v>
      </c>
      <c r="G9" s="437">
        <f>G7/G6</f>
        <v>1.0012968299711815</v>
      </c>
      <c r="H9" s="85"/>
      <c r="I9" s="85"/>
      <c r="J9" s="85"/>
      <c r="K9" s="85"/>
      <c r="L9" s="85"/>
      <c r="M9" s="85"/>
      <c r="N9" s="85"/>
      <c r="O9" s="85"/>
      <c r="P9" s="179"/>
      <c r="Q9" s="446">
        <f>Q7/Q6</f>
        <v>0.8262272844212644</v>
      </c>
    </row>
    <row r="10" spans="1:17" ht="15">
      <c r="A10" s="780" t="s">
        <v>936</v>
      </c>
      <c r="B10" s="85">
        <v>322773</v>
      </c>
      <c r="C10" s="85"/>
      <c r="D10" s="85"/>
      <c r="E10" s="85"/>
      <c r="F10" s="85"/>
      <c r="G10" s="85"/>
      <c r="H10" s="85">
        <v>211216</v>
      </c>
      <c r="I10" s="85"/>
      <c r="J10" s="85"/>
      <c r="K10" s="85"/>
      <c r="L10" s="85"/>
      <c r="M10" s="85"/>
      <c r="N10" s="85"/>
      <c r="O10" s="85"/>
      <c r="P10" s="179"/>
      <c r="Q10" s="490">
        <f>SUM(B10:O10)</f>
        <v>533989</v>
      </c>
    </row>
    <row r="11" spans="1:17" ht="15">
      <c r="A11" s="956" t="s">
        <v>93</v>
      </c>
      <c r="B11" s="85">
        <v>328509</v>
      </c>
      <c r="C11" s="85"/>
      <c r="D11" s="85"/>
      <c r="E11" s="85"/>
      <c r="F11" s="85"/>
      <c r="G11" s="85"/>
      <c r="H11" s="85">
        <v>219665</v>
      </c>
      <c r="I11" s="85"/>
      <c r="J11" s="85"/>
      <c r="K11" s="85"/>
      <c r="L11" s="85"/>
      <c r="M11" s="85"/>
      <c r="N11" s="85"/>
      <c r="O11" s="85"/>
      <c r="P11" s="179"/>
      <c r="Q11" s="490">
        <f>SUM(B11:O11)</f>
        <v>548174</v>
      </c>
    </row>
    <row r="12" spans="1:17" ht="15">
      <c r="A12" s="956" t="s">
        <v>198</v>
      </c>
      <c r="B12" s="85">
        <v>212270</v>
      </c>
      <c r="C12" s="85"/>
      <c r="D12" s="85"/>
      <c r="E12" s="85"/>
      <c r="F12" s="85"/>
      <c r="G12" s="85"/>
      <c r="H12" s="85">
        <v>46479</v>
      </c>
      <c r="I12" s="85"/>
      <c r="J12" s="85"/>
      <c r="K12" s="85"/>
      <c r="L12" s="85"/>
      <c r="M12" s="85"/>
      <c r="N12" s="85"/>
      <c r="O12" s="85"/>
      <c r="P12" s="179"/>
      <c r="Q12" s="490">
        <f>SUM(B12:O12)</f>
        <v>258749</v>
      </c>
    </row>
    <row r="13" spans="1:17" ht="15">
      <c r="A13" s="956" t="s">
        <v>199</v>
      </c>
      <c r="B13" s="440">
        <f>B12/B11</f>
        <v>0.6461619011960098</v>
      </c>
      <c r="C13" s="440"/>
      <c r="D13" s="440"/>
      <c r="E13" s="440"/>
      <c r="F13" s="440"/>
      <c r="G13" s="440"/>
      <c r="H13" s="440">
        <f>H12/H11</f>
        <v>0.21159037625475155</v>
      </c>
      <c r="I13" s="440"/>
      <c r="J13" s="440"/>
      <c r="K13" s="85"/>
      <c r="L13" s="85"/>
      <c r="M13" s="85"/>
      <c r="N13" s="438"/>
      <c r="O13" s="85"/>
      <c r="P13" s="179"/>
      <c r="Q13" s="441">
        <f>Q12/Q11</f>
        <v>0.4720198331186813</v>
      </c>
    </row>
    <row r="14" spans="1:17" ht="15">
      <c r="A14" s="777" t="s">
        <v>607</v>
      </c>
      <c r="B14" s="85"/>
      <c r="C14" s="85"/>
      <c r="D14" s="85">
        <v>1063462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179"/>
      <c r="Q14" s="490">
        <f>SUM(B14:O14)</f>
        <v>1063462</v>
      </c>
    </row>
    <row r="15" spans="1:17" ht="15">
      <c r="A15" s="776" t="s">
        <v>93</v>
      </c>
      <c r="B15" s="85"/>
      <c r="C15" s="85"/>
      <c r="D15" s="85">
        <v>1216610</v>
      </c>
      <c r="E15" s="85"/>
      <c r="F15" s="85"/>
      <c r="G15" s="85"/>
      <c r="H15" s="85"/>
      <c r="I15" s="85">
        <v>12849</v>
      </c>
      <c r="J15" s="85"/>
      <c r="K15" s="85"/>
      <c r="L15" s="85"/>
      <c r="M15" s="85"/>
      <c r="N15" s="85"/>
      <c r="O15" s="85"/>
      <c r="P15" s="179">
        <v>35368</v>
      </c>
      <c r="Q15" s="490">
        <f>SUM(B15:P15)</f>
        <v>1264827</v>
      </c>
    </row>
    <row r="16" spans="1:17" ht="15">
      <c r="A16" s="776" t="s">
        <v>198</v>
      </c>
      <c r="B16" s="85"/>
      <c r="C16" s="85"/>
      <c r="D16" s="85">
        <v>1216610</v>
      </c>
      <c r="E16" s="85"/>
      <c r="F16" s="85"/>
      <c r="G16" s="85"/>
      <c r="H16" s="85"/>
      <c r="I16" s="85">
        <v>12849</v>
      </c>
      <c r="J16" s="85"/>
      <c r="K16" s="85"/>
      <c r="L16" s="85"/>
      <c r="M16" s="85"/>
      <c r="N16" s="85"/>
      <c r="O16" s="85"/>
      <c r="P16" s="179">
        <v>35368</v>
      </c>
      <c r="Q16" s="490">
        <f>SUM(B16:P16)</f>
        <v>1264827</v>
      </c>
    </row>
    <row r="17" spans="1:17" ht="15">
      <c r="A17" s="776" t="s">
        <v>90</v>
      </c>
      <c r="B17" s="85"/>
      <c r="C17" s="85"/>
      <c r="D17" s="85">
        <v>1006026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179">
        <v>35368</v>
      </c>
      <c r="Q17" s="490">
        <f>SUM(B17:P17)</f>
        <v>1041394</v>
      </c>
    </row>
    <row r="18" spans="1:17" ht="15">
      <c r="A18" s="776" t="s">
        <v>199</v>
      </c>
      <c r="B18" s="439"/>
      <c r="C18" s="439"/>
      <c r="D18" s="440">
        <f>D16/D15</f>
        <v>1</v>
      </c>
      <c r="E18" s="440"/>
      <c r="F18" s="440"/>
      <c r="G18" s="440"/>
      <c r="H18" s="440"/>
      <c r="I18" s="440">
        <f>I16/I15</f>
        <v>1</v>
      </c>
      <c r="J18" s="440"/>
      <c r="K18" s="440"/>
      <c r="L18" s="440"/>
      <c r="M18" s="440"/>
      <c r="N18" s="440"/>
      <c r="O18" s="440"/>
      <c r="P18" s="440">
        <f>P16/P15</f>
        <v>1</v>
      </c>
      <c r="Q18" s="1095">
        <f>Q16/Q15</f>
        <v>1</v>
      </c>
    </row>
    <row r="19" spans="1:17" ht="15">
      <c r="A19" s="778" t="s">
        <v>757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>
        <v>35599</v>
      </c>
      <c r="N19" s="85">
        <v>729401</v>
      </c>
      <c r="O19" s="85"/>
      <c r="P19" s="179"/>
      <c r="Q19" s="490">
        <f>SUM(B19:O19)</f>
        <v>765000</v>
      </c>
    </row>
    <row r="20" spans="1:17" ht="15">
      <c r="A20" s="959" t="s">
        <v>93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>
        <v>793856</v>
      </c>
      <c r="O20" s="85"/>
      <c r="P20" s="179"/>
      <c r="Q20" s="490">
        <f>SUM(B20:O20)</f>
        <v>793856</v>
      </c>
    </row>
    <row r="21" spans="1:17" ht="15">
      <c r="A21" s="783" t="s">
        <v>198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>
        <v>793856</v>
      </c>
      <c r="O21" s="85"/>
      <c r="P21" s="179"/>
      <c r="Q21" s="490">
        <f>SUM(B21:O21)</f>
        <v>793856</v>
      </c>
    </row>
    <row r="22" spans="1:17" ht="15">
      <c r="A22" s="783" t="s">
        <v>199</v>
      </c>
      <c r="B22" s="438"/>
      <c r="C22" s="438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440">
        <f>N21/N20</f>
        <v>1</v>
      </c>
      <c r="O22" s="85"/>
      <c r="P22" s="179"/>
      <c r="Q22" s="1095">
        <f>Q21/Q20</f>
        <v>1</v>
      </c>
    </row>
    <row r="23" spans="1:18" ht="15">
      <c r="A23" s="780" t="s">
        <v>606</v>
      </c>
      <c r="B23" s="85"/>
      <c r="C23" s="85">
        <v>1600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179"/>
      <c r="Q23" s="490">
        <f>SUM(B23:O23)</f>
        <v>1600</v>
      </c>
      <c r="R23" s="158"/>
    </row>
    <row r="24" spans="1:17" ht="15">
      <c r="A24" s="783" t="s">
        <v>93</v>
      </c>
      <c r="B24" s="85"/>
      <c r="C24" s="85">
        <v>1600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179"/>
      <c r="Q24" s="490">
        <f>SUM(B24:O24)</f>
        <v>1600</v>
      </c>
    </row>
    <row r="25" spans="1:17" ht="15">
      <c r="A25" s="783" t="s">
        <v>198</v>
      </c>
      <c r="B25" s="85"/>
      <c r="C25" s="85">
        <v>604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179"/>
      <c r="Q25" s="490">
        <f>SUM(B25:O25)</f>
        <v>604</v>
      </c>
    </row>
    <row r="26" spans="1:17" ht="15">
      <c r="A26" s="783" t="s">
        <v>199</v>
      </c>
      <c r="B26" s="85"/>
      <c r="C26" s="440">
        <f>C25/C24</f>
        <v>0.3775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79"/>
      <c r="Q26" s="442">
        <f>Q25/Q24</f>
        <v>0.3775</v>
      </c>
    </row>
    <row r="27" spans="1:17" ht="15">
      <c r="A27" s="780" t="s">
        <v>746</v>
      </c>
      <c r="B27" s="418"/>
      <c r="C27" s="418"/>
      <c r="D27" s="418"/>
      <c r="E27" s="418"/>
      <c r="F27" s="418"/>
      <c r="G27" s="418">
        <v>0</v>
      </c>
      <c r="H27" s="749"/>
      <c r="I27" s="749"/>
      <c r="J27" s="85"/>
      <c r="K27" s="85"/>
      <c r="L27" s="418"/>
      <c r="M27" s="418"/>
      <c r="N27" s="418"/>
      <c r="O27" s="418"/>
      <c r="P27" s="418"/>
      <c r="Q27" s="490">
        <f>SUM(B27:P27)</f>
        <v>0</v>
      </c>
    </row>
    <row r="28" spans="1:17" ht="15">
      <c r="A28" s="783" t="s">
        <v>93</v>
      </c>
      <c r="B28" s="748"/>
      <c r="C28" s="418"/>
      <c r="D28" s="85"/>
      <c r="E28" s="418"/>
      <c r="F28" s="418"/>
      <c r="G28" s="418">
        <v>1000</v>
      </c>
      <c r="H28" s="749"/>
      <c r="I28" s="749"/>
      <c r="J28" s="418"/>
      <c r="K28" s="418"/>
      <c r="L28" s="418"/>
      <c r="M28" s="418"/>
      <c r="N28" s="418"/>
      <c r="O28" s="418"/>
      <c r="P28" s="418"/>
      <c r="Q28" s="490">
        <f>SUM(B28:P28)</f>
        <v>1000</v>
      </c>
    </row>
    <row r="29" spans="1:17" ht="15">
      <c r="A29" s="783" t="s">
        <v>198</v>
      </c>
      <c r="B29" s="85"/>
      <c r="C29" s="418"/>
      <c r="D29" s="85"/>
      <c r="E29" s="85"/>
      <c r="F29" s="85"/>
      <c r="G29" s="85">
        <v>1000</v>
      </c>
      <c r="H29" s="85"/>
      <c r="I29" s="85"/>
      <c r="J29" s="85"/>
      <c r="K29" s="85"/>
      <c r="L29" s="85"/>
      <c r="M29" s="85"/>
      <c r="N29" s="85"/>
      <c r="O29" s="85"/>
      <c r="P29" s="85"/>
      <c r="Q29" s="490">
        <f>SUM(B29:P29)</f>
        <v>1000</v>
      </c>
    </row>
    <row r="30" spans="1:17" ht="15">
      <c r="A30" s="783" t="s">
        <v>199</v>
      </c>
      <c r="B30" s="748"/>
      <c r="C30" s="418"/>
      <c r="D30" s="418"/>
      <c r="E30" s="418"/>
      <c r="F30" s="418"/>
      <c r="G30" s="440">
        <f>G29/G28</f>
        <v>1</v>
      </c>
      <c r="H30" s="749"/>
      <c r="I30" s="749"/>
      <c r="J30" s="748"/>
      <c r="K30" s="418"/>
      <c r="L30" s="418"/>
      <c r="M30" s="418"/>
      <c r="N30" s="418"/>
      <c r="O30" s="418"/>
      <c r="P30" s="418"/>
      <c r="Q30" s="445">
        <f>Q29/Q28</f>
        <v>1</v>
      </c>
    </row>
    <row r="31" spans="1:17" ht="15">
      <c r="A31" s="782" t="s">
        <v>750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179"/>
      <c r="Q31" s="159">
        <f>SUM(B31:P31)</f>
        <v>0</v>
      </c>
    </row>
    <row r="32" spans="1:17" ht="15">
      <c r="A32" s="783" t="s">
        <v>93</v>
      </c>
      <c r="B32" s="85"/>
      <c r="C32" s="85"/>
      <c r="D32" s="85"/>
      <c r="E32" s="85">
        <v>4621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179"/>
      <c r="Q32" s="159">
        <f>SUM(B32:P32)</f>
        <v>4621</v>
      </c>
    </row>
    <row r="33" spans="1:17" ht="15">
      <c r="A33" s="783" t="s">
        <v>198</v>
      </c>
      <c r="B33" s="85"/>
      <c r="C33" s="85"/>
      <c r="D33" s="85"/>
      <c r="E33" s="85">
        <v>4621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159">
        <f>SUM(B33:P33)</f>
        <v>4621</v>
      </c>
    </row>
    <row r="34" spans="1:17" ht="14.25" thickBot="1">
      <c r="A34" s="1088" t="s">
        <v>199</v>
      </c>
      <c r="B34" s="1100"/>
      <c r="C34" s="1101"/>
      <c r="D34" s="1101"/>
      <c r="E34" s="1102">
        <f>E33/E32</f>
        <v>1</v>
      </c>
      <c r="F34" s="1101"/>
      <c r="G34" s="1101"/>
      <c r="H34" s="1101"/>
      <c r="I34" s="1101"/>
      <c r="J34" s="1102"/>
      <c r="K34" s="1102"/>
      <c r="L34" s="1100"/>
      <c r="M34" s="1100"/>
      <c r="N34" s="1100"/>
      <c r="O34" s="1100"/>
      <c r="P34" s="784"/>
      <c r="Q34" s="1103">
        <f>Q33/Q32</f>
        <v>1</v>
      </c>
    </row>
    <row r="35" spans="1:17" ht="15">
      <c r="A35" s="1098" t="s">
        <v>747</v>
      </c>
      <c r="B35" s="84"/>
      <c r="C35" s="84"/>
      <c r="D35" s="84"/>
      <c r="E35" s="84">
        <v>0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178"/>
      <c r="Q35" s="1099">
        <f>SUM(B35:O35)</f>
        <v>0</v>
      </c>
    </row>
    <row r="36" spans="1:17" ht="15">
      <c r="A36" s="783" t="s">
        <v>93</v>
      </c>
      <c r="B36" s="85"/>
      <c r="C36" s="85"/>
      <c r="D36" s="85"/>
      <c r="E36" s="85">
        <v>2991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179"/>
      <c r="Q36" s="490">
        <f>SUM(B36:O36)</f>
        <v>2991</v>
      </c>
    </row>
    <row r="37" spans="1:17" ht="15">
      <c r="A37" s="783" t="s">
        <v>198</v>
      </c>
      <c r="B37" s="85"/>
      <c r="C37" s="85"/>
      <c r="D37" s="85"/>
      <c r="E37" s="85">
        <v>2991</v>
      </c>
      <c r="F37" s="85"/>
      <c r="G37" s="85"/>
      <c r="H37" s="85"/>
      <c r="I37" s="85"/>
      <c r="J37" s="85"/>
      <c r="K37" s="85"/>
      <c r="L37" s="85"/>
      <c r="M37" s="452"/>
      <c r="N37" s="85"/>
      <c r="O37" s="85"/>
      <c r="P37" s="179"/>
      <c r="Q37" s="490">
        <f>SUM(B37:O37)</f>
        <v>2991</v>
      </c>
    </row>
    <row r="38" spans="1:18" ht="15">
      <c r="A38" s="783" t="s">
        <v>199</v>
      </c>
      <c r="B38" s="749"/>
      <c r="C38" s="749"/>
      <c r="D38" s="749"/>
      <c r="E38" s="1096">
        <f>E37/E36</f>
        <v>1</v>
      </c>
      <c r="F38" s="748"/>
      <c r="G38" s="749"/>
      <c r="H38" s="749"/>
      <c r="I38" s="749"/>
      <c r="J38" s="748"/>
      <c r="K38" s="749"/>
      <c r="L38" s="749"/>
      <c r="M38" s="749"/>
      <c r="N38" s="749"/>
      <c r="O38" s="749"/>
      <c r="P38" s="749"/>
      <c r="Q38" s="1095">
        <f>Q37/Q36</f>
        <v>1</v>
      </c>
      <c r="R38" s="444"/>
    </row>
    <row r="39" spans="1:17" ht="15">
      <c r="A39" s="782" t="s">
        <v>753</v>
      </c>
      <c r="B39" s="85">
        <v>7620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179"/>
      <c r="Q39" s="1094">
        <f>SUM(B39:O39)</f>
        <v>7620</v>
      </c>
    </row>
    <row r="40" spans="1:17" ht="15">
      <c r="A40" s="956" t="s">
        <v>93</v>
      </c>
      <c r="B40" s="85">
        <v>7620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79"/>
      <c r="Q40" s="490">
        <f>SUM(B40:O40)</f>
        <v>7620</v>
      </c>
    </row>
    <row r="41" spans="1:17" ht="15">
      <c r="A41" s="956" t="s">
        <v>198</v>
      </c>
      <c r="B41" s="85">
        <v>7620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179"/>
      <c r="Q41" s="159">
        <f>SUM(B41:O41)</f>
        <v>7620</v>
      </c>
    </row>
    <row r="42" spans="1:17" ht="15">
      <c r="A42" s="956" t="s">
        <v>199</v>
      </c>
      <c r="B42" s="1096">
        <f>B41/B40</f>
        <v>1</v>
      </c>
      <c r="C42" s="85"/>
      <c r="D42" s="85"/>
      <c r="E42" s="85"/>
      <c r="F42" s="85"/>
      <c r="G42" s="85"/>
      <c r="H42" s="85"/>
      <c r="I42" s="85"/>
      <c r="J42" s="438"/>
      <c r="K42" s="85"/>
      <c r="L42" s="438"/>
      <c r="M42" s="440"/>
      <c r="N42" s="440"/>
      <c r="O42" s="440"/>
      <c r="P42" s="440"/>
      <c r="Q42" s="446">
        <f>Q41/Q40</f>
        <v>1</v>
      </c>
    </row>
    <row r="43" spans="1:17" ht="15">
      <c r="A43" s="780" t="s">
        <v>748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179"/>
      <c r="Q43" s="490">
        <f>SUM(B43:O43)</f>
        <v>0</v>
      </c>
    </row>
    <row r="44" spans="1:17" ht="15">
      <c r="A44" s="957" t="s">
        <v>93</v>
      </c>
      <c r="B44" s="85">
        <v>26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179"/>
      <c r="Q44" s="490">
        <f>SUM(B44:O44)</f>
        <v>26</v>
      </c>
    </row>
    <row r="45" spans="1:17" ht="15">
      <c r="A45" s="957" t="s">
        <v>198</v>
      </c>
      <c r="B45" s="85">
        <v>29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179"/>
      <c r="Q45" s="490">
        <f>SUM(B45:O45)</f>
        <v>29</v>
      </c>
    </row>
    <row r="46" spans="1:17" ht="15">
      <c r="A46" s="958" t="s">
        <v>199</v>
      </c>
      <c r="B46" s="1096">
        <f>B45/B44</f>
        <v>1.1153846153846154</v>
      </c>
      <c r="C46" s="440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179"/>
      <c r="Q46" s="443">
        <f>Q45/Q44</f>
        <v>1.1153846153846154</v>
      </c>
    </row>
    <row r="47" spans="1:17" ht="15">
      <c r="A47" s="777" t="s">
        <v>749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179"/>
      <c r="Q47" s="490">
        <f>SUM(B47:O47)</f>
        <v>0</v>
      </c>
    </row>
    <row r="48" spans="1:17" ht="15">
      <c r="A48" s="776" t="s">
        <v>93</v>
      </c>
      <c r="B48" s="85">
        <v>26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179"/>
      <c r="Q48" s="490">
        <f>SUM(B48:O48)</f>
        <v>26</v>
      </c>
    </row>
    <row r="49" spans="1:17" ht="15">
      <c r="A49" s="960" t="s">
        <v>198</v>
      </c>
      <c r="B49" s="417">
        <v>40</v>
      </c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22">
        <f>SUM(B49:O49)</f>
        <v>40</v>
      </c>
    </row>
    <row r="50" spans="1:17" ht="15">
      <c r="A50" s="776" t="s">
        <v>199</v>
      </c>
      <c r="B50" s="1096">
        <f>B49/B48</f>
        <v>1.5384615384615385</v>
      </c>
      <c r="C50" s="418"/>
      <c r="D50" s="418"/>
      <c r="E50" s="418"/>
      <c r="F50" s="418"/>
      <c r="G50" s="418"/>
      <c r="H50" s="418"/>
      <c r="I50" s="418"/>
      <c r="J50" s="748"/>
      <c r="K50" s="418"/>
      <c r="L50" s="748"/>
      <c r="M50" s="418"/>
      <c r="N50" s="418"/>
      <c r="O50" s="418"/>
      <c r="P50" s="418"/>
      <c r="Q50" s="445">
        <f>Q49/Q48</f>
        <v>1.5384615384615385</v>
      </c>
    </row>
    <row r="51" spans="1:17" ht="25.5">
      <c r="A51" s="780" t="s">
        <v>756</v>
      </c>
      <c r="B51" s="85"/>
      <c r="C51" s="85"/>
      <c r="D51" s="85"/>
      <c r="E51" s="85"/>
      <c r="F51" s="85"/>
      <c r="G51" s="85">
        <v>1700</v>
      </c>
      <c r="H51" s="85"/>
      <c r="I51" s="85"/>
      <c r="J51" s="85"/>
      <c r="K51" s="85"/>
      <c r="L51" s="85"/>
      <c r="M51" s="85"/>
      <c r="N51" s="85"/>
      <c r="O51" s="85"/>
      <c r="P51" s="179"/>
      <c r="Q51" s="490">
        <f aca="true" t="shared" si="0" ref="Q51:Q58">SUM(B51:O51)</f>
        <v>1700</v>
      </c>
    </row>
    <row r="52" spans="1:17" ht="15">
      <c r="A52" s="783" t="s">
        <v>93</v>
      </c>
      <c r="B52" s="85"/>
      <c r="C52" s="85"/>
      <c r="D52" s="85"/>
      <c r="E52" s="85"/>
      <c r="F52" s="85"/>
      <c r="G52" s="85">
        <v>1700</v>
      </c>
      <c r="H52" s="85"/>
      <c r="I52" s="85"/>
      <c r="J52" s="85"/>
      <c r="K52" s="85"/>
      <c r="L52" s="85"/>
      <c r="M52" s="85"/>
      <c r="N52" s="85"/>
      <c r="O52" s="85"/>
      <c r="P52" s="179"/>
      <c r="Q52" s="490">
        <f t="shared" si="0"/>
        <v>1700</v>
      </c>
    </row>
    <row r="53" spans="1:17" ht="15">
      <c r="A53" s="783" t="s">
        <v>198</v>
      </c>
      <c r="B53" s="85"/>
      <c r="C53" s="85"/>
      <c r="D53" s="85"/>
      <c r="E53" s="85"/>
      <c r="F53" s="85"/>
      <c r="G53" s="85">
        <v>1492</v>
      </c>
      <c r="H53" s="85"/>
      <c r="I53" s="85"/>
      <c r="J53" s="85"/>
      <c r="K53" s="85"/>
      <c r="L53" s="85"/>
      <c r="M53" s="85"/>
      <c r="N53" s="85"/>
      <c r="O53" s="85"/>
      <c r="P53" s="179"/>
      <c r="Q53" s="490">
        <f t="shared" si="0"/>
        <v>1492</v>
      </c>
    </row>
    <row r="54" spans="1:17" ht="15">
      <c r="A54" s="776" t="s">
        <v>90</v>
      </c>
      <c r="B54" s="418"/>
      <c r="C54" s="418"/>
      <c r="D54" s="418"/>
      <c r="E54" s="418"/>
      <c r="F54" s="418"/>
      <c r="G54" s="418">
        <v>1492</v>
      </c>
      <c r="H54" s="418"/>
      <c r="I54" s="418"/>
      <c r="J54" s="418"/>
      <c r="K54" s="418"/>
      <c r="L54" s="418"/>
      <c r="M54" s="418"/>
      <c r="N54" s="418"/>
      <c r="O54" s="418"/>
      <c r="P54" s="911"/>
      <c r="Q54" s="490">
        <f t="shared" si="0"/>
        <v>1492</v>
      </c>
    </row>
    <row r="55" spans="1:17" ht="15">
      <c r="A55" s="783" t="s">
        <v>199</v>
      </c>
      <c r="B55" s="748"/>
      <c r="C55" s="748"/>
      <c r="D55" s="748"/>
      <c r="E55" s="748"/>
      <c r="F55" s="748"/>
      <c r="G55" s="748">
        <f>G53/G52</f>
        <v>0.8776470588235294</v>
      </c>
      <c r="H55" s="748"/>
      <c r="I55" s="749"/>
      <c r="J55" s="418"/>
      <c r="K55" s="418"/>
      <c r="L55" s="418"/>
      <c r="M55" s="418"/>
      <c r="N55" s="418"/>
      <c r="O55" s="418"/>
      <c r="P55" s="911"/>
      <c r="Q55" s="445">
        <f t="shared" si="0"/>
        <v>0.8776470588235294</v>
      </c>
    </row>
    <row r="56" spans="1:17" ht="15">
      <c r="A56" s="775" t="s">
        <v>751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179"/>
      <c r="Q56" s="159">
        <f t="shared" si="0"/>
        <v>0</v>
      </c>
    </row>
    <row r="57" spans="1:17" ht="15">
      <c r="A57" s="776" t="s">
        <v>93</v>
      </c>
      <c r="B57" s="85"/>
      <c r="C57" s="85"/>
      <c r="D57" s="85"/>
      <c r="E57" s="85">
        <v>3188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179"/>
      <c r="Q57" s="490">
        <f t="shared" si="0"/>
        <v>3188</v>
      </c>
    </row>
    <row r="58" spans="1:17" ht="15">
      <c r="A58" s="776" t="s">
        <v>198</v>
      </c>
      <c r="B58" s="85"/>
      <c r="C58" s="85"/>
      <c r="D58" s="85"/>
      <c r="E58" s="85">
        <v>3187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179"/>
      <c r="Q58" s="490">
        <f t="shared" si="0"/>
        <v>3187</v>
      </c>
    </row>
    <row r="59" spans="1:17" ht="15">
      <c r="A59" s="776" t="s">
        <v>199</v>
      </c>
      <c r="B59" s="85"/>
      <c r="C59" s="85"/>
      <c r="D59" s="85"/>
      <c r="E59" s="438">
        <f>E58/E57</f>
        <v>0.9996863237139272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179"/>
      <c r="Q59" s="445">
        <f>Q58/Q57</f>
        <v>0.9996863237139272</v>
      </c>
    </row>
    <row r="60" spans="1:17" ht="15">
      <c r="A60" s="780" t="s">
        <v>755</v>
      </c>
      <c r="B60" s="85">
        <v>9138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179"/>
      <c r="Q60" s="490">
        <f>SUM(B60:O60)</f>
        <v>9138</v>
      </c>
    </row>
    <row r="61" spans="1:17" ht="15">
      <c r="A61" s="783" t="s">
        <v>93</v>
      </c>
      <c r="B61" s="85">
        <v>9138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179"/>
      <c r="Q61" s="490">
        <f>SUM(B61:O61)</f>
        <v>9138</v>
      </c>
    </row>
    <row r="62" spans="1:18" ht="15">
      <c r="A62" s="783" t="s">
        <v>198</v>
      </c>
      <c r="B62" s="85">
        <v>6023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179"/>
      <c r="Q62" s="490">
        <f>SUM(B62:O62)</f>
        <v>6023</v>
      </c>
      <c r="R62" s="158"/>
    </row>
    <row r="63" spans="1:18" ht="15.75" thickBot="1">
      <c r="A63" s="1104" t="s">
        <v>199</v>
      </c>
      <c r="B63" s="1105">
        <f>B62/B61</f>
        <v>0.6591157802582622</v>
      </c>
      <c r="C63" s="1100"/>
      <c r="D63" s="1100"/>
      <c r="E63" s="1101"/>
      <c r="F63" s="1101"/>
      <c r="G63" s="1101"/>
      <c r="H63" s="1100"/>
      <c r="I63" s="1100"/>
      <c r="J63" s="1100"/>
      <c r="K63" s="1100"/>
      <c r="L63" s="1100"/>
      <c r="M63" s="1100"/>
      <c r="N63" s="1100"/>
      <c r="O63" s="1100"/>
      <c r="P63" s="447"/>
      <c r="Q63" s="1106">
        <f>Q62/Q61</f>
        <v>0.6591157802582622</v>
      </c>
      <c r="R63" s="158"/>
    </row>
    <row r="64" spans="1:17" ht="15">
      <c r="A64" s="774" t="s">
        <v>937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178"/>
      <c r="Q64" s="1099">
        <f>SUM(B64:O64)</f>
        <v>0</v>
      </c>
    </row>
    <row r="65" spans="1:17" ht="15">
      <c r="A65" s="776" t="s">
        <v>93</v>
      </c>
      <c r="B65" s="85"/>
      <c r="C65" s="85"/>
      <c r="D65" s="85"/>
      <c r="E65" s="85">
        <v>4008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179"/>
      <c r="Q65" s="490">
        <f>SUM(B65:O65)</f>
        <v>4008</v>
      </c>
    </row>
    <row r="66" spans="1:17" ht="15">
      <c r="A66" s="776" t="s">
        <v>198</v>
      </c>
      <c r="B66" s="85"/>
      <c r="C66" s="85"/>
      <c r="D66" s="85"/>
      <c r="E66" s="85">
        <v>3915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179"/>
      <c r="Q66" s="490">
        <f>SUM(B66:O66)</f>
        <v>3915</v>
      </c>
    </row>
    <row r="67" spans="1:17" ht="15">
      <c r="A67" s="776" t="s">
        <v>199</v>
      </c>
      <c r="B67" s="438"/>
      <c r="C67" s="438"/>
      <c r="D67" s="438"/>
      <c r="E67" s="438">
        <f>E66/E65</f>
        <v>0.9767964071856288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179"/>
      <c r="Q67" s="441">
        <f>Q66/Q65</f>
        <v>0.9767964071856288</v>
      </c>
    </row>
    <row r="68" spans="1:17" ht="13.5">
      <c r="A68" s="775" t="s">
        <v>934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1107">
        <v>0</v>
      </c>
    </row>
    <row r="69" spans="1:17" ht="13.5">
      <c r="A69" s="776" t="s">
        <v>93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1107">
        <v>0</v>
      </c>
    </row>
    <row r="70" spans="1:17" ht="13.5">
      <c r="A70" s="776" t="s">
        <v>198</v>
      </c>
      <c r="B70" s="85">
        <v>180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107">
        <f>SUM(B70:P70)</f>
        <v>180</v>
      </c>
    </row>
    <row r="71" spans="1:17" ht="13.5">
      <c r="A71" s="776" t="s">
        <v>199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1107"/>
    </row>
    <row r="72" spans="1:18" ht="15">
      <c r="A72" s="782" t="s">
        <v>938</v>
      </c>
      <c r="B72" s="85"/>
      <c r="C72" s="85">
        <v>1210050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179"/>
      <c r="Q72" s="159">
        <f>SUM(B72:O72)</f>
        <v>1210050</v>
      </c>
      <c r="R72" s="182"/>
    </row>
    <row r="73" spans="1:18" ht="15">
      <c r="A73" s="962" t="s">
        <v>93</v>
      </c>
      <c r="B73" s="418"/>
      <c r="C73" s="418">
        <v>1210050</v>
      </c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90">
        <f>SUM(B73:O73)</f>
        <v>1210050</v>
      </c>
      <c r="R73" s="182"/>
    </row>
    <row r="74" spans="1:18" ht="15">
      <c r="A74" s="962" t="s">
        <v>198</v>
      </c>
      <c r="B74" s="418"/>
      <c r="C74" s="418">
        <v>1210415</v>
      </c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90">
        <f>SUM(B74:O74)</f>
        <v>1210415</v>
      </c>
      <c r="R74" s="182"/>
    </row>
    <row r="75" spans="1:18" ht="15">
      <c r="A75" s="962" t="s">
        <v>90</v>
      </c>
      <c r="B75" s="418"/>
      <c r="C75" s="418">
        <v>271452</v>
      </c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90">
        <f>SUM(B75:O75)</f>
        <v>271452</v>
      </c>
      <c r="R75" s="182"/>
    </row>
    <row r="76" spans="1:18" ht="15">
      <c r="A76" s="962" t="s">
        <v>199</v>
      </c>
      <c r="B76" s="911"/>
      <c r="C76" s="1097">
        <f>C74/C73</f>
        <v>1.0003016404280816</v>
      </c>
      <c r="D76" s="911"/>
      <c r="E76" s="911"/>
      <c r="F76" s="911"/>
      <c r="G76" s="911"/>
      <c r="H76" s="911"/>
      <c r="I76" s="911"/>
      <c r="J76" s="911"/>
      <c r="K76" s="911"/>
      <c r="L76" s="911"/>
      <c r="M76" s="911"/>
      <c r="N76" s="911"/>
      <c r="O76" s="911"/>
      <c r="P76" s="911"/>
      <c r="Q76" s="445">
        <f>Q74/Q73</f>
        <v>1.0003016404280816</v>
      </c>
      <c r="R76" s="182"/>
    </row>
    <row r="77" spans="1:17" ht="15">
      <c r="A77" s="775" t="s">
        <v>752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179"/>
      <c r="Q77" s="159">
        <f>SUM(B77:P77)</f>
        <v>0</v>
      </c>
    </row>
    <row r="78" spans="1:17" ht="15">
      <c r="A78" s="776" t="s">
        <v>93</v>
      </c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>
        <v>300000</v>
      </c>
      <c r="P78" s="418"/>
      <c r="Q78" s="490">
        <f>SUM(B78:P78)</f>
        <v>300000</v>
      </c>
    </row>
    <row r="79" spans="1:17" ht="15">
      <c r="A79" s="776" t="s">
        <v>198</v>
      </c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>
        <v>1500000</v>
      </c>
      <c r="P79" s="418"/>
      <c r="Q79" s="490">
        <f>SUM(B79:P79)</f>
        <v>1500000</v>
      </c>
    </row>
    <row r="80" spans="1:17" ht="15.75" thickBot="1">
      <c r="A80" s="776" t="s">
        <v>199</v>
      </c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911"/>
      <c r="Q80" s="441"/>
    </row>
    <row r="81" spans="1:18" ht="15">
      <c r="A81" s="496" t="s">
        <v>758</v>
      </c>
      <c r="B81" s="91">
        <f aca="true" t="shared" si="1" ref="B81:Q81">SUM(B39+B5+B51+B35+B43+B14+B47+B31+B56+B72+B60+B23+B64+B10+B19+B27)</f>
        <v>339531</v>
      </c>
      <c r="C81" s="91">
        <f t="shared" si="1"/>
        <v>1211650</v>
      </c>
      <c r="D81" s="91">
        <f t="shared" si="1"/>
        <v>1063462</v>
      </c>
      <c r="E81" s="91">
        <f t="shared" si="1"/>
        <v>22610</v>
      </c>
      <c r="F81" s="91">
        <f t="shared" si="1"/>
        <v>0</v>
      </c>
      <c r="G81" s="91">
        <f t="shared" si="1"/>
        <v>15580</v>
      </c>
      <c r="H81" s="91">
        <f t="shared" si="1"/>
        <v>211216</v>
      </c>
      <c r="I81" s="91">
        <f t="shared" si="1"/>
        <v>0</v>
      </c>
      <c r="J81" s="91">
        <f t="shared" si="1"/>
        <v>0</v>
      </c>
      <c r="K81" s="91">
        <f t="shared" si="1"/>
        <v>0</v>
      </c>
      <c r="L81" s="91">
        <f t="shared" si="1"/>
        <v>0</v>
      </c>
      <c r="M81" s="91">
        <f t="shared" si="1"/>
        <v>35599</v>
      </c>
      <c r="N81" s="91">
        <f t="shared" si="1"/>
        <v>729401</v>
      </c>
      <c r="O81" s="91">
        <f t="shared" si="1"/>
        <v>0</v>
      </c>
      <c r="P81" s="91">
        <f t="shared" si="1"/>
        <v>0</v>
      </c>
      <c r="Q81" s="180">
        <f t="shared" si="1"/>
        <v>3629049</v>
      </c>
      <c r="R81" s="181"/>
    </row>
    <row r="82" spans="1:17" ht="15">
      <c r="A82" s="963" t="s">
        <v>93</v>
      </c>
      <c r="B82" s="92">
        <f aca="true" t="shared" si="2" ref="B82:N82">SUM(B40+B6+B52+B36+B44+B15+B48+B32+B57+B73+B61+B24+B65+B11+B20+B28)</f>
        <v>348886</v>
      </c>
      <c r="C82" s="92">
        <f t="shared" si="2"/>
        <v>1211650</v>
      </c>
      <c r="D82" s="92">
        <f t="shared" si="2"/>
        <v>1216610</v>
      </c>
      <c r="E82" s="92">
        <f t="shared" si="2"/>
        <v>35118</v>
      </c>
      <c r="F82" s="92">
        <f t="shared" si="2"/>
        <v>5000</v>
      </c>
      <c r="G82" s="92">
        <f t="shared" si="2"/>
        <v>16580</v>
      </c>
      <c r="H82" s="92">
        <f t="shared" si="2"/>
        <v>219665</v>
      </c>
      <c r="I82" s="92">
        <f t="shared" si="2"/>
        <v>12849</v>
      </c>
      <c r="J82" s="92">
        <f t="shared" si="2"/>
        <v>0</v>
      </c>
      <c r="K82" s="92">
        <f t="shared" si="2"/>
        <v>0</v>
      </c>
      <c r="L82" s="92">
        <f t="shared" si="2"/>
        <v>0</v>
      </c>
      <c r="M82" s="92">
        <f t="shared" si="2"/>
        <v>0</v>
      </c>
      <c r="N82" s="92">
        <f t="shared" si="2"/>
        <v>793856</v>
      </c>
      <c r="O82" s="92">
        <f>SUM(O40+O6+O52+O36+O44+O15+O48+O32+O57+O73+O61+O24+O65+O11+O20+O28+O78)</f>
        <v>300000</v>
      </c>
      <c r="P82" s="92">
        <f>SUM(P40+P6+P52+P36+P44+P15+P48+P32+P57+P73+P61+P24+P65+P11+P20+P28)</f>
        <v>35368</v>
      </c>
      <c r="Q82" s="94">
        <f>SUM(Q40+Q6+Q52+Q36+Q44+Q15+Q48+Q32+Q57+Q73+Q61+Q24+Q65+Q11+Q20+Q28+Q78)</f>
        <v>4195582</v>
      </c>
    </row>
    <row r="83" spans="1:17" ht="15">
      <c r="A83" s="963" t="s">
        <v>198</v>
      </c>
      <c r="B83" s="407">
        <f>SUM(B79+B74+B70+B66+B62+B58+B53+B49+B45+B41+B37+B33+B29+B25+B21+B16+B12+B7)</f>
        <v>233115</v>
      </c>
      <c r="C83" s="407">
        <f aca="true" t="shared" si="3" ref="C83:Q83">SUM(C79+C74+C70+C66+C62+C58+C53+C49+C45+C41+C37+C33+C29+C25+C21+C16+C12+C7)</f>
        <v>1211079</v>
      </c>
      <c r="D83" s="407">
        <f t="shared" si="3"/>
        <v>1216610</v>
      </c>
      <c r="E83" s="407">
        <f t="shared" si="3"/>
        <v>16006</v>
      </c>
      <c r="F83" s="407">
        <f t="shared" si="3"/>
        <v>7500</v>
      </c>
      <c r="G83" s="407">
        <f t="shared" si="3"/>
        <v>16390</v>
      </c>
      <c r="H83" s="407">
        <f t="shared" si="3"/>
        <v>46479</v>
      </c>
      <c r="I83" s="407">
        <f t="shared" si="3"/>
        <v>12849</v>
      </c>
      <c r="J83" s="407">
        <f t="shared" si="3"/>
        <v>0</v>
      </c>
      <c r="K83" s="407">
        <f t="shared" si="3"/>
        <v>0</v>
      </c>
      <c r="L83" s="407">
        <f t="shared" si="3"/>
        <v>5624</v>
      </c>
      <c r="M83" s="407">
        <f t="shared" si="3"/>
        <v>0</v>
      </c>
      <c r="N83" s="407">
        <f t="shared" si="3"/>
        <v>793856</v>
      </c>
      <c r="O83" s="407">
        <f t="shared" si="3"/>
        <v>1500000</v>
      </c>
      <c r="P83" s="407">
        <f t="shared" si="3"/>
        <v>35368</v>
      </c>
      <c r="Q83" s="92">
        <f t="shared" si="3"/>
        <v>5094876</v>
      </c>
    </row>
    <row r="84" spans="1:17" s="2" customFormat="1" ht="15">
      <c r="A84" s="497" t="s">
        <v>90</v>
      </c>
      <c r="B84" s="92">
        <f aca="true" t="shared" si="4" ref="B84:P84">SUM(B75+B17+B54+B8)</f>
        <v>0</v>
      </c>
      <c r="C84" s="92">
        <f t="shared" si="4"/>
        <v>271452</v>
      </c>
      <c r="D84" s="92">
        <f t="shared" si="4"/>
        <v>1006026</v>
      </c>
      <c r="E84" s="92">
        <f t="shared" si="4"/>
        <v>0</v>
      </c>
      <c r="F84" s="92">
        <f t="shared" si="4"/>
        <v>0</v>
      </c>
      <c r="G84" s="92">
        <f t="shared" si="4"/>
        <v>1492</v>
      </c>
      <c r="H84" s="92">
        <f t="shared" si="4"/>
        <v>0</v>
      </c>
      <c r="I84" s="92">
        <f t="shared" si="4"/>
        <v>0</v>
      </c>
      <c r="J84" s="92">
        <f t="shared" si="4"/>
        <v>0</v>
      </c>
      <c r="K84" s="92">
        <f t="shared" si="4"/>
        <v>0</v>
      </c>
      <c r="L84" s="92">
        <f t="shared" si="4"/>
        <v>0</v>
      </c>
      <c r="M84" s="92">
        <f t="shared" si="4"/>
        <v>0</v>
      </c>
      <c r="N84" s="92">
        <f t="shared" si="4"/>
        <v>0</v>
      </c>
      <c r="O84" s="92">
        <f t="shared" si="4"/>
        <v>0</v>
      </c>
      <c r="P84" s="92">
        <f t="shared" si="4"/>
        <v>35368</v>
      </c>
      <c r="Q84" s="92">
        <f>SUM(Q8+Q17+Q54+Q75)</f>
        <v>1314338</v>
      </c>
    </row>
    <row r="85" spans="1:17" s="2" customFormat="1" ht="15" customHeight="1">
      <c r="A85" s="419" t="s">
        <v>96</v>
      </c>
      <c r="B85" s="420">
        <f>B83-B84</f>
        <v>233115</v>
      </c>
      <c r="C85" s="420">
        <f aca="true" t="shared" si="5" ref="C85:Q85">C83-C84</f>
        <v>939627</v>
      </c>
      <c r="D85" s="420">
        <f t="shared" si="5"/>
        <v>210584</v>
      </c>
      <c r="E85" s="420">
        <f t="shared" si="5"/>
        <v>16006</v>
      </c>
      <c r="F85" s="420">
        <f t="shared" si="5"/>
        <v>7500</v>
      </c>
      <c r="G85" s="420">
        <f t="shared" si="5"/>
        <v>14898</v>
      </c>
      <c r="H85" s="420">
        <f t="shared" si="5"/>
        <v>46479</v>
      </c>
      <c r="I85" s="420">
        <f t="shared" si="5"/>
        <v>12849</v>
      </c>
      <c r="J85" s="420">
        <f t="shared" si="5"/>
        <v>0</v>
      </c>
      <c r="K85" s="420">
        <f t="shared" si="5"/>
        <v>0</v>
      </c>
      <c r="L85" s="420">
        <f t="shared" si="5"/>
        <v>5624</v>
      </c>
      <c r="M85" s="420">
        <f t="shared" si="5"/>
        <v>0</v>
      </c>
      <c r="N85" s="420">
        <f t="shared" si="5"/>
        <v>793856</v>
      </c>
      <c r="O85" s="420">
        <f t="shared" si="5"/>
        <v>1500000</v>
      </c>
      <c r="P85" s="420">
        <f t="shared" si="5"/>
        <v>0</v>
      </c>
      <c r="Q85" s="421">
        <f t="shared" si="5"/>
        <v>3780538</v>
      </c>
    </row>
    <row r="86" spans="1:17" ht="15.75" thickBot="1">
      <c r="A86" s="248" t="s">
        <v>199</v>
      </c>
      <c r="B86" s="448">
        <f>B83/B82</f>
        <v>0.6681695453529233</v>
      </c>
      <c r="C86" s="448">
        <f aca="true" t="shared" si="6" ref="C86:Q86">C83/C82</f>
        <v>0.9995287417983741</v>
      </c>
      <c r="D86" s="448">
        <f t="shared" si="6"/>
        <v>1</v>
      </c>
      <c r="E86" s="448">
        <f t="shared" si="6"/>
        <v>0.45577766387607493</v>
      </c>
      <c r="F86" s="448">
        <f t="shared" si="6"/>
        <v>1.5</v>
      </c>
      <c r="G86" s="448">
        <f t="shared" si="6"/>
        <v>0.98854041013269</v>
      </c>
      <c r="H86" s="450">
        <f t="shared" si="6"/>
        <v>0.21159037625475155</v>
      </c>
      <c r="I86" s="448">
        <f t="shared" si="6"/>
        <v>1</v>
      </c>
      <c r="J86" s="448"/>
      <c r="K86" s="449"/>
      <c r="L86" s="449"/>
      <c r="M86" s="449"/>
      <c r="N86" s="448">
        <f t="shared" si="6"/>
        <v>1</v>
      </c>
      <c r="O86" s="448"/>
      <c r="P86" s="450">
        <f t="shared" si="6"/>
        <v>1</v>
      </c>
      <c r="Q86" s="451">
        <f t="shared" si="6"/>
        <v>1.214343087562107</v>
      </c>
    </row>
    <row r="91" ht="13.5">
      <c r="E91" s="1"/>
    </row>
  </sheetData>
  <sheetProtection/>
  <mergeCells count="9">
    <mergeCell ref="Q1:Q3"/>
    <mergeCell ref="H2:L2"/>
    <mergeCell ref="M2:N2"/>
    <mergeCell ref="O2:O3"/>
    <mergeCell ref="A1:A3"/>
    <mergeCell ref="B1:L1"/>
    <mergeCell ref="M1:P1"/>
    <mergeCell ref="P2:P3"/>
    <mergeCell ref="B2:G2"/>
  </mergeCells>
  <printOptions/>
  <pageMargins left="0.35433070866141736" right="0.15748031496062992" top="0.6299212598425197" bottom="0.196850393700787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
2016. évi bevételei&amp;R&amp;"Book Antiqua,Félkövér"6. melléklet
ezer Ft</oddHeader>
    <oddFooter>&amp;C&amp;P</oddFooter>
  </headerFooter>
  <rowBreaks count="2" manualBreakCount="2">
    <brk id="34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4" sqref="H44"/>
    </sheetView>
  </sheetViews>
  <sheetFormatPr defaultColWidth="9.140625" defaultRowHeight="12.75"/>
  <cols>
    <col min="1" max="1" width="31.00390625" style="11" customWidth="1"/>
    <col min="2" max="2" width="11.8515625" style="1" customWidth="1"/>
    <col min="3" max="3" width="10.57421875" style="1" customWidth="1"/>
    <col min="4" max="4" width="8.28125" style="1" customWidth="1"/>
    <col min="5" max="5" width="10.00390625" style="1" customWidth="1"/>
    <col min="6" max="6" width="9.28125" style="1" customWidth="1"/>
    <col min="7" max="7" width="8.8515625" style="1" customWidth="1"/>
    <col min="8" max="8" width="9.421875" style="1" customWidth="1"/>
    <col min="9" max="9" width="9.57421875" style="1" customWidth="1"/>
    <col min="10" max="10" width="10.7109375" style="1" customWidth="1"/>
    <col min="11" max="11" width="10.28125" style="1" customWidth="1"/>
    <col min="12" max="12" width="10.00390625" style="1" customWidth="1"/>
    <col min="13" max="13" width="10.8515625" style="2" customWidth="1"/>
    <col min="14" max="14" width="12.28125" style="1" customWidth="1"/>
    <col min="15" max="16384" width="9.140625" style="1" customWidth="1"/>
  </cols>
  <sheetData>
    <row r="1" spans="1:21" ht="14.25" customHeight="1">
      <c r="A1" s="1292" t="s">
        <v>4</v>
      </c>
      <c r="B1" s="1300" t="s">
        <v>577</v>
      </c>
      <c r="C1" s="1300"/>
      <c r="D1" s="1300"/>
      <c r="E1" s="1300"/>
      <c r="F1" s="1297" t="s">
        <v>3</v>
      </c>
      <c r="G1" s="1298"/>
      <c r="H1" s="1298"/>
      <c r="I1" s="1299"/>
      <c r="J1" s="1301" t="s">
        <v>578</v>
      </c>
      <c r="K1" s="1304" t="s">
        <v>579</v>
      </c>
      <c r="L1" s="1304"/>
      <c r="M1" s="1289" t="s">
        <v>42</v>
      </c>
      <c r="N1" s="1286" t="s">
        <v>5</v>
      </c>
      <c r="O1"/>
      <c r="P1"/>
      <c r="Q1"/>
      <c r="R1"/>
      <c r="S1"/>
      <c r="T1"/>
      <c r="U1"/>
    </row>
    <row r="2" spans="1:21" ht="14.25" customHeight="1">
      <c r="A2" s="1293"/>
      <c r="B2" s="1305" t="s">
        <v>264</v>
      </c>
      <c r="C2" s="1305" t="s">
        <v>279</v>
      </c>
      <c r="D2" s="1295" t="s">
        <v>911</v>
      </c>
      <c r="E2" s="1305" t="s">
        <v>910</v>
      </c>
      <c r="F2" s="1305" t="s">
        <v>576</v>
      </c>
      <c r="G2" s="1305" t="s">
        <v>912</v>
      </c>
      <c r="H2" s="1305" t="s">
        <v>280</v>
      </c>
      <c r="I2" s="1305" t="s">
        <v>913</v>
      </c>
      <c r="J2" s="1302"/>
      <c r="K2" s="1295" t="s">
        <v>567</v>
      </c>
      <c r="L2" s="1295" t="s">
        <v>270</v>
      </c>
      <c r="M2" s="1290"/>
      <c r="N2" s="1287"/>
      <c r="O2"/>
      <c r="P2"/>
      <c r="Q2"/>
      <c r="R2"/>
      <c r="S2"/>
      <c r="T2"/>
      <c r="U2"/>
    </row>
    <row r="3" spans="1:21" ht="57.75" customHeight="1" thickBot="1">
      <c r="A3" s="1294"/>
      <c r="B3" s="1306"/>
      <c r="C3" s="1306"/>
      <c r="D3" s="1296"/>
      <c r="E3" s="1306"/>
      <c r="F3" s="1306"/>
      <c r="G3" s="1306"/>
      <c r="H3" s="1306"/>
      <c r="I3" s="1306"/>
      <c r="J3" s="1303"/>
      <c r="K3" s="1296"/>
      <c r="L3" s="1296"/>
      <c r="M3" s="1291"/>
      <c r="N3" s="1288"/>
      <c r="O3"/>
      <c r="P3"/>
      <c r="Q3"/>
      <c r="R3"/>
      <c r="S3"/>
      <c r="T3"/>
      <c r="U3"/>
    </row>
    <row r="4" spans="1:21" s="5" customFormat="1" ht="14.25" thickBot="1">
      <c r="A4" s="890">
        <v>1</v>
      </c>
      <c r="B4" s="891">
        <v>2</v>
      </c>
      <c r="C4" s="891">
        <v>3</v>
      </c>
      <c r="D4" s="891">
        <v>4</v>
      </c>
      <c r="E4" s="891">
        <v>5</v>
      </c>
      <c r="F4" s="891">
        <v>6</v>
      </c>
      <c r="G4" s="891">
        <v>7</v>
      </c>
      <c r="H4" s="891">
        <v>8</v>
      </c>
      <c r="I4" s="891">
        <v>9</v>
      </c>
      <c r="J4" s="891">
        <v>10</v>
      </c>
      <c r="K4" s="891">
        <v>11</v>
      </c>
      <c r="L4" s="891">
        <v>12</v>
      </c>
      <c r="M4" s="892">
        <v>13</v>
      </c>
      <c r="N4" s="893">
        <v>14</v>
      </c>
      <c r="O4" s="301"/>
      <c r="P4" s="301"/>
      <c r="Q4" s="301"/>
      <c r="R4" s="301"/>
      <c r="S4" s="301"/>
      <c r="T4" s="301"/>
      <c r="U4" s="302"/>
    </row>
    <row r="5" spans="1:21" s="5" customFormat="1" ht="28.5">
      <c r="A5" s="485" t="s">
        <v>513</v>
      </c>
      <c r="B5" s="78">
        <v>1800</v>
      </c>
      <c r="C5" s="78">
        <v>3120</v>
      </c>
      <c r="D5" s="78"/>
      <c r="E5" s="78"/>
      <c r="F5" s="78"/>
      <c r="G5" s="78"/>
      <c r="H5" s="78">
        <v>1000</v>
      </c>
      <c r="I5" s="78"/>
      <c r="J5" s="110">
        <v>312063</v>
      </c>
      <c r="K5" s="110">
        <v>731</v>
      </c>
      <c r="L5" s="110">
        <v>1833</v>
      </c>
      <c r="M5" s="313">
        <f>SUM(B5:L5)</f>
        <v>320547</v>
      </c>
      <c r="N5" s="320">
        <v>192772</v>
      </c>
      <c r="O5" s="301"/>
      <c r="P5" s="301"/>
      <c r="Q5" s="301"/>
      <c r="R5" s="301"/>
      <c r="S5" s="301"/>
      <c r="T5" s="301"/>
      <c r="U5" s="302"/>
    </row>
    <row r="6" spans="1:21" s="5" customFormat="1" ht="15">
      <c r="A6" s="1010" t="s">
        <v>93</v>
      </c>
      <c r="B6" s="12">
        <v>1800</v>
      </c>
      <c r="C6" s="279">
        <v>6268</v>
      </c>
      <c r="D6" s="279"/>
      <c r="E6" s="279"/>
      <c r="F6" s="279">
        <v>1100</v>
      </c>
      <c r="G6" s="279"/>
      <c r="H6" s="12">
        <v>1000</v>
      </c>
      <c r="I6" s="12"/>
      <c r="J6" s="13">
        <v>310786</v>
      </c>
      <c r="K6" s="13">
        <v>764</v>
      </c>
      <c r="L6" s="13">
        <v>1833</v>
      </c>
      <c r="M6" s="313">
        <f>SUM(B6:L6)</f>
        <v>323551</v>
      </c>
      <c r="N6" s="321">
        <v>196975</v>
      </c>
      <c r="O6" s="301"/>
      <c r="P6" s="301"/>
      <c r="Q6" s="301"/>
      <c r="R6" s="301"/>
      <c r="S6" s="301"/>
      <c r="T6" s="301"/>
      <c r="U6" s="302"/>
    </row>
    <row r="7" spans="1:21" s="5" customFormat="1" ht="15">
      <c r="A7" s="1011" t="s">
        <v>198</v>
      </c>
      <c r="B7" s="488">
        <v>2208</v>
      </c>
      <c r="C7" s="488">
        <v>6268</v>
      </c>
      <c r="D7" s="488">
        <v>15</v>
      </c>
      <c r="E7" s="488"/>
      <c r="F7" s="488">
        <v>1157</v>
      </c>
      <c r="G7" s="488"/>
      <c r="H7" s="488">
        <v>1063</v>
      </c>
      <c r="I7" s="488"/>
      <c r="J7" s="488">
        <v>279533</v>
      </c>
      <c r="K7" s="488">
        <v>764</v>
      </c>
      <c r="L7" s="488">
        <v>1833</v>
      </c>
      <c r="M7" s="313">
        <f>SUM(B7:L7)</f>
        <v>292841</v>
      </c>
      <c r="N7" s="311">
        <v>196975</v>
      </c>
      <c r="O7" s="301"/>
      <c r="P7" s="301"/>
      <c r="Q7" s="301"/>
      <c r="R7" s="301"/>
      <c r="S7" s="301"/>
      <c r="T7" s="301"/>
      <c r="U7" s="302"/>
    </row>
    <row r="8" spans="1:21" s="5" customFormat="1" ht="15">
      <c r="A8" s="1011" t="s">
        <v>59</v>
      </c>
      <c r="B8" s="488"/>
      <c r="C8" s="488">
        <v>2978</v>
      </c>
      <c r="D8" s="488"/>
      <c r="E8" s="488"/>
      <c r="F8" s="488"/>
      <c r="G8" s="488"/>
      <c r="H8" s="488"/>
      <c r="I8" s="488"/>
      <c r="J8" s="488">
        <v>183023</v>
      </c>
      <c r="K8" s="488"/>
      <c r="L8" s="488"/>
      <c r="M8" s="313">
        <f>SUM(B8:L8)</f>
        <v>186001</v>
      </c>
      <c r="N8" s="311">
        <v>196975</v>
      </c>
      <c r="O8" s="301"/>
      <c r="P8" s="301"/>
      <c r="Q8" s="301"/>
      <c r="R8" s="301"/>
      <c r="S8" s="301"/>
      <c r="T8" s="301"/>
      <c r="U8" s="302"/>
    </row>
    <row r="9" spans="1:21" s="5" customFormat="1" ht="13.5">
      <c r="A9" s="1012" t="s">
        <v>199</v>
      </c>
      <c r="B9" s="323">
        <f>B7/B6</f>
        <v>1.2266666666666666</v>
      </c>
      <c r="C9" s="323">
        <f aca="true" t="shared" si="0" ref="C9:H9">C7/C6</f>
        <v>1</v>
      </c>
      <c r="D9" s="323"/>
      <c r="E9" s="323"/>
      <c r="F9" s="323">
        <f t="shared" si="0"/>
        <v>1.0518181818181818</v>
      </c>
      <c r="G9" s="323"/>
      <c r="H9" s="323">
        <f t="shared" si="0"/>
        <v>1.063</v>
      </c>
      <c r="I9" s="323"/>
      <c r="J9" s="323">
        <f>J7/J6</f>
        <v>0.8994388421614873</v>
      </c>
      <c r="K9" s="323"/>
      <c r="L9" s="323"/>
      <c r="M9" s="323">
        <f>M7/M6</f>
        <v>0.9050845152696174</v>
      </c>
      <c r="N9" s="1133">
        <f>N7/N6</f>
        <v>1</v>
      </c>
      <c r="O9" s="301"/>
      <c r="P9" s="301"/>
      <c r="Q9" s="301"/>
      <c r="R9" s="301"/>
      <c r="S9" s="301"/>
      <c r="T9" s="301"/>
      <c r="U9" s="302"/>
    </row>
    <row r="10" spans="1:14" s="6" customFormat="1" ht="16.5" customHeight="1">
      <c r="A10" s="486" t="s">
        <v>914</v>
      </c>
      <c r="B10" s="13"/>
      <c r="C10" s="477"/>
      <c r="D10" s="477"/>
      <c r="E10" s="477"/>
      <c r="F10" s="477"/>
      <c r="G10" s="477"/>
      <c r="H10" s="13"/>
      <c r="I10" s="13"/>
      <c r="J10" s="13">
        <v>396584</v>
      </c>
      <c r="K10" s="13"/>
      <c r="L10" s="305"/>
      <c r="M10" s="313">
        <f>SUM(B10:L10)</f>
        <v>396584</v>
      </c>
      <c r="N10" s="321">
        <v>352564</v>
      </c>
    </row>
    <row r="11" spans="1:14" s="6" customFormat="1" ht="15">
      <c r="A11" s="1012" t="s">
        <v>93</v>
      </c>
      <c r="B11" s="12">
        <v>3833</v>
      </c>
      <c r="C11" s="478">
        <v>30</v>
      </c>
      <c r="D11" s="478"/>
      <c r="E11" s="478"/>
      <c r="F11" s="478"/>
      <c r="G11" s="478"/>
      <c r="H11" s="12"/>
      <c r="I11" s="12"/>
      <c r="J11" s="12">
        <v>401985</v>
      </c>
      <c r="K11" s="12">
        <v>1092</v>
      </c>
      <c r="L11" s="305"/>
      <c r="M11" s="313">
        <f>SUM(B11:L11)</f>
        <v>406940</v>
      </c>
      <c r="N11" s="321">
        <v>353314</v>
      </c>
    </row>
    <row r="12" spans="1:14" s="6" customFormat="1" ht="15">
      <c r="A12" s="1011" t="s">
        <v>198</v>
      </c>
      <c r="B12" s="12">
        <v>3833</v>
      </c>
      <c r="C12" s="307">
        <v>30</v>
      </c>
      <c r="D12" s="307"/>
      <c r="E12" s="307"/>
      <c r="F12" s="307"/>
      <c r="G12" s="307"/>
      <c r="H12" s="307"/>
      <c r="I12" s="307"/>
      <c r="J12" s="12">
        <v>391561</v>
      </c>
      <c r="K12" s="488">
        <v>1092</v>
      </c>
      <c r="L12" s="307">
        <v>0</v>
      </c>
      <c r="M12" s="313">
        <f>SUM(B12:L12)</f>
        <v>396516</v>
      </c>
      <c r="N12" s="321">
        <v>353314</v>
      </c>
    </row>
    <row r="13" spans="1:14" s="6" customFormat="1" ht="15">
      <c r="A13" s="1011" t="s">
        <v>59</v>
      </c>
      <c r="B13" s="307"/>
      <c r="C13" s="307"/>
      <c r="D13" s="307"/>
      <c r="E13" s="307"/>
      <c r="F13" s="307"/>
      <c r="G13" s="307"/>
      <c r="H13" s="307"/>
      <c r="I13" s="307"/>
      <c r="J13" s="12">
        <v>380304</v>
      </c>
      <c r="K13" s="488"/>
      <c r="L13" s="307"/>
      <c r="M13" s="313">
        <f>SUM(B13:L13)</f>
        <v>380304</v>
      </c>
      <c r="N13" s="321">
        <v>353314</v>
      </c>
    </row>
    <row r="14" spans="1:14" s="6" customFormat="1" ht="13.5">
      <c r="A14" s="1012" t="s">
        <v>199</v>
      </c>
      <c r="B14" s="324">
        <f>B12/B11</f>
        <v>1</v>
      </c>
      <c r="C14" s="324">
        <f>C12/C11</f>
        <v>1</v>
      </c>
      <c r="D14" s="324"/>
      <c r="E14" s="324"/>
      <c r="F14" s="324"/>
      <c r="G14" s="324"/>
      <c r="H14" s="324"/>
      <c r="I14" s="324"/>
      <c r="J14" s="324">
        <f>J12/J11</f>
        <v>0.9740686841548813</v>
      </c>
      <c r="K14" s="324">
        <f>K12/K11</f>
        <v>1</v>
      </c>
      <c r="L14" s="324"/>
      <c r="M14" s="324">
        <f>M12/M11</f>
        <v>0.974384430137121</v>
      </c>
      <c r="N14" s="781">
        <f>N12/N11</f>
        <v>1</v>
      </c>
    </row>
    <row r="15" spans="1:21" ht="28.5">
      <c r="A15" s="1009" t="s">
        <v>915</v>
      </c>
      <c r="B15" s="12">
        <v>60710</v>
      </c>
      <c r="C15" s="478">
        <v>1250</v>
      </c>
      <c r="D15" s="478"/>
      <c r="E15" s="478"/>
      <c r="F15" s="478"/>
      <c r="G15" s="478"/>
      <c r="H15" s="12"/>
      <c r="I15" s="12"/>
      <c r="J15" s="12">
        <v>87506</v>
      </c>
      <c r="K15" s="12"/>
      <c r="L15" s="305"/>
      <c r="M15" s="313">
        <f>SUM(B15:L15)</f>
        <v>149466</v>
      </c>
      <c r="N15" s="321">
        <v>12887</v>
      </c>
      <c r="O15"/>
      <c r="P15"/>
      <c r="Q15"/>
      <c r="R15"/>
      <c r="S15"/>
      <c r="T15"/>
      <c r="U15"/>
    </row>
    <row r="16" spans="1:21" ht="15">
      <c r="A16" s="1012" t="s">
        <v>93</v>
      </c>
      <c r="B16" s="13">
        <v>64520</v>
      </c>
      <c r="C16" s="305">
        <v>14748</v>
      </c>
      <c r="D16" s="305"/>
      <c r="E16" s="305">
        <v>2500</v>
      </c>
      <c r="F16" s="305"/>
      <c r="G16" s="305"/>
      <c r="H16" s="13"/>
      <c r="I16" s="13"/>
      <c r="J16" s="13">
        <v>91074</v>
      </c>
      <c r="K16" s="13">
        <v>529</v>
      </c>
      <c r="L16" s="305"/>
      <c r="M16" s="313">
        <f>SUM(B16:L16)</f>
        <v>173371</v>
      </c>
      <c r="N16" s="321">
        <v>13700</v>
      </c>
      <c r="O16"/>
      <c r="P16"/>
      <c r="Q16"/>
      <c r="R16"/>
      <c r="S16"/>
      <c r="T16"/>
      <c r="U16"/>
    </row>
    <row r="17" spans="1:21" ht="15">
      <c r="A17" s="1011" t="s">
        <v>198</v>
      </c>
      <c r="B17" s="13">
        <v>64520</v>
      </c>
      <c r="C17" s="305">
        <v>10748</v>
      </c>
      <c r="D17" s="305"/>
      <c r="E17" s="305">
        <v>2500</v>
      </c>
      <c r="F17" s="305"/>
      <c r="G17" s="308"/>
      <c r="H17" s="308"/>
      <c r="I17" s="308"/>
      <c r="J17" s="12">
        <v>86703</v>
      </c>
      <c r="K17" s="12">
        <v>529</v>
      </c>
      <c r="L17" s="305"/>
      <c r="M17" s="313">
        <f>SUM(B17:L17)</f>
        <v>165000</v>
      </c>
      <c r="N17" s="321">
        <v>13700</v>
      </c>
      <c r="O17"/>
      <c r="P17"/>
      <c r="Q17"/>
      <c r="R17"/>
      <c r="S17"/>
      <c r="T17"/>
      <c r="U17"/>
    </row>
    <row r="18" spans="1:21" ht="15">
      <c r="A18" s="1011" t="s">
        <v>59</v>
      </c>
      <c r="B18" s="13">
        <v>10540</v>
      </c>
      <c r="C18" s="13">
        <v>3062</v>
      </c>
      <c r="D18" s="13"/>
      <c r="E18" s="308"/>
      <c r="F18" s="308"/>
      <c r="G18" s="308"/>
      <c r="H18" s="308"/>
      <c r="I18" s="308"/>
      <c r="J18" s="12">
        <v>77560</v>
      </c>
      <c r="K18" s="12"/>
      <c r="L18" s="305"/>
      <c r="M18" s="313">
        <f>SUM(B18:L18)</f>
        <v>91162</v>
      </c>
      <c r="N18" s="321">
        <v>13700</v>
      </c>
      <c r="O18"/>
      <c r="P18"/>
      <c r="Q18"/>
      <c r="R18"/>
      <c r="S18"/>
      <c r="T18"/>
      <c r="U18"/>
    </row>
    <row r="19" spans="1:21" ht="13.5">
      <c r="A19" s="1012" t="s">
        <v>199</v>
      </c>
      <c r="B19" s="324">
        <f>B17/B16</f>
        <v>1</v>
      </c>
      <c r="C19" s="324">
        <f>C17/C16</f>
        <v>0.7287767832926498</v>
      </c>
      <c r="D19" s="324"/>
      <c r="E19" s="324"/>
      <c r="F19" s="324"/>
      <c r="G19" s="324"/>
      <c r="H19" s="324"/>
      <c r="I19" s="324"/>
      <c r="J19" s="324">
        <f>J17/J16</f>
        <v>0.9520060610053364</v>
      </c>
      <c r="K19" s="324"/>
      <c r="L19" s="324"/>
      <c r="M19" s="324">
        <f>M17/M16</f>
        <v>0.9517162616585242</v>
      </c>
      <c r="N19" s="781">
        <f>N17/N16</f>
        <v>1</v>
      </c>
      <c r="O19"/>
      <c r="P19"/>
      <c r="Q19"/>
      <c r="R19"/>
      <c r="S19"/>
      <c r="T19"/>
      <c r="U19"/>
    </row>
    <row r="20" spans="1:15" ht="15">
      <c r="A20" s="1009" t="s">
        <v>916</v>
      </c>
      <c r="B20" s="14">
        <v>4200</v>
      </c>
      <c r="C20" s="479"/>
      <c r="D20" s="479"/>
      <c r="E20" s="479"/>
      <c r="F20" s="479"/>
      <c r="G20" s="479"/>
      <c r="H20" s="14"/>
      <c r="I20" s="14"/>
      <c r="J20" s="14">
        <v>44736</v>
      </c>
      <c r="K20" s="281"/>
      <c r="L20" s="479"/>
      <c r="M20" s="313">
        <f>SUM(B20:L20)</f>
        <v>48936</v>
      </c>
      <c r="N20" s="322">
        <v>10000</v>
      </c>
      <c r="O20"/>
    </row>
    <row r="21" spans="1:15" ht="15">
      <c r="A21" s="1012" t="s">
        <v>93</v>
      </c>
      <c r="B21" s="14">
        <v>4464</v>
      </c>
      <c r="C21" s="479">
        <v>1209</v>
      </c>
      <c r="D21" s="479"/>
      <c r="E21" s="479"/>
      <c r="F21" s="479"/>
      <c r="G21" s="479"/>
      <c r="H21" s="14"/>
      <c r="I21" s="14"/>
      <c r="J21" s="13">
        <v>45959</v>
      </c>
      <c r="K21" s="13">
        <v>679</v>
      </c>
      <c r="L21" s="750"/>
      <c r="M21" s="313">
        <f>SUM(B21:L21)</f>
        <v>52311</v>
      </c>
      <c r="N21" s="321">
        <v>11113</v>
      </c>
      <c r="O21"/>
    </row>
    <row r="22" spans="1:15" ht="15">
      <c r="A22" s="1011" t="s">
        <v>198</v>
      </c>
      <c r="B22" s="14">
        <v>4465</v>
      </c>
      <c r="C22" s="14">
        <v>1208</v>
      </c>
      <c r="D22" s="281"/>
      <c r="E22" s="479"/>
      <c r="F22" s="308"/>
      <c r="G22" s="309"/>
      <c r="H22" s="309"/>
      <c r="I22" s="309"/>
      <c r="J22" s="12">
        <v>45130</v>
      </c>
      <c r="K22" s="13">
        <v>679</v>
      </c>
      <c r="L22" s="319"/>
      <c r="M22" s="313">
        <f>SUM(B22:L22)</f>
        <v>51482</v>
      </c>
      <c r="N22" s="321">
        <v>11113</v>
      </c>
      <c r="O22" s="182"/>
    </row>
    <row r="23" spans="1:15" ht="15">
      <c r="A23" s="1011" t="s">
        <v>59</v>
      </c>
      <c r="B23" s="14">
        <v>4200</v>
      </c>
      <c r="C23" s="14"/>
      <c r="D23" s="281"/>
      <c r="E23" s="479"/>
      <c r="F23" s="425"/>
      <c r="G23" s="309"/>
      <c r="H23" s="309"/>
      <c r="I23" s="309"/>
      <c r="J23" s="12">
        <v>39713</v>
      </c>
      <c r="K23" s="13"/>
      <c r="L23" s="319"/>
      <c r="M23" s="313">
        <f>SUM(B23:L23)</f>
        <v>43913</v>
      </c>
      <c r="N23" s="321">
        <v>11113</v>
      </c>
      <c r="O23" s="182"/>
    </row>
    <row r="24" spans="1:15" ht="13.5">
      <c r="A24" s="1012" t="s">
        <v>199</v>
      </c>
      <c r="B24" s="324">
        <f>B22/B21</f>
        <v>1.0002240143369177</v>
      </c>
      <c r="C24" s="328">
        <f>C22/C21</f>
        <v>0.9991728701406121</v>
      </c>
      <c r="D24" s="328"/>
      <c r="E24" s="328"/>
      <c r="F24" s="328"/>
      <c r="G24" s="328"/>
      <c r="H24" s="328"/>
      <c r="I24" s="328"/>
      <c r="J24" s="324">
        <f>J22/J21</f>
        <v>0.9819621836854587</v>
      </c>
      <c r="K24" s="324">
        <f>K22/K21</f>
        <v>1</v>
      </c>
      <c r="L24" s="324"/>
      <c r="M24" s="324">
        <f>M22/M21</f>
        <v>0.9841524727112845</v>
      </c>
      <c r="N24" s="781">
        <f>N22/N21</f>
        <v>1</v>
      </c>
      <c r="O24" s="329"/>
    </row>
    <row r="25" spans="1:15" ht="27" customHeight="1">
      <c r="A25" s="1009" t="s">
        <v>917</v>
      </c>
      <c r="B25" s="13">
        <v>8688</v>
      </c>
      <c r="C25" s="477">
        <v>80752</v>
      </c>
      <c r="D25" s="477"/>
      <c r="E25" s="477"/>
      <c r="F25" s="480"/>
      <c r="G25" s="480"/>
      <c r="H25" s="13"/>
      <c r="I25" s="13"/>
      <c r="J25" s="13">
        <v>71637</v>
      </c>
      <c r="K25" s="13"/>
      <c r="L25" s="305"/>
      <c r="M25" s="313">
        <f>SUM(B25:L25)</f>
        <v>161077</v>
      </c>
      <c r="N25" s="489">
        <v>0</v>
      </c>
      <c r="O25" s="182"/>
    </row>
    <row r="26" spans="1:15" ht="15">
      <c r="A26" s="1012" t="s">
        <v>93</v>
      </c>
      <c r="B26" s="13">
        <v>13772</v>
      </c>
      <c r="C26" s="477">
        <v>84031</v>
      </c>
      <c r="D26" s="477"/>
      <c r="E26" s="477"/>
      <c r="F26" s="308"/>
      <c r="G26" s="480"/>
      <c r="H26" s="13"/>
      <c r="I26" s="13"/>
      <c r="J26" s="13">
        <v>73215</v>
      </c>
      <c r="K26" s="13">
        <v>9130</v>
      </c>
      <c r="L26" s="305"/>
      <c r="M26" s="313">
        <f>SUM(B26:L26)</f>
        <v>180148</v>
      </c>
      <c r="N26" s="321">
        <v>1518</v>
      </c>
      <c r="O26" s="182"/>
    </row>
    <row r="27" spans="1:15" ht="15">
      <c r="A27" s="1011" t="s">
        <v>198</v>
      </c>
      <c r="B27" s="306">
        <v>13772</v>
      </c>
      <c r="C27" s="477">
        <v>84031</v>
      </c>
      <c r="D27" s="477"/>
      <c r="E27" s="308"/>
      <c r="F27" s="306"/>
      <c r="G27" s="306"/>
      <c r="H27" s="306"/>
      <c r="I27" s="306"/>
      <c r="J27" s="13">
        <v>56761</v>
      </c>
      <c r="K27" s="13">
        <v>9130</v>
      </c>
      <c r="L27" s="308"/>
      <c r="M27" s="313">
        <f>SUM(B27:L27)</f>
        <v>163694</v>
      </c>
      <c r="N27" s="321">
        <v>1518</v>
      </c>
      <c r="O27"/>
    </row>
    <row r="28" spans="1:15" ht="15">
      <c r="A28" s="1011" t="s">
        <v>59</v>
      </c>
      <c r="B28" s="306">
        <v>8688</v>
      </c>
      <c r="C28" s="477">
        <v>80752</v>
      </c>
      <c r="D28" s="477"/>
      <c r="E28" s="308"/>
      <c r="F28" s="306"/>
      <c r="G28" s="306"/>
      <c r="H28" s="306"/>
      <c r="I28" s="306"/>
      <c r="J28" s="13">
        <v>37340</v>
      </c>
      <c r="K28" s="13"/>
      <c r="L28" s="308"/>
      <c r="M28" s="313">
        <f>SUM(B28:L28)</f>
        <v>126780</v>
      </c>
      <c r="N28" s="321">
        <v>1518</v>
      </c>
      <c r="O28"/>
    </row>
    <row r="29" spans="1:15" ht="13.5">
      <c r="A29" s="1012" t="s">
        <v>199</v>
      </c>
      <c r="B29" s="324">
        <f>B27/B26</f>
        <v>1</v>
      </c>
      <c r="C29" s="324">
        <f>C27/C26</f>
        <v>1</v>
      </c>
      <c r="D29" s="324"/>
      <c r="E29" s="324"/>
      <c r="F29" s="324"/>
      <c r="G29" s="324"/>
      <c r="H29" s="324"/>
      <c r="I29" s="324"/>
      <c r="J29" s="324">
        <f>J27/J26</f>
        <v>0.7752646315645702</v>
      </c>
      <c r="K29" s="324"/>
      <c r="L29" s="324"/>
      <c r="M29" s="324">
        <f>M27/M26</f>
        <v>0.9086639873881476</v>
      </c>
      <c r="N29" s="781">
        <f>N27/N26</f>
        <v>1</v>
      </c>
      <c r="O29"/>
    </row>
    <row r="30" spans="1:15" ht="28.5">
      <c r="A30" s="486" t="s">
        <v>918</v>
      </c>
      <c r="B30" s="13">
        <v>66797</v>
      </c>
      <c r="C30" s="477">
        <v>3800</v>
      </c>
      <c r="D30" s="477"/>
      <c r="E30" s="477"/>
      <c r="F30" s="477"/>
      <c r="G30" s="477"/>
      <c r="H30" s="13"/>
      <c r="I30" s="13"/>
      <c r="J30" s="13">
        <v>164281</v>
      </c>
      <c r="K30" s="13"/>
      <c r="L30" s="305"/>
      <c r="M30" s="313">
        <f>SUM(B30:L30)</f>
        <v>234878</v>
      </c>
      <c r="N30" s="322">
        <v>130513</v>
      </c>
      <c r="O30"/>
    </row>
    <row r="31" spans="1:15" ht="15">
      <c r="A31" s="1012" t="s">
        <v>93</v>
      </c>
      <c r="B31" s="14">
        <v>67712</v>
      </c>
      <c r="C31" s="479">
        <v>9010</v>
      </c>
      <c r="D31" s="479"/>
      <c r="E31" s="479"/>
      <c r="F31" s="479"/>
      <c r="G31" s="479"/>
      <c r="H31" s="14"/>
      <c r="I31" s="14"/>
      <c r="J31" s="13">
        <v>182545</v>
      </c>
      <c r="K31" s="13">
        <v>549</v>
      </c>
      <c r="L31" s="305"/>
      <c r="M31" s="313">
        <f>SUM(B31:L31)</f>
        <v>259816</v>
      </c>
      <c r="N31" s="322">
        <v>148677</v>
      </c>
      <c r="O31"/>
    </row>
    <row r="32" spans="1:15" ht="15">
      <c r="A32" s="1011" t="s">
        <v>198</v>
      </c>
      <c r="B32" s="14">
        <v>66703</v>
      </c>
      <c r="C32" s="479">
        <v>9010</v>
      </c>
      <c r="D32" s="756"/>
      <c r="E32" s="479"/>
      <c r="F32" s="479"/>
      <c r="G32" s="756"/>
      <c r="H32" s="310"/>
      <c r="I32" s="310"/>
      <c r="J32" s="13">
        <v>176933</v>
      </c>
      <c r="K32" s="13">
        <v>549</v>
      </c>
      <c r="L32" s="479"/>
      <c r="M32" s="313">
        <f>SUM(B32:L32)</f>
        <v>253195</v>
      </c>
      <c r="N32" s="322">
        <v>148677</v>
      </c>
      <c r="O32"/>
    </row>
    <row r="33" spans="1:15" ht="15">
      <c r="A33" s="1011" t="s">
        <v>59</v>
      </c>
      <c r="B33" s="14">
        <v>2920</v>
      </c>
      <c r="C33" s="14"/>
      <c r="D33" s="1008"/>
      <c r="E33" s="310"/>
      <c r="F33" s="310"/>
      <c r="G33" s="310"/>
      <c r="H33" s="310"/>
      <c r="I33" s="310"/>
      <c r="J33" s="13">
        <v>80345</v>
      </c>
      <c r="K33" s="312"/>
      <c r="L33" s="756"/>
      <c r="M33" s="313">
        <f>SUM(B33:L33)</f>
        <v>83265</v>
      </c>
      <c r="N33" s="322">
        <v>49214</v>
      </c>
      <c r="O33"/>
    </row>
    <row r="34" spans="1:15" ht="14.25" thickBot="1">
      <c r="A34" s="1013" t="s">
        <v>199</v>
      </c>
      <c r="B34" s="325">
        <f>B32/B31</f>
        <v>0.9850986531190926</v>
      </c>
      <c r="C34" s="325">
        <f>C32/C31</f>
        <v>1</v>
      </c>
      <c r="D34" s="325"/>
      <c r="E34" s="325"/>
      <c r="F34" s="325"/>
      <c r="G34" s="325"/>
      <c r="H34" s="325"/>
      <c r="I34" s="325"/>
      <c r="J34" s="325">
        <f>J32/J31</f>
        <v>0.9692568955599989</v>
      </c>
      <c r="K34" s="325">
        <f>K32/K31</f>
        <v>1</v>
      </c>
      <c r="L34" s="325"/>
      <c r="M34" s="325">
        <f>M32/M31</f>
        <v>0.9745165809649906</v>
      </c>
      <c r="N34" s="332">
        <f>N32/N31</f>
        <v>1</v>
      </c>
      <c r="O34"/>
    </row>
    <row r="35" spans="1:15" ht="15">
      <c r="A35" s="1029" t="s">
        <v>919</v>
      </c>
      <c r="B35" s="110">
        <v>14432</v>
      </c>
      <c r="C35" s="1030"/>
      <c r="D35" s="1030"/>
      <c r="E35" s="1030"/>
      <c r="F35" s="1030"/>
      <c r="G35" s="1030"/>
      <c r="H35" s="110"/>
      <c r="I35" s="110"/>
      <c r="J35" s="110">
        <v>43288</v>
      </c>
      <c r="K35" s="1031"/>
      <c r="L35" s="1030"/>
      <c r="M35" s="1032">
        <f>SUM(B35:L35)</f>
        <v>57720</v>
      </c>
      <c r="N35" s="320">
        <v>32580</v>
      </c>
      <c r="O35"/>
    </row>
    <row r="36" spans="1:15" ht="15">
      <c r="A36" s="1012" t="s">
        <v>93</v>
      </c>
      <c r="B36" s="14">
        <v>14432</v>
      </c>
      <c r="C36" s="479">
        <v>4899</v>
      </c>
      <c r="D36" s="479"/>
      <c r="E36" s="479">
        <v>285</v>
      </c>
      <c r="F36" s="479"/>
      <c r="G36" s="479"/>
      <c r="H36" s="14"/>
      <c r="I36" s="14"/>
      <c r="J36" s="14">
        <v>52319</v>
      </c>
      <c r="K36" s="281">
        <v>1443</v>
      </c>
      <c r="L36" s="479"/>
      <c r="M36" s="303">
        <f>SUM(B36:L36)</f>
        <v>73378</v>
      </c>
      <c r="N36" s="322">
        <v>33582</v>
      </c>
      <c r="O36"/>
    </row>
    <row r="37" spans="1:15" ht="15">
      <c r="A37" s="1012" t="s">
        <v>198</v>
      </c>
      <c r="B37" s="14">
        <v>12312</v>
      </c>
      <c r="C37" s="14">
        <v>4899</v>
      </c>
      <c r="D37" s="1008"/>
      <c r="E37" s="479">
        <v>235</v>
      </c>
      <c r="F37" s="756"/>
      <c r="G37" s="310"/>
      <c r="H37" s="310"/>
      <c r="I37" s="310"/>
      <c r="J37" s="14">
        <v>50813</v>
      </c>
      <c r="K37" s="281">
        <v>1443</v>
      </c>
      <c r="L37" s="479"/>
      <c r="M37" s="751">
        <f>SUM(B37:L37)</f>
        <v>69702</v>
      </c>
      <c r="N37" s="322">
        <v>33582</v>
      </c>
      <c r="O37"/>
    </row>
    <row r="38" spans="1:15" ht="13.5">
      <c r="A38" s="1012" t="s">
        <v>199</v>
      </c>
      <c r="B38" s="324">
        <f>B37/B36</f>
        <v>0.8531042128603105</v>
      </c>
      <c r="C38" s="324">
        <f>C37/C36</f>
        <v>1</v>
      </c>
      <c r="D38" s="324"/>
      <c r="E38" s="324">
        <f>E37/E36</f>
        <v>0.8245614035087719</v>
      </c>
      <c r="F38" s="324"/>
      <c r="G38" s="324"/>
      <c r="H38" s="324"/>
      <c r="I38" s="324"/>
      <c r="J38" s="324">
        <f>J37/J36</f>
        <v>0.9712150461591391</v>
      </c>
      <c r="K38" s="324">
        <f>K37/K36</f>
        <v>1</v>
      </c>
      <c r="L38" s="324"/>
      <c r="M38" s="424">
        <f>M37/M36</f>
        <v>0.9499032407533593</v>
      </c>
      <c r="N38" s="464">
        <f>N37/N36</f>
        <v>1</v>
      </c>
      <c r="O38"/>
    </row>
    <row r="39" spans="1:15" ht="28.5">
      <c r="A39" s="1014" t="s">
        <v>921</v>
      </c>
      <c r="B39" s="752"/>
      <c r="C39" s="752"/>
      <c r="D39" s="752"/>
      <c r="E39" s="752"/>
      <c r="F39" s="752"/>
      <c r="G39" s="752"/>
      <c r="H39" s="752"/>
      <c r="I39" s="752"/>
      <c r="J39" s="752">
        <v>34541</v>
      </c>
      <c r="K39" s="752"/>
      <c r="L39" s="752"/>
      <c r="M39" s="751">
        <f>SUM(B39+C39+E39+F39+G39+H39+I39+J39+K39+L39)</f>
        <v>34541</v>
      </c>
      <c r="N39" s="1033">
        <v>30600</v>
      </c>
      <c r="O39"/>
    </row>
    <row r="40" spans="1:15" ht="15">
      <c r="A40" s="1012" t="s">
        <v>93</v>
      </c>
      <c r="B40" s="13"/>
      <c r="C40" s="13">
        <v>791</v>
      </c>
      <c r="D40" s="13"/>
      <c r="E40" s="13"/>
      <c r="F40" s="13"/>
      <c r="G40" s="13"/>
      <c r="H40" s="13"/>
      <c r="I40" s="13"/>
      <c r="J40" s="13">
        <v>42307</v>
      </c>
      <c r="K40" s="13"/>
      <c r="L40" s="13"/>
      <c r="M40" s="303">
        <f>SUM(B40+C40+E40+F40+G40+H40+I40+J40+K40+L40)</f>
        <v>43098</v>
      </c>
      <c r="N40" s="489">
        <v>37918</v>
      </c>
      <c r="O40"/>
    </row>
    <row r="41" spans="1:15" ht="15">
      <c r="A41" s="1012" t="s">
        <v>198</v>
      </c>
      <c r="B41" s="13"/>
      <c r="C41" s="13">
        <v>790</v>
      </c>
      <c r="D41" s="13"/>
      <c r="E41" s="13"/>
      <c r="F41" s="13"/>
      <c r="G41" s="13"/>
      <c r="H41" s="13"/>
      <c r="I41" s="13"/>
      <c r="J41" s="13">
        <v>38618</v>
      </c>
      <c r="K41" s="13"/>
      <c r="L41" s="13"/>
      <c r="M41" s="303">
        <f>SUM(B41+C41+E41+F41+G41+H41+I41+J41+K41+L41)</f>
        <v>39408</v>
      </c>
      <c r="N41" s="489">
        <v>37918</v>
      </c>
      <c r="O41"/>
    </row>
    <row r="42" spans="1:15" ht="15">
      <c r="A42" s="1017" t="s">
        <v>59</v>
      </c>
      <c r="B42" s="752"/>
      <c r="C42" s="752"/>
      <c r="D42" s="752"/>
      <c r="E42" s="752"/>
      <c r="F42" s="752"/>
      <c r="G42" s="752"/>
      <c r="H42" s="752"/>
      <c r="I42" s="752"/>
      <c r="J42" s="752">
        <v>38067</v>
      </c>
      <c r="K42" s="752"/>
      <c r="L42" s="752"/>
      <c r="M42" s="303">
        <f>SUM(B42+C42+E42+F42+G42+H42+I42+J42+K42+L42)</f>
        <v>38067</v>
      </c>
      <c r="N42" s="1033">
        <v>37918</v>
      </c>
      <c r="O42"/>
    </row>
    <row r="43" spans="1:15" ht="13.5">
      <c r="A43" s="1012" t="s">
        <v>199</v>
      </c>
      <c r="B43" s="324"/>
      <c r="C43" s="324">
        <f>C41/C40</f>
        <v>0.9987357774968394</v>
      </c>
      <c r="D43" s="324"/>
      <c r="E43" s="324"/>
      <c r="F43" s="324"/>
      <c r="G43" s="324"/>
      <c r="H43" s="324"/>
      <c r="I43" s="324"/>
      <c r="J43" s="324">
        <f>J41/J40</f>
        <v>0.9128040277022715</v>
      </c>
      <c r="K43" s="324"/>
      <c r="L43" s="324"/>
      <c r="M43" s="324">
        <f>M41/M40</f>
        <v>0.9143811777808715</v>
      </c>
      <c r="N43" s="299">
        <f>N41/N40</f>
        <v>1</v>
      </c>
      <c r="O43"/>
    </row>
    <row r="44" spans="1:15" ht="28.5">
      <c r="A44" s="486" t="s">
        <v>920</v>
      </c>
      <c r="B44" s="13">
        <v>178000</v>
      </c>
      <c r="C44" s="477"/>
      <c r="D44" s="477"/>
      <c r="E44" s="477"/>
      <c r="F44" s="477"/>
      <c r="G44" s="477"/>
      <c r="H44" s="13"/>
      <c r="I44" s="13"/>
      <c r="J44" s="13">
        <v>772701</v>
      </c>
      <c r="K44" s="280"/>
      <c r="L44" s="477"/>
      <c r="M44" s="313">
        <f>SUM(B44:L44)</f>
        <v>950701</v>
      </c>
      <c r="N44" s="322">
        <v>172043</v>
      </c>
      <c r="O44"/>
    </row>
    <row r="45" spans="1:15" ht="15">
      <c r="A45" s="1012" t="s">
        <v>93</v>
      </c>
      <c r="B45" s="13">
        <v>197344</v>
      </c>
      <c r="C45" s="305">
        <v>22805</v>
      </c>
      <c r="D45" s="305"/>
      <c r="E45" s="305"/>
      <c r="F45" s="305"/>
      <c r="G45" s="305"/>
      <c r="H45" s="13"/>
      <c r="I45" s="13"/>
      <c r="J45" s="13">
        <v>762628</v>
      </c>
      <c r="K45" s="280">
        <v>2692</v>
      </c>
      <c r="L45" s="477"/>
      <c r="M45" s="313">
        <f>SUM(B45:L45)</f>
        <v>985469</v>
      </c>
      <c r="N45" s="322">
        <v>176846</v>
      </c>
      <c r="O45"/>
    </row>
    <row r="46" spans="1:15" ht="15">
      <c r="A46" s="1012" t="s">
        <v>198</v>
      </c>
      <c r="B46" s="13">
        <v>197345</v>
      </c>
      <c r="C46" s="305">
        <v>22805</v>
      </c>
      <c r="D46" s="305"/>
      <c r="E46" s="308"/>
      <c r="F46" s="477"/>
      <c r="G46" s="308"/>
      <c r="H46" s="308"/>
      <c r="I46" s="308"/>
      <c r="J46" s="13">
        <v>688935</v>
      </c>
      <c r="K46" s="280">
        <v>2692</v>
      </c>
      <c r="L46" s="317"/>
      <c r="M46" s="313">
        <f>SUM(B46:L46)</f>
        <v>911777</v>
      </c>
      <c r="N46" s="322">
        <v>176846</v>
      </c>
      <c r="O46"/>
    </row>
    <row r="47" spans="1:15" ht="15">
      <c r="A47" s="1012" t="s">
        <v>59</v>
      </c>
      <c r="B47" s="14">
        <v>178000</v>
      </c>
      <c r="C47" s="14"/>
      <c r="D47" s="14"/>
      <c r="E47" s="425"/>
      <c r="F47" s="305"/>
      <c r="G47" s="425"/>
      <c r="H47" s="425"/>
      <c r="I47" s="425"/>
      <c r="J47" s="13">
        <v>131029</v>
      </c>
      <c r="K47" s="281"/>
      <c r="L47" s="427"/>
      <c r="M47" s="313">
        <f>SUM(B47:L47)</f>
        <v>309029</v>
      </c>
      <c r="N47" s="322">
        <v>176846</v>
      </c>
      <c r="O47"/>
    </row>
    <row r="48" spans="1:15" s="2" customFormat="1" ht="15.75" thickBot="1">
      <c r="A48" s="1013" t="s">
        <v>199</v>
      </c>
      <c r="B48" s="325">
        <f>B46/B45</f>
        <v>1.0000050672936598</v>
      </c>
      <c r="C48" s="325">
        <f>C46/C45</f>
        <v>1</v>
      </c>
      <c r="D48" s="325"/>
      <c r="E48" s="325"/>
      <c r="F48" s="325"/>
      <c r="G48" s="325"/>
      <c r="H48" s="325"/>
      <c r="I48" s="325"/>
      <c r="J48" s="325">
        <f>J46/J45</f>
        <v>0.9033696638465937</v>
      </c>
      <c r="K48" s="325"/>
      <c r="L48" s="325"/>
      <c r="M48" s="325">
        <f>M46/M45</f>
        <v>0.9252213920478473</v>
      </c>
      <c r="N48" s="332">
        <f>N46/N45</f>
        <v>1</v>
      </c>
      <c r="O48" s="399"/>
    </row>
    <row r="49" spans="1:15" ht="15">
      <c r="A49" s="1025" t="s">
        <v>267</v>
      </c>
      <c r="B49" s="1026">
        <f>B5+B10+B15+B20+B25+B30+B35+B44+B39</f>
        <v>334627</v>
      </c>
      <c r="C49" s="1026">
        <f aca="true" t="shared" si="1" ref="C49:N49">C5+C10+C15+C20+C25+C30+C35+C44+C39</f>
        <v>88922</v>
      </c>
      <c r="D49" s="1026">
        <f t="shared" si="1"/>
        <v>0</v>
      </c>
      <c r="E49" s="1026">
        <f t="shared" si="1"/>
        <v>0</v>
      </c>
      <c r="F49" s="1026">
        <f t="shared" si="1"/>
        <v>0</v>
      </c>
      <c r="G49" s="1026">
        <f t="shared" si="1"/>
        <v>0</v>
      </c>
      <c r="H49" s="1026">
        <f t="shared" si="1"/>
        <v>1000</v>
      </c>
      <c r="I49" s="1026">
        <f t="shared" si="1"/>
        <v>0</v>
      </c>
      <c r="J49" s="1026">
        <f t="shared" si="1"/>
        <v>1927337</v>
      </c>
      <c r="K49" s="1026">
        <f t="shared" si="1"/>
        <v>731</v>
      </c>
      <c r="L49" s="1026">
        <f t="shared" si="1"/>
        <v>1833</v>
      </c>
      <c r="M49" s="1026">
        <f t="shared" si="1"/>
        <v>2354450</v>
      </c>
      <c r="N49" s="1027">
        <f t="shared" si="1"/>
        <v>933959</v>
      </c>
      <c r="O49" s="318"/>
    </row>
    <row r="50" spans="1:15" ht="15">
      <c r="A50" s="315" t="s">
        <v>268</v>
      </c>
      <c r="B50" s="304">
        <f>B6+B11+B16+B21+B26+B31+B36+B45+B40</f>
        <v>367877</v>
      </c>
      <c r="C50" s="304">
        <f aca="true" t="shared" si="2" ref="C50:N50">C6+C11+C16+C21+C26+C31+C36+C45+C40</f>
        <v>143791</v>
      </c>
      <c r="D50" s="304">
        <f t="shared" si="2"/>
        <v>0</v>
      </c>
      <c r="E50" s="304">
        <f t="shared" si="2"/>
        <v>2785</v>
      </c>
      <c r="F50" s="304">
        <f t="shared" si="2"/>
        <v>1100</v>
      </c>
      <c r="G50" s="304">
        <f t="shared" si="2"/>
        <v>0</v>
      </c>
      <c r="H50" s="304">
        <f t="shared" si="2"/>
        <v>1000</v>
      </c>
      <c r="I50" s="304">
        <f t="shared" si="2"/>
        <v>0</v>
      </c>
      <c r="J50" s="304">
        <f t="shared" si="2"/>
        <v>1962818</v>
      </c>
      <c r="K50" s="304">
        <f t="shared" si="2"/>
        <v>16878</v>
      </c>
      <c r="L50" s="304">
        <f t="shared" si="2"/>
        <v>1833</v>
      </c>
      <c r="M50" s="304">
        <f t="shared" si="2"/>
        <v>2498082</v>
      </c>
      <c r="N50" s="1028">
        <f t="shared" si="2"/>
        <v>973643</v>
      </c>
      <c r="O50" s="318"/>
    </row>
    <row r="51" spans="1:15" ht="15">
      <c r="A51" s="314" t="s">
        <v>269</v>
      </c>
      <c r="B51" s="304">
        <f>B7+B12+B17+B22+B27+B32+B37+B46+B41</f>
        <v>365158</v>
      </c>
      <c r="C51" s="304">
        <f aca="true" t="shared" si="3" ref="C51:M51">C7+C12+C17+C22+C27+C32+C37+C46+C41</f>
        <v>139789</v>
      </c>
      <c r="D51" s="304">
        <f t="shared" si="3"/>
        <v>15</v>
      </c>
      <c r="E51" s="304">
        <f t="shared" si="3"/>
        <v>2735</v>
      </c>
      <c r="F51" s="304">
        <f t="shared" si="3"/>
        <v>1157</v>
      </c>
      <c r="G51" s="304">
        <f t="shared" si="3"/>
        <v>0</v>
      </c>
      <c r="H51" s="304">
        <f t="shared" si="3"/>
        <v>1063</v>
      </c>
      <c r="I51" s="304">
        <f t="shared" si="3"/>
        <v>0</v>
      </c>
      <c r="J51" s="304">
        <f t="shared" si="3"/>
        <v>1814987</v>
      </c>
      <c r="K51" s="304">
        <f t="shared" si="3"/>
        <v>16878</v>
      </c>
      <c r="L51" s="304">
        <f t="shared" si="3"/>
        <v>1833</v>
      </c>
      <c r="M51" s="304">
        <f t="shared" si="3"/>
        <v>2343615</v>
      </c>
      <c r="N51" s="429">
        <f>N7+N12+N17+N22+N27+N32+N37+N46</f>
        <v>935725</v>
      </c>
      <c r="O51" s="2"/>
    </row>
    <row r="52" spans="1:15" ht="15">
      <c r="A52" s="426" t="s">
        <v>59</v>
      </c>
      <c r="B52" s="428">
        <f>B8+B13+B18+B23+B28+B33+B47+B42</f>
        <v>204348</v>
      </c>
      <c r="C52" s="428">
        <f aca="true" t="shared" si="4" ref="C52:N52">C8+C13+C18+C23+C28+C33+C47+C42</f>
        <v>86792</v>
      </c>
      <c r="D52" s="428">
        <f t="shared" si="4"/>
        <v>0</v>
      </c>
      <c r="E52" s="428">
        <f t="shared" si="4"/>
        <v>0</v>
      </c>
      <c r="F52" s="428">
        <f t="shared" si="4"/>
        <v>0</v>
      </c>
      <c r="G52" s="428">
        <f t="shared" si="4"/>
        <v>0</v>
      </c>
      <c r="H52" s="428">
        <f t="shared" si="4"/>
        <v>0</v>
      </c>
      <c r="I52" s="428">
        <f t="shared" si="4"/>
        <v>0</v>
      </c>
      <c r="J52" s="428">
        <f t="shared" si="4"/>
        <v>967381</v>
      </c>
      <c r="K52" s="428">
        <f t="shared" si="4"/>
        <v>0</v>
      </c>
      <c r="L52" s="428">
        <f t="shared" si="4"/>
        <v>0</v>
      </c>
      <c r="M52" s="428">
        <f t="shared" si="4"/>
        <v>1258521</v>
      </c>
      <c r="N52" s="429">
        <f t="shared" si="4"/>
        <v>840598</v>
      </c>
      <c r="O52" s="2"/>
    </row>
    <row r="53" spans="1:15" ht="15.75" thickBot="1">
      <c r="A53" s="316" t="s">
        <v>199</v>
      </c>
      <c r="B53" s="327">
        <f aca="true" t="shared" si="5" ref="B53:H53">B51/B50</f>
        <v>0.9926089426629009</v>
      </c>
      <c r="C53" s="327">
        <f t="shared" si="5"/>
        <v>0.9721679381880646</v>
      </c>
      <c r="D53" s="327"/>
      <c r="E53" s="327">
        <f t="shared" si="5"/>
        <v>0.9820466786355476</v>
      </c>
      <c r="F53" s="327">
        <f t="shared" si="5"/>
        <v>1.0518181818181818</v>
      </c>
      <c r="G53" s="327"/>
      <c r="H53" s="327">
        <f t="shared" si="5"/>
        <v>1.063</v>
      </c>
      <c r="I53" s="327"/>
      <c r="J53" s="327">
        <f>J51/J50</f>
        <v>0.9246843059315739</v>
      </c>
      <c r="K53" s="327">
        <f>K51/K50</f>
        <v>1</v>
      </c>
      <c r="L53" s="327">
        <f>L51/L50</f>
        <v>1</v>
      </c>
      <c r="M53" s="327">
        <f>M51/M50</f>
        <v>0.938165760771664</v>
      </c>
      <c r="N53" s="330">
        <f>N51/N50</f>
        <v>0.9610555408912712</v>
      </c>
      <c r="O53"/>
    </row>
    <row r="54" spans="1:15" ht="13.5">
      <c r="A5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/>
      <c r="O54"/>
    </row>
  </sheetData>
  <sheetProtection/>
  <mergeCells count="17">
    <mergeCell ref="C2:C3"/>
    <mergeCell ref="E2:E3"/>
    <mergeCell ref="F2:F3"/>
    <mergeCell ref="G2:G3"/>
    <mergeCell ref="H2:H3"/>
    <mergeCell ref="I2:I3"/>
    <mergeCell ref="D2:D3"/>
    <mergeCell ref="N1:N3"/>
    <mergeCell ref="M1:M3"/>
    <mergeCell ref="A1:A3"/>
    <mergeCell ref="L2:L3"/>
    <mergeCell ref="F1:I1"/>
    <mergeCell ref="B1:E1"/>
    <mergeCell ref="J1:J3"/>
    <mergeCell ref="K1:L1"/>
    <mergeCell ref="K2:K3"/>
    <mergeCell ref="B2:B3"/>
  </mergeCells>
  <printOptions/>
  <pageMargins left="0.15748031496062992" right="0.15748031496062992" top="0.5905511811023623" bottom="0.35433070866141736" header="0.1968503937007874" footer="0.15748031496062992"/>
  <pageSetup horizontalDpi="600" verticalDpi="600" orientation="landscape" paperSize="9" scale="90" r:id="rId1"/>
  <headerFooter>
    <oddHeader>&amp;C&amp;"Book Antiqua,Félkövér"&amp;11Önkormányzati költségvetési szervek 
2016. évi főbb bevételei&amp;R&amp;"Book Antiqua,Félkövér"&amp;11 7. melléklet
ezer Ft</oddHeader>
    <oddFooter>&amp;C&amp;P</oddFooter>
  </headerFooter>
  <rowBreaks count="1" manualBreakCount="1">
    <brk id="3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15.140625" style="41" customWidth="1"/>
    <col min="2" max="3" width="9.00390625" style="1" customWidth="1"/>
    <col min="4" max="4" width="8.28125" style="1" customWidth="1"/>
    <col min="5" max="6" width="7.57421875" style="1" customWidth="1"/>
    <col min="7" max="7" width="8.00390625" style="1" customWidth="1"/>
    <col min="8" max="9" width="6.7109375" style="1" customWidth="1"/>
    <col min="10" max="10" width="8.57421875" style="1" customWidth="1"/>
    <col min="11" max="12" width="6.8515625" style="1" customWidth="1"/>
    <col min="13" max="14" width="7.140625" style="1" customWidth="1"/>
    <col min="15" max="15" width="6.57421875" style="1" customWidth="1"/>
    <col min="16" max="16" width="8.28125" style="1" customWidth="1"/>
    <col min="17" max="17" width="6.8515625" style="2" customWidth="1"/>
    <col min="18" max="18" width="8.57421875" style="2" customWidth="1"/>
    <col min="19" max="16384" width="9.140625" style="1" customWidth="1"/>
  </cols>
  <sheetData>
    <row r="1" spans="1:18" ht="35.25" customHeight="1" thickBot="1">
      <c r="A1" s="1310" t="s">
        <v>14</v>
      </c>
      <c r="B1" s="1319" t="s">
        <v>46</v>
      </c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0"/>
      <c r="O1" s="1320"/>
      <c r="P1" s="1318" t="s">
        <v>21</v>
      </c>
      <c r="Q1" s="1318"/>
      <c r="R1" s="1307" t="s">
        <v>8</v>
      </c>
    </row>
    <row r="2" spans="1:18" ht="15" customHeight="1">
      <c r="A2" s="1311"/>
      <c r="B2" s="1313" t="s">
        <v>7</v>
      </c>
      <c r="C2" s="1314"/>
      <c r="D2" s="1314"/>
      <c r="E2" s="1314"/>
      <c r="F2" s="1314"/>
      <c r="G2" s="1314"/>
      <c r="H2" s="1314"/>
      <c r="I2" s="1315"/>
      <c r="J2" s="1316" t="s">
        <v>58</v>
      </c>
      <c r="K2" s="1317"/>
      <c r="L2" s="1317"/>
      <c r="M2" s="1317"/>
      <c r="N2" s="1317"/>
      <c r="O2" s="1317"/>
      <c r="P2" s="1277" t="s">
        <v>760</v>
      </c>
      <c r="Q2" s="1259" t="s">
        <v>595</v>
      </c>
      <c r="R2" s="1308"/>
    </row>
    <row r="3" spans="1:18" ht="13.5" customHeight="1">
      <c r="A3" s="1311"/>
      <c r="B3" s="1274" t="s">
        <v>0</v>
      </c>
      <c r="C3" s="1258" t="s">
        <v>959</v>
      </c>
      <c r="D3" s="1258" t="s">
        <v>9</v>
      </c>
      <c r="E3" s="1258" t="s">
        <v>45</v>
      </c>
      <c r="F3" s="1261" t="s">
        <v>6</v>
      </c>
      <c r="G3" s="1261"/>
      <c r="H3" s="1261"/>
      <c r="I3" s="1261"/>
      <c r="J3" s="1261" t="s">
        <v>108</v>
      </c>
      <c r="K3" s="1261" t="s">
        <v>10</v>
      </c>
      <c r="L3" s="1321" t="s">
        <v>596</v>
      </c>
      <c r="M3" s="1322"/>
      <c r="N3" s="1322"/>
      <c r="O3" s="1323"/>
      <c r="P3" s="1259"/>
      <c r="Q3" s="1259"/>
      <c r="R3" s="1308"/>
    </row>
    <row r="4" spans="1:18" ht="84.75" customHeight="1">
      <c r="A4" s="1312"/>
      <c r="B4" s="1275"/>
      <c r="C4" s="1260"/>
      <c r="D4" s="1260"/>
      <c r="E4" s="1260"/>
      <c r="F4" s="423" t="s">
        <v>284</v>
      </c>
      <c r="G4" s="27" t="s">
        <v>285</v>
      </c>
      <c r="H4" s="28" t="s">
        <v>580</v>
      </c>
      <c r="I4" s="433" t="s">
        <v>581</v>
      </c>
      <c r="J4" s="1261"/>
      <c r="K4" s="1261"/>
      <c r="L4" s="42" t="s">
        <v>759</v>
      </c>
      <c r="M4" s="42" t="s">
        <v>285</v>
      </c>
      <c r="N4" s="161" t="s">
        <v>273</v>
      </c>
      <c r="O4" s="803" t="s">
        <v>100</v>
      </c>
      <c r="P4" s="1260"/>
      <c r="Q4" s="1260"/>
      <c r="R4" s="1309"/>
    </row>
    <row r="5" spans="1:18" ht="14.25" thickBot="1">
      <c r="A5" s="43">
        <v>1</v>
      </c>
      <c r="B5" s="44">
        <v>2</v>
      </c>
      <c r="C5" s="44">
        <v>3</v>
      </c>
      <c r="D5" s="45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169">
        <v>17</v>
      </c>
      <c r="R5" s="46">
        <v>18</v>
      </c>
    </row>
    <row r="6" spans="1:18" ht="28.5">
      <c r="A6" s="99" t="s">
        <v>271</v>
      </c>
      <c r="B6" s="82">
        <v>66188</v>
      </c>
      <c r="C6" s="82">
        <v>24709</v>
      </c>
      <c r="D6" s="82">
        <v>415164</v>
      </c>
      <c r="E6" s="82">
        <v>1500</v>
      </c>
      <c r="F6" s="82">
        <v>61314</v>
      </c>
      <c r="G6" s="82">
        <v>82905</v>
      </c>
      <c r="H6" s="82">
        <v>123773</v>
      </c>
      <c r="I6" s="82"/>
      <c r="J6" s="82">
        <v>130655</v>
      </c>
      <c r="K6" s="82">
        <v>245122</v>
      </c>
      <c r="L6" s="82"/>
      <c r="M6" s="82">
        <v>58550</v>
      </c>
      <c r="N6" s="82">
        <v>455498</v>
      </c>
      <c r="O6" s="82"/>
      <c r="P6" s="82"/>
      <c r="Q6" s="174">
        <v>36334</v>
      </c>
      <c r="R6" s="115">
        <f>SUM(B6:Q6)</f>
        <v>1701712</v>
      </c>
    </row>
    <row r="7" spans="1:18" ht="15">
      <c r="A7" s="113" t="s">
        <v>94</v>
      </c>
      <c r="B7" s="114">
        <v>73035</v>
      </c>
      <c r="C7" s="114">
        <v>25836</v>
      </c>
      <c r="D7" s="114">
        <v>443389</v>
      </c>
      <c r="E7" s="114">
        <v>26808</v>
      </c>
      <c r="F7" s="114">
        <v>75262</v>
      </c>
      <c r="G7" s="114">
        <v>236423</v>
      </c>
      <c r="H7" s="114">
        <v>26492</v>
      </c>
      <c r="I7" s="114">
        <v>7500</v>
      </c>
      <c r="J7" s="114">
        <v>328524</v>
      </c>
      <c r="K7" s="114">
        <v>277535</v>
      </c>
      <c r="L7" s="114">
        <v>640</v>
      </c>
      <c r="M7" s="114">
        <v>40750</v>
      </c>
      <c r="N7" s="114">
        <v>298868</v>
      </c>
      <c r="O7" s="114"/>
      <c r="P7" s="114">
        <v>300000</v>
      </c>
      <c r="Q7" s="114">
        <v>71702</v>
      </c>
      <c r="R7" s="115">
        <f>SUM(B7:Q7)</f>
        <v>2232764</v>
      </c>
    </row>
    <row r="8" spans="1:18" ht="15">
      <c r="A8" s="113" t="s">
        <v>198</v>
      </c>
      <c r="B8" s="114">
        <v>50591</v>
      </c>
      <c r="C8" s="114">
        <v>14486</v>
      </c>
      <c r="D8" s="114">
        <v>353129</v>
      </c>
      <c r="E8" s="114">
        <v>21330</v>
      </c>
      <c r="F8" s="114">
        <v>74636</v>
      </c>
      <c r="G8" s="114">
        <v>201772</v>
      </c>
      <c r="H8" s="114">
        <v>0</v>
      </c>
      <c r="I8" s="114">
        <v>7500</v>
      </c>
      <c r="J8" s="114">
        <v>224726</v>
      </c>
      <c r="K8" s="114">
        <v>103550</v>
      </c>
      <c r="L8" s="114">
        <v>640</v>
      </c>
      <c r="M8" s="114">
        <v>24250</v>
      </c>
      <c r="N8" s="114">
        <v>0</v>
      </c>
      <c r="O8" s="114"/>
      <c r="P8" s="114">
        <v>1500000</v>
      </c>
      <c r="Q8" s="114">
        <v>36334</v>
      </c>
      <c r="R8" s="115">
        <f>SUM(B8:Q8)</f>
        <v>2612944</v>
      </c>
    </row>
    <row r="9" spans="1:18" ht="15">
      <c r="A9" s="113" t="s">
        <v>90</v>
      </c>
      <c r="B9" s="114">
        <v>12162</v>
      </c>
      <c r="C9" s="114">
        <v>3283</v>
      </c>
      <c r="D9" s="114">
        <v>112029</v>
      </c>
      <c r="E9" s="114">
        <v>16626</v>
      </c>
      <c r="F9" s="114">
        <v>66408</v>
      </c>
      <c r="G9" s="114">
        <v>95638</v>
      </c>
      <c r="H9" s="114"/>
      <c r="I9" s="114">
        <v>0</v>
      </c>
      <c r="J9" s="114">
        <v>69457</v>
      </c>
      <c r="K9" s="114">
        <v>55617</v>
      </c>
      <c r="L9" s="114">
        <v>0</v>
      </c>
      <c r="M9" s="114">
        <v>0</v>
      </c>
      <c r="N9" s="114"/>
      <c r="O9" s="114"/>
      <c r="P9" s="114"/>
      <c r="Q9" s="175">
        <v>36334</v>
      </c>
      <c r="R9" s="115">
        <f>SUM(B9:Q9)</f>
        <v>467554</v>
      </c>
    </row>
    <row r="10" spans="1:18" ht="28.5">
      <c r="A10" s="113" t="s">
        <v>272</v>
      </c>
      <c r="B10" s="114">
        <v>1022924</v>
      </c>
      <c r="C10" s="114">
        <v>289805</v>
      </c>
      <c r="D10" s="114">
        <v>966716</v>
      </c>
      <c r="E10" s="114">
        <v>21380</v>
      </c>
      <c r="F10" s="114"/>
      <c r="G10" s="114"/>
      <c r="H10" s="114"/>
      <c r="I10" s="114"/>
      <c r="J10" s="114">
        <v>27703</v>
      </c>
      <c r="K10" s="114">
        <v>23089</v>
      </c>
      <c r="L10" s="114"/>
      <c r="M10" s="114"/>
      <c r="N10" s="114"/>
      <c r="O10" s="114">
        <v>2833</v>
      </c>
      <c r="P10" s="114"/>
      <c r="Q10" s="175"/>
      <c r="R10" s="115">
        <f>SUM(B10:P10)</f>
        <v>2354450</v>
      </c>
    </row>
    <row r="11" spans="1:18" ht="15">
      <c r="A11" s="113" t="s">
        <v>94</v>
      </c>
      <c r="B11" s="114">
        <v>1103453</v>
      </c>
      <c r="C11" s="114">
        <v>309554</v>
      </c>
      <c r="D11" s="114">
        <v>945541</v>
      </c>
      <c r="E11" s="114">
        <v>80</v>
      </c>
      <c r="F11" s="114">
        <v>358</v>
      </c>
      <c r="G11" s="114"/>
      <c r="H11" s="114"/>
      <c r="I11" s="114"/>
      <c r="J11" s="114">
        <v>83738</v>
      </c>
      <c r="K11" s="114">
        <v>52525</v>
      </c>
      <c r="L11" s="114"/>
      <c r="M11" s="114"/>
      <c r="N11" s="114"/>
      <c r="O11" s="114">
        <v>2833</v>
      </c>
      <c r="P11" s="114"/>
      <c r="Q11" s="175"/>
      <c r="R11" s="81">
        <f>SUM(B11:P11)</f>
        <v>2498082</v>
      </c>
    </row>
    <row r="12" spans="1:18" ht="15">
      <c r="A12" s="113" t="s">
        <v>198</v>
      </c>
      <c r="B12" s="114">
        <v>1040090</v>
      </c>
      <c r="C12" s="114">
        <v>292081</v>
      </c>
      <c r="D12" s="114">
        <v>863236</v>
      </c>
      <c r="E12" s="114">
        <v>6</v>
      </c>
      <c r="F12" s="114">
        <v>356</v>
      </c>
      <c r="G12" s="114"/>
      <c r="H12" s="114"/>
      <c r="I12" s="114"/>
      <c r="J12" s="114">
        <v>81239</v>
      </c>
      <c r="K12" s="114">
        <v>45045</v>
      </c>
      <c r="L12" s="114"/>
      <c r="M12" s="114"/>
      <c r="N12" s="114"/>
      <c r="O12" s="114">
        <v>0</v>
      </c>
      <c r="P12" s="114"/>
      <c r="Q12" s="176"/>
      <c r="R12" s="81">
        <f>SUM(B12:P12)</f>
        <v>2322053</v>
      </c>
    </row>
    <row r="13" spans="1:18" ht="17.25" customHeight="1" thickBot="1">
      <c r="A13" s="128" t="s">
        <v>90</v>
      </c>
      <c r="B13" s="129">
        <v>675860</v>
      </c>
      <c r="C13" s="129">
        <v>189100</v>
      </c>
      <c r="D13" s="129">
        <v>384100</v>
      </c>
      <c r="E13" s="129">
        <v>0</v>
      </c>
      <c r="F13" s="129">
        <v>0</v>
      </c>
      <c r="G13" s="129"/>
      <c r="H13" s="129"/>
      <c r="I13" s="129"/>
      <c r="J13" s="129">
        <v>5894</v>
      </c>
      <c r="K13" s="129">
        <v>3567</v>
      </c>
      <c r="L13" s="129"/>
      <c r="M13" s="129"/>
      <c r="N13" s="129"/>
      <c r="O13" s="129"/>
      <c r="P13" s="129"/>
      <c r="Q13" s="177"/>
      <c r="R13" s="130">
        <f>SUM(B13:P13)</f>
        <v>1258521</v>
      </c>
    </row>
    <row r="14" spans="1:18" ht="16.5" customHeight="1">
      <c r="A14" s="131" t="s">
        <v>274</v>
      </c>
      <c r="B14" s="127">
        <f aca="true" t="shared" si="0" ref="B14:R14">SUM(B6+B10)</f>
        <v>1089112</v>
      </c>
      <c r="C14" s="127">
        <f t="shared" si="0"/>
        <v>314514</v>
      </c>
      <c r="D14" s="127">
        <f t="shared" si="0"/>
        <v>1381880</v>
      </c>
      <c r="E14" s="127">
        <f t="shared" si="0"/>
        <v>22880</v>
      </c>
      <c r="F14" s="127">
        <f t="shared" si="0"/>
        <v>61314</v>
      </c>
      <c r="G14" s="127">
        <f t="shared" si="0"/>
        <v>82905</v>
      </c>
      <c r="H14" s="127">
        <f t="shared" si="0"/>
        <v>123773</v>
      </c>
      <c r="I14" s="127">
        <f t="shared" si="0"/>
        <v>0</v>
      </c>
      <c r="J14" s="127">
        <f t="shared" si="0"/>
        <v>158358</v>
      </c>
      <c r="K14" s="127">
        <f t="shared" si="0"/>
        <v>268211</v>
      </c>
      <c r="L14" s="127">
        <f t="shared" si="0"/>
        <v>0</v>
      </c>
      <c r="M14" s="127">
        <f t="shared" si="0"/>
        <v>58550</v>
      </c>
      <c r="N14" s="127">
        <f t="shared" si="0"/>
        <v>455498</v>
      </c>
      <c r="O14" s="127">
        <f t="shared" si="0"/>
        <v>2833</v>
      </c>
      <c r="P14" s="127">
        <f t="shared" si="0"/>
        <v>0</v>
      </c>
      <c r="Q14" s="127">
        <f t="shared" si="0"/>
        <v>36334</v>
      </c>
      <c r="R14" s="115">
        <f t="shared" si="0"/>
        <v>4056162</v>
      </c>
    </row>
    <row r="15" spans="1:18" ht="16.5" customHeight="1">
      <c r="A15" s="113" t="s">
        <v>94</v>
      </c>
      <c r="B15" s="96">
        <f>B7+B11</f>
        <v>1176488</v>
      </c>
      <c r="C15" s="96">
        <f aca="true" t="shared" si="1" ref="C15:Q15">C7+C11</f>
        <v>335390</v>
      </c>
      <c r="D15" s="96">
        <f t="shared" si="1"/>
        <v>1388930</v>
      </c>
      <c r="E15" s="96">
        <f t="shared" si="1"/>
        <v>26888</v>
      </c>
      <c r="F15" s="96">
        <f t="shared" si="1"/>
        <v>75620</v>
      </c>
      <c r="G15" s="96">
        <f t="shared" si="1"/>
        <v>236423</v>
      </c>
      <c r="H15" s="96">
        <f t="shared" si="1"/>
        <v>26492</v>
      </c>
      <c r="I15" s="96">
        <f t="shared" si="1"/>
        <v>7500</v>
      </c>
      <c r="J15" s="96">
        <f t="shared" si="1"/>
        <v>412262</v>
      </c>
      <c r="K15" s="96">
        <f t="shared" si="1"/>
        <v>330060</v>
      </c>
      <c r="L15" s="96">
        <f t="shared" si="1"/>
        <v>640</v>
      </c>
      <c r="M15" s="96">
        <f t="shared" si="1"/>
        <v>40750</v>
      </c>
      <c r="N15" s="96">
        <f t="shared" si="1"/>
        <v>298868</v>
      </c>
      <c r="O15" s="96">
        <f t="shared" si="1"/>
        <v>2833</v>
      </c>
      <c r="P15" s="96">
        <f t="shared" si="1"/>
        <v>300000</v>
      </c>
      <c r="Q15" s="96">
        <f t="shared" si="1"/>
        <v>71702</v>
      </c>
      <c r="R15" s="115">
        <f>SUM(R7+R11)</f>
        <v>4730846</v>
      </c>
    </row>
    <row r="16" spans="1:18" ht="17.25" customHeight="1">
      <c r="A16" s="113" t="s">
        <v>198</v>
      </c>
      <c r="B16" s="96">
        <f>B8+B12</f>
        <v>1090681</v>
      </c>
      <c r="C16" s="96">
        <f aca="true" t="shared" si="2" ref="C16:R16">C8+C12</f>
        <v>306567</v>
      </c>
      <c r="D16" s="96">
        <f t="shared" si="2"/>
        <v>1216365</v>
      </c>
      <c r="E16" s="96">
        <f t="shared" si="2"/>
        <v>21336</v>
      </c>
      <c r="F16" s="96">
        <f t="shared" si="2"/>
        <v>74992</v>
      </c>
      <c r="G16" s="96">
        <f t="shared" si="2"/>
        <v>201772</v>
      </c>
      <c r="H16" s="96">
        <f t="shared" si="2"/>
        <v>0</v>
      </c>
      <c r="I16" s="96">
        <f t="shared" si="2"/>
        <v>7500</v>
      </c>
      <c r="J16" s="96">
        <f t="shared" si="2"/>
        <v>305965</v>
      </c>
      <c r="K16" s="96">
        <f t="shared" si="2"/>
        <v>148595</v>
      </c>
      <c r="L16" s="96">
        <f t="shared" si="2"/>
        <v>640</v>
      </c>
      <c r="M16" s="96">
        <f t="shared" si="2"/>
        <v>24250</v>
      </c>
      <c r="N16" s="96">
        <f t="shared" si="2"/>
        <v>0</v>
      </c>
      <c r="O16" s="96">
        <f t="shared" si="2"/>
        <v>0</v>
      </c>
      <c r="P16" s="96">
        <f t="shared" si="2"/>
        <v>1500000</v>
      </c>
      <c r="Q16" s="96">
        <f t="shared" si="2"/>
        <v>36334</v>
      </c>
      <c r="R16" s="81">
        <f t="shared" si="2"/>
        <v>4934997</v>
      </c>
    </row>
    <row r="17" spans="1:18" s="2" customFormat="1" ht="28.5">
      <c r="A17" s="100" t="s">
        <v>59</v>
      </c>
      <c r="B17" s="96">
        <f>B9+B13</f>
        <v>688022</v>
      </c>
      <c r="C17" s="96">
        <f aca="true" t="shared" si="3" ref="C17:R17">C9+C13</f>
        <v>192383</v>
      </c>
      <c r="D17" s="96">
        <f t="shared" si="3"/>
        <v>496129</v>
      </c>
      <c r="E17" s="96">
        <f t="shared" si="3"/>
        <v>16626</v>
      </c>
      <c r="F17" s="96">
        <f t="shared" si="3"/>
        <v>66408</v>
      </c>
      <c r="G17" s="96">
        <f t="shared" si="3"/>
        <v>95638</v>
      </c>
      <c r="H17" s="96">
        <f t="shared" si="3"/>
        <v>0</v>
      </c>
      <c r="I17" s="96">
        <f t="shared" si="3"/>
        <v>0</v>
      </c>
      <c r="J17" s="96">
        <f t="shared" si="3"/>
        <v>75351</v>
      </c>
      <c r="K17" s="96">
        <f t="shared" si="3"/>
        <v>59184</v>
      </c>
      <c r="L17" s="96">
        <f t="shared" si="3"/>
        <v>0</v>
      </c>
      <c r="M17" s="96">
        <f t="shared" si="3"/>
        <v>0</v>
      </c>
      <c r="N17" s="96">
        <f t="shared" si="3"/>
        <v>0</v>
      </c>
      <c r="O17" s="96">
        <f t="shared" si="3"/>
        <v>0</v>
      </c>
      <c r="P17" s="96">
        <f t="shared" si="3"/>
        <v>0</v>
      </c>
      <c r="Q17" s="96">
        <f t="shared" si="3"/>
        <v>36334</v>
      </c>
      <c r="R17" s="81">
        <f t="shared" si="3"/>
        <v>1726075</v>
      </c>
    </row>
    <row r="18" spans="1:18" s="2" customFormat="1" ht="28.5">
      <c r="A18" s="430" t="s">
        <v>60</v>
      </c>
      <c r="B18" s="431">
        <f>B16-B17</f>
        <v>402659</v>
      </c>
      <c r="C18" s="431">
        <f aca="true" t="shared" si="4" ref="C18:R18">C16-C17</f>
        <v>114184</v>
      </c>
      <c r="D18" s="431">
        <f t="shared" si="4"/>
        <v>720236</v>
      </c>
      <c r="E18" s="431">
        <f t="shared" si="4"/>
        <v>4710</v>
      </c>
      <c r="F18" s="431">
        <f t="shared" si="4"/>
        <v>8584</v>
      </c>
      <c r="G18" s="431">
        <f t="shared" si="4"/>
        <v>106134</v>
      </c>
      <c r="H18" s="431">
        <f t="shared" si="4"/>
        <v>0</v>
      </c>
      <c r="I18" s="431">
        <f t="shared" si="4"/>
        <v>7500</v>
      </c>
      <c r="J18" s="431">
        <f t="shared" si="4"/>
        <v>230614</v>
      </c>
      <c r="K18" s="431">
        <f>K16-K17</f>
        <v>89411</v>
      </c>
      <c r="L18" s="431">
        <f>L16-L17</f>
        <v>640</v>
      </c>
      <c r="M18" s="431">
        <f>M16-M17</f>
        <v>24250</v>
      </c>
      <c r="N18" s="431">
        <f t="shared" si="4"/>
        <v>0</v>
      </c>
      <c r="O18" s="431">
        <f t="shared" si="4"/>
        <v>0</v>
      </c>
      <c r="P18" s="431">
        <f t="shared" si="4"/>
        <v>1500000</v>
      </c>
      <c r="Q18" s="431">
        <f t="shared" si="4"/>
        <v>0</v>
      </c>
      <c r="R18" s="432">
        <f t="shared" si="4"/>
        <v>3208922</v>
      </c>
    </row>
    <row r="19" spans="1:18" ht="15.75" thickBot="1">
      <c r="A19" s="453" t="s">
        <v>199</v>
      </c>
      <c r="B19" s="454">
        <f>B16/B15</f>
        <v>0.9270651294360843</v>
      </c>
      <c r="C19" s="454">
        <f aca="true" t="shared" si="5" ref="C19:R19">C16/C15</f>
        <v>0.9140612421360208</v>
      </c>
      <c r="D19" s="454">
        <f t="shared" si="5"/>
        <v>0.8757568775964232</v>
      </c>
      <c r="E19" s="454">
        <f t="shared" si="5"/>
        <v>0.7935138351681047</v>
      </c>
      <c r="F19" s="454">
        <f t="shared" si="5"/>
        <v>0.9916953186987569</v>
      </c>
      <c r="G19" s="454">
        <f t="shared" si="5"/>
        <v>0.8534364253900847</v>
      </c>
      <c r="H19" s="455">
        <f t="shared" si="5"/>
        <v>0</v>
      </c>
      <c r="I19" s="455">
        <f t="shared" si="5"/>
        <v>1</v>
      </c>
      <c r="J19" s="454">
        <f t="shared" si="5"/>
        <v>0.7421615380510452</v>
      </c>
      <c r="K19" s="457">
        <f t="shared" si="5"/>
        <v>0.45020602314730657</v>
      </c>
      <c r="L19" s="457">
        <f t="shared" si="5"/>
        <v>1</v>
      </c>
      <c r="M19" s="457">
        <f t="shared" si="5"/>
        <v>0.5950920245398773</v>
      </c>
      <c r="N19" s="455">
        <f t="shared" si="5"/>
        <v>0</v>
      </c>
      <c r="O19" s="455">
        <f t="shared" si="5"/>
        <v>0</v>
      </c>
      <c r="P19" s="455"/>
      <c r="Q19" s="457">
        <f t="shared" si="5"/>
        <v>0.5067362137736744</v>
      </c>
      <c r="R19" s="456">
        <f t="shared" si="5"/>
        <v>1.0431531696444991</v>
      </c>
    </row>
    <row r="22" ht="14.25" customHeight="1"/>
  </sheetData>
  <sheetProtection/>
  <mergeCells count="16">
    <mergeCell ref="J2:O2"/>
    <mergeCell ref="P2:P4"/>
    <mergeCell ref="P1:Q1"/>
    <mergeCell ref="Q2:Q4"/>
    <mergeCell ref="B1:O1"/>
    <mergeCell ref="L3:O3"/>
    <mergeCell ref="R1:R4"/>
    <mergeCell ref="K3:K4"/>
    <mergeCell ref="F3:I3"/>
    <mergeCell ref="J3:J4"/>
    <mergeCell ref="A1:A4"/>
    <mergeCell ref="B2:I2"/>
    <mergeCell ref="C3:C4"/>
    <mergeCell ref="D3:D4"/>
    <mergeCell ref="B3:B4"/>
    <mergeCell ref="E3:E4"/>
  </mergeCells>
  <printOptions/>
  <pageMargins left="0.31496062992125984" right="0.15748031496062992" top="1.0236220472440944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2016. évi kiadásai kiemelt előirányzatok szerinti bontásban&amp;R&amp;"Book Antiqua,Félkövér"8. melléklet
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41" sqref="P41"/>
    </sheetView>
  </sheetViews>
  <sheetFormatPr defaultColWidth="9.140625" defaultRowHeight="12.75"/>
  <cols>
    <col min="1" max="1" width="28.421875" style="41" customWidth="1"/>
    <col min="2" max="2" width="7.7109375" style="1" customWidth="1"/>
    <col min="3" max="3" width="7.140625" style="1" customWidth="1"/>
    <col min="4" max="4" width="7.28125" style="6" customWidth="1"/>
    <col min="5" max="5" width="7.140625" style="1" customWidth="1"/>
    <col min="6" max="7" width="7.421875" style="1" customWidth="1"/>
    <col min="8" max="8" width="7.28125" style="1" customWidth="1"/>
    <col min="9" max="9" width="6.8515625" style="1" customWidth="1"/>
    <col min="10" max="10" width="9.00390625" style="1" customWidth="1"/>
    <col min="11" max="12" width="8.140625" style="1" customWidth="1"/>
    <col min="13" max="14" width="7.421875" style="1" customWidth="1"/>
    <col min="15" max="15" width="9.00390625" style="1" customWidth="1"/>
    <col min="16" max="16" width="7.7109375" style="1" customWidth="1"/>
    <col min="17" max="17" width="7.7109375" style="2" customWidth="1"/>
    <col min="18" max="18" width="8.00390625" style="2" customWidth="1"/>
    <col min="19" max="16384" width="9.140625" style="1" customWidth="1"/>
  </cols>
  <sheetData>
    <row r="1" spans="1:18" ht="14.25" customHeight="1">
      <c r="A1" s="1310" t="s">
        <v>14</v>
      </c>
      <c r="B1" s="1332" t="s">
        <v>46</v>
      </c>
      <c r="C1" s="1333"/>
      <c r="D1" s="1333"/>
      <c r="E1" s="1333"/>
      <c r="F1" s="1333"/>
      <c r="G1" s="1333"/>
      <c r="H1" s="1333"/>
      <c r="I1" s="1333"/>
      <c r="J1" s="1333"/>
      <c r="K1" s="1333"/>
      <c r="L1" s="1333"/>
      <c r="M1" s="1333"/>
      <c r="N1" s="1333"/>
      <c r="O1" s="1335" t="s">
        <v>21</v>
      </c>
      <c r="P1" s="1336"/>
      <c r="Q1" s="1337"/>
      <c r="R1" s="1307" t="s">
        <v>8</v>
      </c>
    </row>
    <row r="2" spans="1:18" ht="15" customHeight="1">
      <c r="A2" s="1330"/>
      <c r="B2" s="1324" t="s">
        <v>7</v>
      </c>
      <c r="C2" s="1325"/>
      <c r="D2" s="1325"/>
      <c r="E2" s="1325"/>
      <c r="F2" s="1325"/>
      <c r="G2" s="1325"/>
      <c r="H2" s="1325"/>
      <c r="I2" s="1326"/>
      <c r="J2" s="1327" t="s">
        <v>101</v>
      </c>
      <c r="K2" s="1327"/>
      <c r="L2" s="1327"/>
      <c r="M2" s="1327"/>
      <c r="N2" s="1327"/>
      <c r="O2" s="1261" t="s">
        <v>586</v>
      </c>
      <c r="P2" s="1258" t="s">
        <v>591</v>
      </c>
      <c r="Q2" s="1261" t="s">
        <v>106</v>
      </c>
      <c r="R2" s="1308"/>
    </row>
    <row r="3" spans="1:18" ht="13.5" customHeight="1">
      <c r="A3" s="1330"/>
      <c r="B3" s="1274" t="s">
        <v>43</v>
      </c>
      <c r="C3" s="1258" t="s">
        <v>588</v>
      </c>
      <c r="D3" s="1328" t="s">
        <v>9</v>
      </c>
      <c r="E3" s="1258" t="s">
        <v>45</v>
      </c>
      <c r="F3" s="1272" t="s">
        <v>44</v>
      </c>
      <c r="G3" s="1273"/>
      <c r="H3" s="1273"/>
      <c r="I3" s="1334"/>
      <c r="J3" s="1259" t="s">
        <v>108</v>
      </c>
      <c r="K3" s="1260" t="s">
        <v>10</v>
      </c>
      <c r="L3" s="1321" t="s">
        <v>597</v>
      </c>
      <c r="M3" s="1322"/>
      <c r="N3" s="1323"/>
      <c r="O3" s="1261"/>
      <c r="P3" s="1259"/>
      <c r="Q3" s="1261"/>
      <c r="R3" s="1308"/>
    </row>
    <row r="4" spans="1:18" ht="64.5" customHeight="1">
      <c r="A4" s="1331"/>
      <c r="B4" s="1275"/>
      <c r="C4" s="1260"/>
      <c r="D4" s="1329"/>
      <c r="E4" s="1260"/>
      <c r="F4" s="42" t="s">
        <v>582</v>
      </c>
      <c r="G4" s="42" t="s">
        <v>583</v>
      </c>
      <c r="H4" s="161" t="s">
        <v>580</v>
      </c>
      <c r="I4" s="161" t="s">
        <v>100</v>
      </c>
      <c r="J4" s="1260"/>
      <c r="K4" s="1261"/>
      <c r="L4" s="27" t="s">
        <v>761</v>
      </c>
      <c r="M4" s="433" t="s">
        <v>584</v>
      </c>
      <c r="N4" s="28" t="s">
        <v>585</v>
      </c>
      <c r="O4" s="1261"/>
      <c r="P4" s="1260"/>
      <c r="Q4" s="1261"/>
      <c r="R4" s="1309"/>
    </row>
    <row r="5" spans="1:18" ht="15" thickBot="1">
      <c r="A5" s="43">
        <v>1</v>
      </c>
      <c r="B5" s="44">
        <v>2</v>
      </c>
      <c r="C5" s="44">
        <v>3</v>
      </c>
      <c r="D5" s="1078">
        <v>4</v>
      </c>
      <c r="E5" s="44">
        <v>5</v>
      </c>
      <c r="F5" s="31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33">
        <v>17</v>
      </c>
      <c r="R5" s="481">
        <v>18</v>
      </c>
    </row>
    <row r="6" spans="1:20" s="47" customFormat="1" ht="14.25">
      <c r="A6" s="774" t="s">
        <v>80</v>
      </c>
      <c r="B6" s="482">
        <v>63482</v>
      </c>
      <c r="C6" s="482">
        <v>23978</v>
      </c>
      <c r="D6" s="482">
        <v>105527</v>
      </c>
      <c r="E6" s="482"/>
      <c r="F6" s="482">
        <v>57494</v>
      </c>
      <c r="G6" s="482"/>
      <c r="H6" s="482"/>
      <c r="I6" s="482"/>
      <c r="J6" s="482">
        <v>5000</v>
      </c>
      <c r="K6" s="482">
        <v>150974</v>
      </c>
      <c r="L6" s="482"/>
      <c r="M6" s="482">
        <v>35000</v>
      </c>
      <c r="N6" s="482"/>
      <c r="O6" s="482"/>
      <c r="P6" s="482"/>
      <c r="Q6" s="1083"/>
      <c r="R6" s="1084">
        <f>SUM(B6:Q6)</f>
        <v>441455</v>
      </c>
      <c r="S6" s="49"/>
      <c r="T6" s="48"/>
    </row>
    <row r="7" spans="1:20" s="47" customFormat="1" ht="14.25">
      <c r="A7" s="776" t="s">
        <v>93</v>
      </c>
      <c r="B7" s="483">
        <v>65132</v>
      </c>
      <c r="C7" s="483">
        <v>24253</v>
      </c>
      <c r="D7" s="483">
        <v>121112</v>
      </c>
      <c r="E7" s="483"/>
      <c r="F7" s="483">
        <v>0</v>
      </c>
      <c r="G7" s="483">
        <v>30000</v>
      </c>
      <c r="H7" s="483"/>
      <c r="I7" s="483">
        <v>7500</v>
      </c>
      <c r="J7" s="483">
        <v>36400</v>
      </c>
      <c r="K7" s="483">
        <v>152974</v>
      </c>
      <c r="L7" s="483"/>
      <c r="M7" s="483">
        <v>5000</v>
      </c>
      <c r="N7" s="483"/>
      <c r="O7" s="483"/>
      <c r="P7" s="483"/>
      <c r="Q7" s="171"/>
      <c r="R7" s="160">
        <f>SUM(B7:Q7)</f>
        <v>442371</v>
      </c>
      <c r="S7" s="49"/>
      <c r="T7" s="48"/>
    </row>
    <row r="8" spans="1:20" s="47" customFormat="1" ht="14.25">
      <c r="A8" s="776" t="s">
        <v>198</v>
      </c>
      <c r="B8" s="483">
        <v>45717</v>
      </c>
      <c r="C8" s="483">
        <v>13645</v>
      </c>
      <c r="D8" s="483">
        <v>88781</v>
      </c>
      <c r="E8" s="483"/>
      <c r="F8" s="483"/>
      <c r="G8" s="483">
        <v>0</v>
      </c>
      <c r="H8" s="483"/>
      <c r="I8" s="483">
        <v>7500</v>
      </c>
      <c r="J8" s="483">
        <v>31400</v>
      </c>
      <c r="K8" s="483">
        <v>9991</v>
      </c>
      <c r="L8" s="483"/>
      <c r="M8" s="483">
        <v>5000</v>
      </c>
      <c r="N8" s="483"/>
      <c r="O8" s="483"/>
      <c r="P8" s="483"/>
      <c r="Q8" s="171"/>
      <c r="R8" s="160">
        <f>SUM(B8:Q8)</f>
        <v>202034</v>
      </c>
      <c r="S8" s="49"/>
      <c r="T8" s="48"/>
    </row>
    <row r="9" spans="1:20" s="47" customFormat="1" ht="14.25">
      <c r="A9" s="1005" t="s">
        <v>89</v>
      </c>
      <c r="B9" s="483">
        <v>12162</v>
      </c>
      <c r="C9" s="483">
        <v>3283</v>
      </c>
      <c r="D9" s="483"/>
      <c r="E9" s="483"/>
      <c r="F9" s="483"/>
      <c r="G9" s="483"/>
      <c r="H9" s="483"/>
      <c r="I9" s="483"/>
      <c r="J9" s="483"/>
      <c r="K9" s="483">
        <v>8118</v>
      </c>
      <c r="L9" s="483"/>
      <c r="M9" s="483"/>
      <c r="N9" s="483"/>
      <c r="O9" s="483"/>
      <c r="P9" s="483"/>
      <c r="Q9" s="483"/>
      <c r="R9" s="484">
        <f>SUM(B9:Q9)</f>
        <v>23563</v>
      </c>
      <c r="S9" s="49"/>
      <c r="T9" s="48"/>
    </row>
    <row r="10" spans="1:20" s="47" customFormat="1" ht="14.25">
      <c r="A10" s="776" t="s">
        <v>199</v>
      </c>
      <c r="B10" s="324">
        <f>B8/B7</f>
        <v>0.7019130381379353</v>
      </c>
      <c r="C10" s="324">
        <f>C8/C7</f>
        <v>0.5626108110336866</v>
      </c>
      <c r="D10" s="324">
        <f aca="true" t="shared" si="0" ref="D10:M10">D8/D7</f>
        <v>0.7330487482660678</v>
      </c>
      <c r="E10" s="324"/>
      <c r="F10" s="324"/>
      <c r="G10" s="324">
        <f t="shared" si="0"/>
        <v>0</v>
      </c>
      <c r="H10" s="324"/>
      <c r="I10" s="460">
        <f t="shared" si="0"/>
        <v>1</v>
      </c>
      <c r="J10" s="324">
        <f t="shared" si="0"/>
        <v>0.8626373626373627</v>
      </c>
      <c r="K10" s="324">
        <f t="shared" si="0"/>
        <v>0.06531175232392433</v>
      </c>
      <c r="L10" s="324"/>
      <c r="M10" s="460">
        <f t="shared" si="0"/>
        <v>1</v>
      </c>
      <c r="N10" s="324"/>
      <c r="O10" s="324"/>
      <c r="P10" s="458"/>
      <c r="Q10" s="458"/>
      <c r="R10" s="459">
        <f>R8/R7</f>
        <v>0.45670715304574666</v>
      </c>
      <c r="S10" s="49"/>
      <c r="T10" s="48"/>
    </row>
    <row r="11" spans="1:19" s="47" customFormat="1" ht="14.25">
      <c r="A11" s="777" t="s">
        <v>923</v>
      </c>
      <c r="B11" s="483"/>
      <c r="C11" s="483"/>
      <c r="D11" s="483">
        <v>16200</v>
      </c>
      <c r="E11" s="483"/>
      <c r="F11" s="483"/>
      <c r="G11" s="483"/>
      <c r="H11" s="483"/>
      <c r="I11" s="483"/>
      <c r="J11" s="483"/>
      <c r="K11" s="483">
        <v>15740</v>
      </c>
      <c r="L11" s="483"/>
      <c r="M11" s="483"/>
      <c r="N11" s="483"/>
      <c r="O11" s="483"/>
      <c r="P11" s="483"/>
      <c r="Q11" s="171"/>
      <c r="R11" s="484">
        <f>SUM(B11:P11)</f>
        <v>31940</v>
      </c>
      <c r="S11" s="49"/>
    </row>
    <row r="12" spans="1:19" s="47" customFormat="1" ht="14.25">
      <c r="A12" s="776" t="s">
        <v>93</v>
      </c>
      <c r="B12" s="483"/>
      <c r="C12" s="483"/>
      <c r="D12" s="483">
        <v>16200</v>
      </c>
      <c r="E12" s="493"/>
      <c r="F12" s="493"/>
      <c r="G12" s="493"/>
      <c r="H12" s="493"/>
      <c r="I12" s="493"/>
      <c r="J12" s="493"/>
      <c r="K12" s="493">
        <v>15740</v>
      </c>
      <c r="L12" s="493"/>
      <c r="M12" s="493"/>
      <c r="N12" s="493"/>
      <c r="O12" s="493"/>
      <c r="P12" s="493"/>
      <c r="Q12" s="173"/>
      <c r="R12" s="484">
        <f>SUM(B12:P12)</f>
        <v>31940</v>
      </c>
      <c r="S12" s="49"/>
    </row>
    <row r="13" spans="1:19" s="47" customFormat="1" ht="14.25">
      <c r="A13" s="776" t="s">
        <v>198</v>
      </c>
      <c r="B13" s="483"/>
      <c r="C13" s="483"/>
      <c r="D13" s="483">
        <v>16200</v>
      </c>
      <c r="E13" s="483"/>
      <c r="F13" s="483"/>
      <c r="G13" s="483"/>
      <c r="H13" s="483"/>
      <c r="I13" s="483"/>
      <c r="J13" s="483"/>
      <c r="K13" s="483">
        <v>9340</v>
      </c>
      <c r="L13" s="483"/>
      <c r="M13" s="483"/>
      <c r="N13" s="483"/>
      <c r="O13" s="483"/>
      <c r="P13" s="483"/>
      <c r="Q13" s="171"/>
      <c r="R13" s="484">
        <f>SUM(B13:P13)</f>
        <v>25540</v>
      </c>
      <c r="S13" s="49"/>
    </row>
    <row r="14" spans="1:19" s="47" customFormat="1" ht="14.25">
      <c r="A14" s="1005" t="s">
        <v>89</v>
      </c>
      <c r="B14" s="483"/>
      <c r="C14" s="483"/>
      <c r="D14" s="483">
        <v>12371</v>
      </c>
      <c r="E14" s="483"/>
      <c r="F14" s="483"/>
      <c r="G14" s="483"/>
      <c r="H14" s="483"/>
      <c r="I14" s="483"/>
      <c r="J14" s="483"/>
      <c r="K14" s="483">
        <v>9340</v>
      </c>
      <c r="L14" s="483"/>
      <c r="M14" s="483"/>
      <c r="N14" s="483"/>
      <c r="O14" s="483"/>
      <c r="P14" s="483"/>
      <c r="Q14" s="483"/>
      <c r="R14" s="484">
        <f>SUM(B14:P14)</f>
        <v>21711</v>
      </c>
      <c r="S14" s="49"/>
    </row>
    <row r="15" spans="1:19" s="47" customFormat="1" ht="14.25">
      <c r="A15" s="776" t="s">
        <v>199</v>
      </c>
      <c r="B15" s="483"/>
      <c r="C15" s="483"/>
      <c r="D15" s="460">
        <f>D13/D12</f>
        <v>1</v>
      </c>
      <c r="E15" s="483"/>
      <c r="F15" s="483"/>
      <c r="G15" s="483"/>
      <c r="H15" s="483"/>
      <c r="I15" s="483"/>
      <c r="J15" s="324"/>
      <c r="K15" s="324">
        <f>K13/K12</f>
        <v>0.5933926302414231</v>
      </c>
      <c r="L15" s="324"/>
      <c r="M15" s="324"/>
      <c r="N15" s="324"/>
      <c r="O15" s="324"/>
      <c r="P15" s="324"/>
      <c r="Q15" s="324"/>
      <c r="R15" s="299">
        <f>R13/R12</f>
        <v>0.799624295554164</v>
      </c>
      <c r="S15" s="49"/>
    </row>
    <row r="16" spans="1:20" s="47" customFormat="1" ht="14.25">
      <c r="A16" s="777" t="s">
        <v>930</v>
      </c>
      <c r="B16" s="483"/>
      <c r="C16" s="483"/>
      <c r="D16" s="483">
        <v>109082</v>
      </c>
      <c r="E16" s="483"/>
      <c r="F16" s="483"/>
      <c r="G16" s="483"/>
      <c r="H16" s="483"/>
      <c r="I16" s="483"/>
      <c r="J16" s="483">
        <v>35267</v>
      </c>
      <c r="K16" s="483">
        <v>29760</v>
      </c>
      <c r="L16" s="483"/>
      <c r="M16" s="483"/>
      <c r="N16" s="483"/>
      <c r="O16" s="483"/>
      <c r="P16" s="483"/>
      <c r="R16" s="160">
        <f>SUM(B16:Q16)</f>
        <v>174109</v>
      </c>
      <c r="S16" s="49"/>
      <c r="T16" s="48"/>
    </row>
    <row r="17" spans="1:20" s="47" customFormat="1" ht="14.25">
      <c r="A17" s="776" t="s">
        <v>93</v>
      </c>
      <c r="B17" s="483"/>
      <c r="C17" s="483"/>
      <c r="D17" s="483">
        <v>118578</v>
      </c>
      <c r="E17" s="483"/>
      <c r="F17" s="483"/>
      <c r="G17" s="483"/>
      <c r="H17" s="483"/>
      <c r="I17" s="483"/>
      <c r="J17" s="483">
        <v>74435</v>
      </c>
      <c r="K17" s="483">
        <v>33182</v>
      </c>
      <c r="L17" s="483">
        <v>640</v>
      </c>
      <c r="M17" s="483"/>
      <c r="N17" s="483"/>
      <c r="O17" s="483"/>
      <c r="P17" s="483"/>
      <c r="Q17" s="171"/>
      <c r="R17" s="160">
        <f>SUM(B17:Q17)</f>
        <v>226835</v>
      </c>
      <c r="S17" s="49"/>
      <c r="T17" s="48"/>
    </row>
    <row r="18" spans="1:20" s="47" customFormat="1" ht="14.25">
      <c r="A18" s="961" t="s">
        <v>198</v>
      </c>
      <c r="B18" s="483"/>
      <c r="C18" s="483"/>
      <c r="D18" s="483">
        <v>98213</v>
      </c>
      <c r="E18" s="483"/>
      <c r="F18" s="483"/>
      <c r="G18" s="483"/>
      <c r="H18" s="483"/>
      <c r="I18" s="483"/>
      <c r="J18" s="483">
        <v>40780</v>
      </c>
      <c r="K18" s="483">
        <v>33037</v>
      </c>
      <c r="L18" s="483">
        <v>640</v>
      </c>
      <c r="M18" s="483"/>
      <c r="N18" s="483"/>
      <c r="O18" s="483"/>
      <c r="P18" s="483"/>
      <c r="Q18" s="171"/>
      <c r="R18" s="160">
        <f>SUM(B18:Q18)</f>
        <v>172670</v>
      </c>
      <c r="S18" s="49"/>
      <c r="T18" s="48"/>
    </row>
    <row r="19" spans="1:20" s="47" customFormat="1" ht="14.25">
      <c r="A19" s="961" t="s">
        <v>199</v>
      </c>
      <c r="B19" s="483"/>
      <c r="C19" s="483"/>
      <c r="D19" s="324">
        <f>D18/D17</f>
        <v>0.8282565062659178</v>
      </c>
      <c r="E19" s="324"/>
      <c r="F19" s="324"/>
      <c r="G19" s="324"/>
      <c r="H19" s="324"/>
      <c r="I19" s="324"/>
      <c r="J19" s="324">
        <f>J18/J17</f>
        <v>0.5478605494726942</v>
      </c>
      <c r="K19" s="324">
        <f>K18/K17</f>
        <v>0.9956301609306251</v>
      </c>
      <c r="L19" s="460">
        <f>L18/L17</f>
        <v>1</v>
      </c>
      <c r="M19" s="458"/>
      <c r="N19" s="324"/>
      <c r="O19" s="483"/>
      <c r="P19" s="483"/>
      <c r="Q19" s="171"/>
      <c r="R19" s="436">
        <f>R18/R17</f>
        <v>0.7612140983534287</v>
      </c>
      <c r="S19" s="49"/>
      <c r="T19" s="48"/>
    </row>
    <row r="20" spans="1:20" s="47" customFormat="1" ht="14.25">
      <c r="A20" s="780" t="s">
        <v>855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171">
        <v>36334</v>
      </c>
      <c r="R20" s="160">
        <f>SUM(B20:Q20)</f>
        <v>36334</v>
      </c>
      <c r="S20" s="49"/>
      <c r="T20" s="48"/>
    </row>
    <row r="21" spans="1:20" s="47" customFormat="1" ht="14.25">
      <c r="A21" s="776" t="s">
        <v>93</v>
      </c>
      <c r="B21" s="483"/>
      <c r="C21" s="483"/>
      <c r="D21" s="483"/>
      <c r="E21" s="483"/>
      <c r="F21" s="483">
        <v>564</v>
      </c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171">
        <v>71702</v>
      </c>
      <c r="R21" s="160">
        <f>SUM(B21:Q21)</f>
        <v>72266</v>
      </c>
      <c r="S21" s="49"/>
      <c r="T21" s="48"/>
    </row>
    <row r="22" spans="1:20" s="47" customFormat="1" ht="14.25">
      <c r="A22" s="776" t="s">
        <v>198</v>
      </c>
      <c r="B22" s="483"/>
      <c r="C22" s="483"/>
      <c r="D22" s="483"/>
      <c r="E22" s="483"/>
      <c r="F22" s="483">
        <v>563</v>
      </c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171">
        <v>36334</v>
      </c>
      <c r="R22" s="160">
        <f>SUM(B22:Q22)</f>
        <v>36897</v>
      </c>
      <c r="S22" s="49"/>
      <c r="T22" s="48"/>
    </row>
    <row r="23" spans="1:20" s="47" customFormat="1" ht="14.25">
      <c r="A23" s="776" t="s">
        <v>275</v>
      </c>
      <c r="B23" s="483"/>
      <c r="C23" s="483"/>
      <c r="D23" s="483"/>
      <c r="E23" s="483"/>
      <c r="F23" s="483">
        <v>563</v>
      </c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171">
        <v>36334</v>
      </c>
      <c r="R23" s="160">
        <f>SUM(B23:Q23)</f>
        <v>36897</v>
      </c>
      <c r="S23" s="49"/>
      <c r="T23" s="48"/>
    </row>
    <row r="24" spans="1:20" s="47" customFormat="1" ht="14.25">
      <c r="A24" s="776" t="s">
        <v>199</v>
      </c>
      <c r="B24" s="483"/>
      <c r="C24" s="483"/>
      <c r="D24" s="483"/>
      <c r="E24" s="483"/>
      <c r="F24" s="461">
        <f>F22/F21</f>
        <v>0.99822695035461</v>
      </c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773">
        <f>Q22/Q21</f>
        <v>0.5067362137736744</v>
      </c>
      <c r="R24" s="463">
        <f>R22/R21</f>
        <v>0.5105720532477237</v>
      </c>
      <c r="S24" s="49"/>
      <c r="T24" s="48"/>
    </row>
    <row r="25" spans="1:20" s="47" customFormat="1" ht="15" customHeight="1">
      <c r="A25" s="777" t="s">
        <v>858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>
        <v>1927337</v>
      </c>
      <c r="P25" s="483"/>
      <c r="Q25" s="171"/>
      <c r="R25" s="160">
        <f>SUM(B25:Q25)</f>
        <v>1927337</v>
      </c>
      <c r="S25" s="49"/>
      <c r="T25" s="48"/>
    </row>
    <row r="26" spans="1:20" s="47" customFormat="1" ht="14.25">
      <c r="A26" s="776" t="s">
        <v>93</v>
      </c>
      <c r="B26" s="483"/>
      <c r="C26" s="483"/>
      <c r="D26" s="483"/>
      <c r="E26" s="483"/>
      <c r="F26" s="483">
        <v>74698</v>
      </c>
      <c r="G26" s="483"/>
      <c r="H26" s="483"/>
      <c r="I26" s="483"/>
      <c r="J26" s="483"/>
      <c r="K26" s="483"/>
      <c r="L26" s="483"/>
      <c r="M26" s="483"/>
      <c r="N26" s="483"/>
      <c r="O26" s="483">
        <v>1962818</v>
      </c>
      <c r="P26" s="483"/>
      <c r="Q26" s="171"/>
      <c r="R26" s="160">
        <f>SUM(B26:Q26)</f>
        <v>2037516</v>
      </c>
      <c r="S26" s="49"/>
      <c r="T26" s="48"/>
    </row>
    <row r="27" spans="1:20" s="47" customFormat="1" ht="14.25">
      <c r="A27" s="776" t="s">
        <v>198</v>
      </c>
      <c r="B27" s="483"/>
      <c r="C27" s="483"/>
      <c r="D27" s="483"/>
      <c r="E27" s="483"/>
      <c r="F27" s="483">
        <v>74073</v>
      </c>
      <c r="G27" s="483"/>
      <c r="H27" s="483"/>
      <c r="I27" s="483"/>
      <c r="J27" s="483"/>
      <c r="K27" s="483"/>
      <c r="L27" s="483"/>
      <c r="M27" s="483"/>
      <c r="N27" s="483"/>
      <c r="O27" s="483">
        <v>1814987</v>
      </c>
      <c r="P27" s="483"/>
      <c r="Q27" s="171"/>
      <c r="R27" s="160">
        <f>SUM(B27:Q27)</f>
        <v>1889060</v>
      </c>
      <c r="S27" s="49"/>
      <c r="T27" s="48"/>
    </row>
    <row r="28" spans="1:20" s="47" customFormat="1" ht="14.25">
      <c r="A28" s="776" t="s">
        <v>275</v>
      </c>
      <c r="B28" s="483"/>
      <c r="C28" s="483"/>
      <c r="D28" s="483"/>
      <c r="E28" s="483"/>
      <c r="F28" s="483">
        <v>65845</v>
      </c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71"/>
      <c r="R28" s="160">
        <f>SUM(B28:Q28)</f>
        <v>65845</v>
      </c>
      <c r="S28" s="49"/>
      <c r="T28" s="48"/>
    </row>
    <row r="29" spans="1:20" s="47" customFormat="1" ht="14.25">
      <c r="A29" s="776" t="s">
        <v>199</v>
      </c>
      <c r="B29" s="483"/>
      <c r="C29" s="483"/>
      <c r="D29" s="483"/>
      <c r="E29" s="483"/>
      <c r="F29" s="460">
        <f>F27/F26</f>
        <v>0.9916329754478032</v>
      </c>
      <c r="G29" s="483"/>
      <c r="H29" s="483"/>
      <c r="I29" s="483"/>
      <c r="J29" s="483"/>
      <c r="L29" s="483"/>
      <c r="M29" s="483"/>
      <c r="N29" s="483"/>
      <c r="O29" s="324">
        <f>O27/O26</f>
        <v>0.9246843059315739</v>
      </c>
      <c r="P29" s="324"/>
      <c r="Q29" s="324"/>
      <c r="R29" s="299">
        <f>R27/R26</f>
        <v>0.9271387316713096</v>
      </c>
      <c r="S29" s="49"/>
      <c r="T29" s="48"/>
    </row>
    <row r="30" spans="1:20" s="47" customFormat="1" ht="14.25">
      <c r="A30" s="779" t="s">
        <v>82</v>
      </c>
      <c r="B30" s="483"/>
      <c r="C30" s="483"/>
      <c r="D30" s="483"/>
      <c r="E30" s="483"/>
      <c r="F30" s="483">
        <v>800</v>
      </c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4">
        <f>SUM(B30:Q30)</f>
        <v>800</v>
      </c>
      <c r="S30" s="49"/>
      <c r="T30" s="48"/>
    </row>
    <row r="31" spans="1:20" s="47" customFormat="1" ht="14.25">
      <c r="A31" s="776" t="s">
        <v>93</v>
      </c>
      <c r="B31" s="483">
        <v>400</v>
      </c>
      <c r="C31" s="483"/>
      <c r="D31" s="483"/>
      <c r="E31" s="483"/>
      <c r="F31" s="483">
        <v>0</v>
      </c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160">
        <f>SUM(B31:Q31)</f>
        <v>400</v>
      </c>
      <c r="S31" s="49"/>
      <c r="T31" s="48"/>
    </row>
    <row r="32" spans="1:20" s="47" customFormat="1" ht="14.25">
      <c r="A32" s="961" t="s">
        <v>198</v>
      </c>
      <c r="B32" s="483"/>
      <c r="C32" s="483"/>
      <c r="D32" s="483"/>
      <c r="E32" s="483"/>
      <c r="F32" s="483">
        <v>0</v>
      </c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160">
        <f>SUM(B32:Q32)</f>
        <v>0</v>
      </c>
      <c r="S32" s="49"/>
      <c r="T32" s="48"/>
    </row>
    <row r="33" spans="1:20" s="47" customFormat="1" ht="14.25">
      <c r="A33" s="961" t="s">
        <v>199</v>
      </c>
      <c r="B33" s="324">
        <f>B32/B31</f>
        <v>0</v>
      </c>
      <c r="C33" s="483"/>
      <c r="D33" s="483"/>
      <c r="E33" s="483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299">
        <f>R32/R31</f>
        <v>0</v>
      </c>
      <c r="S33" s="49"/>
      <c r="T33" s="48"/>
    </row>
    <row r="34" spans="1:20" s="47" customFormat="1" ht="14.25">
      <c r="A34" s="775" t="s">
        <v>98</v>
      </c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170"/>
      <c r="R34" s="160">
        <f>SUM(B34:Q34)</f>
        <v>0</v>
      </c>
      <c r="S34" s="49"/>
      <c r="T34" s="48"/>
    </row>
    <row r="35" spans="1:20" s="47" customFormat="1" ht="14.25">
      <c r="A35" s="776" t="s">
        <v>93</v>
      </c>
      <c r="B35" s="483">
        <v>626</v>
      </c>
      <c r="C35" s="483">
        <v>277</v>
      </c>
      <c r="D35" s="483">
        <v>1297</v>
      </c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171"/>
      <c r="R35" s="160">
        <f>SUM(B35:Q35)</f>
        <v>2200</v>
      </c>
      <c r="S35" s="49"/>
      <c r="T35" s="48"/>
    </row>
    <row r="36" spans="1:20" s="47" customFormat="1" ht="14.25">
      <c r="A36" s="776" t="s">
        <v>198</v>
      </c>
      <c r="B36" s="483">
        <v>441</v>
      </c>
      <c r="C36" s="483">
        <v>234</v>
      </c>
      <c r="D36" s="483">
        <v>1318</v>
      </c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171"/>
      <c r="R36" s="160">
        <f>SUM(B36:Q36)</f>
        <v>1993</v>
      </c>
      <c r="S36" s="49"/>
      <c r="T36" s="48"/>
    </row>
    <row r="37" spans="1:20" s="47" customFormat="1" ht="15" thickBot="1">
      <c r="A37" s="1085" t="s">
        <v>199</v>
      </c>
      <c r="B37" s="325">
        <f>B36/B35</f>
        <v>0.7044728434504792</v>
      </c>
      <c r="C37" s="325">
        <f>C36/C35</f>
        <v>0.8447653429602888</v>
      </c>
      <c r="D37" s="1086">
        <f>D36/D35</f>
        <v>1.0161912104857362</v>
      </c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32">
        <f>R36/R35</f>
        <v>0.9059090909090909</v>
      </c>
      <c r="S37" s="49"/>
      <c r="T37" s="48"/>
    </row>
    <row r="38" spans="1:20" s="47" customFormat="1" ht="14.25">
      <c r="A38" s="774" t="s">
        <v>81</v>
      </c>
      <c r="B38" s="482">
        <v>2706</v>
      </c>
      <c r="C38" s="482">
        <v>731</v>
      </c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1084">
        <f>SUM(B38:Q38)</f>
        <v>3437</v>
      </c>
      <c r="S38" s="49"/>
      <c r="T38" s="48"/>
    </row>
    <row r="39" spans="1:20" s="47" customFormat="1" ht="14.25">
      <c r="A39" s="776" t="s">
        <v>93</v>
      </c>
      <c r="B39" s="483">
        <v>6777</v>
      </c>
      <c r="C39" s="483">
        <v>1281</v>
      </c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160">
        <f>SUM(B39:Q39)</f>
        <v>8058</v>
      </c>
      <c r="S39" s="49"/>
      <c r="T39" s="48"/>
    </row>
    <row r="40" spans="1:20" s="47" customFormat="1" ht="14.25">
      <c r="A40" s="1004" t="s">
        <v>198</v>
      </c>
      <c r="B40" s="495">
        <v>4346</v>
      </c>
      <c r="C40" s="495">
        <v>587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170"/>
      <c r="R40" s="160">
        <f>SUM(B40:Q40)</f>
        <v>4933</v>
      </c>
      <c r="S40" s="49"/>
      <c r="T40" s="48"/>
    </row>
    <row r="41" spans="1:20" s="47" customFormat="1" ht="14.25">
      <c r="A41" s="776" t="s">
        <v>199</v>
      </c>
      <c r="B41" s="324">
        <f>B40/B39</f>
        <v>0.6412867050317249</v>
      </c>
      <c r="C41" s="324">
        <f>C40/C39</f>
        <v>0.45823575331772054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299">
        <f>R40/R39</f>
        <v>0.612186646810623</v>
      </c>
      <c r="S41" s="49"/>
      <c r="T41" s="48"/>
    </row>
    <row r="42" spans="1:19" s="47" customFormat="1" ht="14.25">
      <c r="A42" s="775" t="s">
        <v>747</v>
      </c>
      <c r="B42" s="495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160">
        <f aca="true" t="shared" si="1" ref="R42:R48">SUM(B42:Q42)</f>
        <v>0</v>
      </c>
      <c r="S42" s="49"/>
    </row>
    <row r="43" spans="1:19" s="47" customFormat="1" ht="14.25">
      <c r="A43" s="776" t="s">
        <v>93</v>
      </c>
      <c r="B43" s="483"/>
      <c r="C43" s="483"/>
      <c r="D43" s="483">
        <v>2991</v>
      </c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4">
        <f t="shared" si="1"/>
        <v>2991</v>
      </c>
      <c r="S43" s="49"/>
    </row>
    <row r="44" spans="1:19" s="47" customFormat="1" ht="14.25">
      <c r="A44" s="776" t="s">
        <v>198</v>
      </c>
      <c r="B44" s="483"/>
      <c r="C44" s="483"/>
      <c r="D44" s="483">
        <v>3000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4">
        <f t="shared" si="1"/>
        <v>3000</v>
      </c>
      <c r="S44" s="49"/>
    </row>
    <row r="45" spans="1:19" s="47" customFormat="1" ht="14.25">
      <c r="A45" s="776" t="s">
        <v>199</v>
      </c>
      <c r="B45" s="483"/>
      <c r="C45" s="483"/>
      <c r="D45" s="460">
        <f>D44/D43</f>
        <v>1.0030090270812437</v>
      </c>
      <c r="E45" s="483"/>
      <c r="F45" s="460"/>
      <c r="G45" s="483"/>
      <c r="H45" s="483"/>
      <c r="I45" s="483"/>
      <c r="J45" s="324"/>
      <c r="K45" s="324"/>
      <c r="L45" s="324"/>
      <c r="M45" s="324"/>
      <c r="N45" s="324"/>
      <c r="O45" s="324"/>
      <c r="P45" s="324"/>
      <c r="Q45" s="324"/>
      <c r="R45" s="463">
        <f t="shared" si="1"/>
        <v>1.0030090270812437</v>
      </c>
      <c r="S45" s="49"/>
    </row>
    <row r="46" spans="1:20" s="47" customFormat="1" ht="14.25">
      <c r="A46" s="775" t="s">
        <v>853</v>
      </c>
      <c r="B46" s="495"/>
      <c r="C46" s="495"/>
      <c r="D46" s="495">
        <v>2500</v>
      </c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160">
        <f t="shared" si="1"/>
        <v>2500</v>
      </c>
      <c r="S46" s="49"/>
      <c r="T46" s="50"/>
    </row>
    <row r="47" spans="1:20" s="47" customFormat="1" ht="14.25">
      <c r="A47" s="1004" t="s">
        <v>93</v>
      </c>
      <c r="B47" s="495"/>
      <c r="C47" s="495"/>
      <c r="D47" s="495">
        <v>2500</v>
      </c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83"/>
      <c r="R47" s="160">
        <f t="shared" si="1"/>
        <v>2500</v>
      </c>
      <c r="S47" s="49"/>
      <c r="T47" s="50"/>
    </row>
    <row r="48" spans="1:20" s="47" customFormat="1" ht="14.25">
      <c r="A48" s="1004" t="s">
        <v>198</v>
      </c>
      <c r="B48" s="495"/>
      <c r="C48" s="495"/>
      <c r="D48" s="495">
        <v>121</v>
      </c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83"/>
      <c r="R48" s="160">
        <f t="shared" si="1"/>
        <v>121</v>
      </c>
      <c r="S48" s="49"/>
      <c r="T48" s="50"/>
    </row>
    <row r="49" spans="1:20" s="47" customFormat="1" ht="14.25">
      <c r="A49" s="776" t="s">
        <v>199</v>
      </c>
      <c r="B49" s="495"/>
      <c r="C49" s="495"/>
      <c r="D49" s="340">
        <f>D48/D47</f>
        <v>0.0484</v>
      </c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171"/>
      <c r="R49" s="436">
        <f>R48/R47</f>
        <v>0.0484</v>
      </c>
      <c r="S49" s="49"/>
      <c r="T49" s="50"/>
    </row>
    <row r="50" spans="1:20" s="47" customFormat="1" ht="14.25">
      <c r="A50" s="777" t="s">
        <v>99</v>
      </c>
      <c r="B50" s="483"/>
      <c r="C50" s="483"/>
      <c r="D50" s="483"/>
      <c r="E50" s="483"/>
      <c r="F50" s="483"/>
      <c r="G50" s="483"/>
      <c r="H50" s="483"/>
      <c r="I50" s="483"/>
      <c r="J50" s="483">
        <v>51588</v>
      </c>
      <c r="K50" s="483">
        <v>42600</v>
      </c>
      <c r="L50" s="483"/>
      <c r="M50" s="483"/>
      <c r="N50" s="483"/>
      <c r="O50" s="483"/>
      <c r="P50" s="483"/>
      <c r="Q50" s="171"/>
      <c r="R50" s="160">
        <f>SUM(B50:Q50)</f>
        <v>94188</v>
      </c>
      <c r="S50" s="49"/>
      <c r="T50" s="48"/>
    </row>
    <row r="51" spans="1:20" s="47" customFormat="1" ht="14.25">
      <c r="A51" s="776" t="s">
        <v>93</v>
      </c>
      <c r="B51" s="483"/>
      <c r="C51" s="483"/>
      <c r="D51" s="483"/>
      <c r="E51" s="483"/>
      <c r="F51" s="483"/>
      <c r="G51" s="483"/>
      <c r="H51" s="483"/>
      <c r="I51" s="483"/>
      <c r="J51" s="483">
        <v>108352</v>
      </c>
      <c r="K51" s="483">
        <v>39500</v>
      </c>
      <c r="L51" s="483"/>
      <c r="M51" s="483"/>
      <c r="N51" s="483"/>
      <c r="O51" s="483"/>
      <c r="P51" s="483"/>
      <c r="Q51" s="171"/>
      <c r="R51" s="160">
        <f>SUM(B51:Q51)</f>
        <v>147852</v>
      </c>
      <c r="S51" s="49"/>
      <c r="T51" s="48"/>
    </row>
    <row r="52" spans="1:20" s="47" customFormat="1" ht="14.25">
      <c r="A52" s="776" t="s">
        <v>198</v>
      </c>
      <c r="B52" s="483"/>
      <c r="C52" s="483"/>
      <c r="D52" s="483"/>
      <c r="E52" s="483"/>
      <c r="F52" s="483"/>
      <c r="G52" s="483"/>
      <c r="H52" s="483"/>
      <c r="I52" s="483"/>
      <c r="J52" s="483">
        <v>73641</v>
      </c>
      <c r="K52" s="483">
        <v>37811</v>
      </c>
      <c r="L52" s="483"/>
      <c r="M52" s="483"/>
      <c r="N52" s="483"/>
      <c r="O52" s="483"/>
      <c r="P52" s="483"/>
      <c r="Q52" s="171"/>
      <c r="R52" s="160">
        <f>SUM(B52:Q52)</f>
        <v>111452</v>
      </c>
      <c r="S52" s="49"/>
      <c r="T52" s="48"/>
    </row>
    <row r="53" spans="1:20" s="47" customFormat="1" ht="14.25">
      <c r="A53" s="1005" t="s">
        <v>89</v>
      </c>
      <c r="B53" s="483"/>
      <c r="C53" s="483"/>
      <c r="D53" s="483"/>
      <c r="E53" s="483"/>
      <c r="F53" s="483"/>
      <c r="G53" s="483"/>
      <c r="H53" s="483"/>
      <c r="I53" s="483"/>
      <c r="J53" s="483">
        <v>49960</v>
      </c>
      <c r="K53" s="483">
        <v>35911</v>
      </c>
      <c r="L53" s="483"/>
      <c r="M53" s="483"/>
      <c r="N53" s="483"/>
      <c r="O53" s="483"/>
      <c r="P53" s="483"/>
      <c r="Q53" s="171"/>
      <c r="R53" s="160">
        <f>SUM(B53:Q53)</f>
        <v>85871</v>
      </c>
      <c r="S53" s="49"/>
      <c r="T53" s="48"/>
    </row>
    <row r="54" spans="1:20" s="47" customFormat="1" ht="14.25">
      <c r="A54" s="776" t="s">
        <v>199</v>
      </c>
      <c r="B54" s="483"/>
      <c r="C54" s="483"/>
      <c r="D54" s="458"/>
      <c r="E54" s="483"/>
      <c r="F54" s="483"/>
      <c r="G54" s="483"/>
      <c r="H54" s="483"/>
      <c r="I54" s="483"/>
      <c r="J54" s="324">
        <f>J52/J51</f>
        <v>0.6796459686946249</v>
      </c>
      <c r="K54" s="458">
        <f>K52/K51</f>
        <v>0.957240506329114</v>
      </c>
      <c r="L54" s="458"/>
      <c r="M54" s="458"/>
      <c r="N54" s="324"/>
      <c r="O54" s="324"/>
      <c r="P54" s="324"/>
      <c r="Q54" s="324"/>
      <c r="R54" s="299">
        <f>R52/R51</f>
        <v>0.75380786191597</v>
      </c>
      <c r="S54" s="49"/>
      <c r="T54" s="48"/>
    </row>
    <row r="55" spans="1:20" s="47" customFormat="1" ht="14.25">
      <c r="A55" s="777" t="s">
        <v>854</v>
      </c>
      <c r="B55" s="483"/>
      <c r="C55" s="483"/>
      <c r="D55" s="483">
        <v>59870</v>
      </c>
      <c r="E55" s="483"/>
      <c r="F55" s="483"/>
      <c r="G55" s="483">
        <v>8500</v>
      </c>
      <c r="H55" s="483"/>
      <c r="I55" s="483"/>
      <c r="J55" s="483"/>
      <c r="K55" s="483"/>
      <c r="L55" s="483"/>
      <c r="M55" s="483"/>
      <c r="N55" s="483"/>
      <c r="O55" s="483"/>
      <c r="P55" s="483"/>
      <c r="Q55" s="171"/>
      <c r="R55" s="160">
        <f>SUM(B55:Q55)</f>
        <v>68370</v>
      </c>
      <c r="S55" s="49"/>
      <c r="T55" s="48"/>
    </row>
    <row r="56" spans="1:20" s="47" customFormat="1" ht="14.25">
      <c r="A56" s="776" t="s">
        <v>93</v>
      </c>
      <c r="B56" s="483"/>
      <c r="C56" s="483"/>
      <c r="D56" s="483">
        <v>64750</v>
      </c>
      <c r="E56" s="483"/>
      <c r="F56" s="483"/>
      <c r="G56" s="483">
        <v>9062</v>
      </c>
      <c r="H56" s="483"/>
      <c r="I56" s="483"/>
      <c r="J56" s="483">
        <v>3810</v>
      </c>
      <c r="K56" s="483"/>
      <c r="L56" s="483"/>
      <c r="M56" s="483"/>
      <c r="N56" s="483"/>
      <c r="O56" s="483"/>
      <c r="P56" s="483"/>
      <c r="Q56" s="171"/>
      <c r="R56" s="160">
        <f>SUM(B56:Q56)</f>
        <v>77622</v>
      </c>
      <c r="S56" s="49"/>
      <c r="T56" s="48"/>
    </row>
    <row r="57" spans="1:20" s="47" customFormat="1" ht="14.25">
      <c r="A57" s="776" t="s">
        <v>198</v>
      </c>
      <c r="B57" s="483"/>
      <c r="C57" s="483"/>
      <c r="D57" s="483">
        <v>63549</v>
      </c>
      <c r="E57" s="483"/>
      <c r="F57" s="483"/>
      <c r="G57" s="483">
        <v>5023</v>
      </c>
      <c r="H57" s="483"/>
      <c r="I57" s="483"/>
      <c r="J57" s="483">
        <v>3810</v>
      </c>
      <c r="K57" s="483"/>
      <c r="L57" s="483"/>
      <c r="M57" s="483"/>
      <c r="N57" s="483"/>
      <c r="O57" s="483"/>
      <c r="P57" s="483"/>
      <c r="Q57" s="171"/>
      <c r="R57" s="160">
        <f>SUM(B57:Q57)</f>
        <v>72382</v>
      </c>
      <c r="S57" s="49"/>
      <c r="T57" s="48"/>
    </row>
    <row r="58" spans="1:20" s="47" customFormat="1" ht="14.25">
      <c r="A58" s="1005" t="s">
        <v>89</v>
      </c>
      <c r="B58" s="483"/>
      <c r="C58" s="483"/>
      <c r="D58" s="483">
        <v>56826</v>
      </c>
      <c r="E58" s="483"/>
      <c r="F58" s="483"/>
      <c r="G58" s="483">
        <v>5023</v>
      </c>
      <c r="H58" s="483"/>
      <c r="I58" s="483"/>
      <c r="J58" s="483"/>
      <c r="K58" s="483"/>
      <c r="L58" s="483"/>
      <c r="M58" s="483"/>
      <c r="N58" s="483"/>
      <c r="O58" s="483"/>
      <c r="P58" s="483"/>
      <c r="Q58" s="171"/>
      <c r="R58" s="160">
        <f>SUM(B58:Q58)</f>
        <v>61849</v>
      </c>
      <c r="S58" s="49"/>
      <c r="T58" s="48"/>
    </row>
    <row r="59" spans="1:20" s="47" customFormat="1" ht="14.25">
      <c r="A59" s="776" t="s">
        <v>199</v>
      </c>
      <c r="B59" s="483"/>
      <c r="C59" s="483"/>
      <c r="D59" s="324">
        <f>D57/D56</f>
        <v>0.9814517374517374</v>
      </c>
      <c r="E59" s="324"/>
      <c r="F59" s="324"/>
      <c r="G59" s="324">
        <f>G57/G56</f>
        <v>0.5542926506290002</v>
      </c>
      <c r="H59" s="324"/>
      <c r="I59" s="324"/>
      <c r="J59" s="460">
        <f>J57/J56</f>
        <v>1</v>
      </c>
      <c r="K59" s="483"/>
      <c r="L59" s="483"/>
      <c r="M59" s="483"/>
      <c r="N59" s="483"/>
      <c r="O59" s="483"/>
      <c r="P59" s="483"/>
      <c r="Q59" s="483"/>
      <c r="R59" s="299">
        <f>R57/R56</f>
        <v>0.9324933652830383</v>
      </c>
      <c r="S59" s="49"/>
      <c r="T59" s="48"/>
    </row>
    <row r="60" spans="1:20" s="47" customFormat="1" ht="14.25">
      <c r="A60" s="779" t="s">
        <v>926</v>
      </c>
      <c r="B60" s="493"/>
      <c r="C60" s="493"/>
      <c r="D60" s="493">
        <v>18200</v>
      </c>
      <c r="E60" s="493"/>
      <c r="F60" s="493"/>
      <c r="G60" s="493"/>
      <c r="H60" s="493"/>
      <c r="I60" s="493"/>
      <c r="J60" s="493">
        <v>15800</v>
      </c>
      <c r="K60" s="493"/>
      <c r="L60" s="493"/>
      <c r="M60" s="493"/>
      <c r="N60" s="493"/>
      <c r="O60" s="493"/>
      <c r="P60" s="493"/>
      <c r="Q60" s="173"/>
      <c r="R60" s="160">
        <f>SUM(B60:Q60)</f>
        <v>34000</v>
      </c>
      <c r="S60" s="49"/>
      <c r="T60" s="48"/>
    </row>
    <row r="61" spans="1:20" s="47" customFormat="1" ht="14.25">
      <c r="A61" s="776" t="s">
        <v>93</v>
      </c>
      <c r="B61" s="487"/>
      <c r="C61" s="487"/>
      <c r="D61" s="487">
        <v>24087</v>
      </c>
      <c r="E61" s="487"/>
      <c r="F61" s="487"/>
      <c r="G61" s="487">
        <v>90615</v>
      </c>
      <c r="H61" s="487"/>
      <c r="I61" s="487"/>
      <c r="J61" s="487">
        <v>31579</v>
      </c>
      <c r="K61" s="487"/>
      <c r="L61" s="487"/>
      <c r="M61" s="487"/>
      <c r="N61" s="487"/>
      <c r="O61" s="483"/>
      <c r="P61" s="487"/>
      <c r="Q61" s="172"/>
      <c r="R61" s="160">
        <f>SUM(B61:Q61)</f>
        <v>146281</v>
      </c>
      <c r="S61" s="49"/>
      <c r="T61" s="48"/>
    </row>
    <row r="62" spans="1:20" s="47" customFormat="1" ht="14.25">
      <c r="A62" s="776" t="s">
        <v>198</v>
      </c>
      <c r="B62" s="487"/>
      <c r="C62" s="487"/>
      <c r="D62" s="487">
        <v>21843</v>
      </c>
      <c r="E62" s="487"/>
      <c r="F62" s="487"/>
      <c r="G62" s="487">
        <v>90615</v>
      </c>
      <c r="H62" s="487"/>
      <c r="I62" s="487"/>
      <c r="J62" s="487">
        <v>30735</v>
      </c>
      <c r="K62" s="487"/>
      <c r="L62" s="487"/>
      <c r="M62" s="487"/>
      <c r="N62" s="487"/>
      <c r="O62" s="114"/>
      <c r="P62" s="487"/>
      <c r="Q62" s="172"/>
      <c r="R62" s="160">
        <f>SUM(B62:Q62)</f>
        <v>143193</v>
      </c>
      <c r="S62" s="49"/>
      <c r="T62" s="48"/>
    </row>
    <row r="63" spans="1:20" s="47" customFormat="1" ht="14.25">
      <c r="A63" s="1005" t="s">
        <v>89</v>
      </c>
      <c r="B63" s="487"/>
      <c r="C63" s="487"/>
      <c r="D63" s="487"/>
      <c r="E63" s="487"/>
      <c r="F63" s="487"/>
      <c r="G63" s="487">
        <v>90615</v>
      </c>
      <c r="H63" s="487"/>
      <c r="I63" s="487"/>
      <c r="J63" s="487">
        <v>13800</v>
      </c>
      <c r="K63" s="487"/>
      <c r="L63" s="487"/>
      <c r="M63" s="487"/>
      <c r="N63" s="487"/>
      <c r="O63" s="487"/>
      <c r="P63" s="487"/>
      <c r="Q63" s="172"/>
      <c r="R63" s="160">
        <f>SUM(B63:Q63)</f>
        <v>104415</v>
      </c>
      <c r="S63" s="49"/>
      <c r="T63" s="48"/>
    </row>
    <row r="64" spans="1:20" s="47" customFormat="1" ht="14.25">
      <c r="A64" s="776" t="s">
        <v>199</v>
      </c>
      <c r="B64" s="483"/>
      <c r="C64" s="483"/>
      <c r="D64" s="324">
        <f>D62/D61</f>
        <v>0.9068377132893262</v>
      </c>
      <c r="E64" s="324"/>
      <c r="F64" s="324"/>
      <c r="G64" s="461">
        <f>G62/G61</f>
        <v>1</v>
      </c>
      <c r="H64" s="966"/>
      <c r="I64" s="324"/>
      <c r="J64" s="324">
        <f>J62/J61</f>
        <v>0.9732733778777035</v>
      </c>
      <c r="K64" s="324"/>
      <c r="L64" s="324"/>
      <c r="M64" s="324"/>
      <c r="N64" s="324"/>
      <c r="O64" s="324"/>
      <c r="P64" s="324"/>
      <c r="Q64" s="324"/>
      <c r="R64" s="299">
        <f>R62/R61</f>
        <v>0.9788899446954834</v>
      </c>
      <c r="S64" s="49"/>
      <c r="T64" s="48"/>
    </row>
    <row r="65" spans="1:20" s="47" customFormat="1" ht="14.25">
      <c r="A65" s="777" t="s">
        <v>955</v>
      </c>
      <c r="B65" s="483"/>
      <c r="C65" s="483"/>
      <c r="D65" s="483">
        <v>5500</v>
      </c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171"/>
      <c r="R65" s="160">
        <f>SUM(B65:Q65)</f>
        <v>5500</v>
      </c>
      <c r="S65" s="49"/>
      <c r="T65" s="48"/>
    </row>
    <row r="66" spans="1:20" s="47" customFormat="1" ht="14.25">
      <c r="A66" s="776" t="s">
        <v>93</v>
      </c>
      <c r="B66" s="483"/>
      <c r="C66" s="483"/>
      <c r="D66" s="483">
        <v>500</v>
      </c>
      <c r="E66" s="483"/>
      <c r="F66" s="483"/>
      <c r="G66" s="483"/>
      <c r="H66" s="483"/>
      <c r="I66" s="483"/>
      <c r="J66" s="483">
        <v>2667</v>
      </c>
      <c r="K66" s="483"/>
      <c r="L66" s="483"/>
      <c r="M66" s="483"/>
      <c r="N66" s="483"/>
      <c r="O66" s="483"/>
      <c r="P66" s="483"/>
      <c r="Q66" s="171"/>
      <c r="R66" s="160">
        <f>SUM(B66:Q66)</f>
        <v>3167</v>
      </c>
      <c r="S66" s="49"/>
      <c r="T66" s="48"/>
    </row>
    <row r="67" spans="1:20" s="47" customFormat="1" ht="14.25">
      <c r="A67" s="776" t="s">
        <v>198</v>
      </c>
      <c r="B67" s="483"/>
      <c r="C67" s="483"/>
      <c r="D67" s="483"/>
      <c r="E67" s="483"/>
      <c r="F67" s="483"/>
      <c r="G67" s="483"/>
      <c r="H67" s="483"/>
      <c r="I67" s="483"/>
      <c r="J67" s="483">
        <v>2667</v>
      </c>
      <c r="K67" s="483"/>
      <c r="L67" s="483"/>
      <c r="M67" s="483"/>
      <c r="N67" s="483"/>
      <c r="O67" s="483"/>
      <c r="P67" s="483"/>
      <c r="Q67" s="171"/>
      <c r="R67" s="160">
        <f>SUM(B67:Q67)</f>
        <v>2667</v>
      </c>
      <c r="S67" s="49"/>
      <c r="T67" s="48"/>
    </row>
    <row r="68" spans="1:20" s="47" customFormat="1" ht="15" thickBot="1">
      <c r="A68" s="1085" t="s">
        <v>199</v>
      </c>
      <c r="B68" s="1089"/>
      <c r="C68" s="1089"/>
      <c r="D68" s="325">
        <f>D67/D66</f>
        <v>0</v>
      </c>
      <c r="E68" s="325"/>
      <c r="F68" s="325"/>
      <c r="G68" s="325"/>
      <c r="H68" s="325"/>
      <c r="I68" s="325"/>
      <c r="J68" s="325">
        <f>J67/J66</f>
        <v>1</v>
      </c>
      <c r="K68" s="1089"/>
      <c r="L68" s="1089"/>
      <c r="M68" s="1089"/>
      <c r="N68" s="1089"/>
      <c r="O68" s="1089"/>
      <c r="P68" s="1089"/>
      <c r="Q68" s="1090"/>
      <c r="R68" s="332">
        <f>R67/R66</f>
        <v>0.8421218819071676</v>
      </c>
      <c r="S68" s="49"/>
      <c r="T68" s="48"/>
    </row>
    <row r="69" spans="1:20" s="47" customFormat="1" ht="14.25">
      <c r="A69" s="774" t="s">
        <v>927</v>
      </c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1083"/>
      <c r="R69" s="1084">
        <f>SUM(B69:Q69)</f>
        <v>0</v>
      </c>
      <c r="S69" s="49"/>
      <c r="T69" s="48"/>
    </row>
    <row r="70" spans="1:20" s="47" customFormat="1" ht="14.25">
      <c r="A70" s="961" t="s">
        <v>93</v>
      </c>
      <c r="B70" s="483"/>
      <c r="C70" s="483"/>
      <c r="D70" s="483"/>
      <c r="E70" s="483"/>
      <c r="F70" s="483"/>
      <c r="G70" s="483"/>
      <c r="H70" s="483"/>
      <c r="I70" s="483"/>
      <c r="J70" s="483">
        <v>27035</v>
      </c>
      <c r="K70" s="483"/>
      <c r="L70" s="483"/>
      <c r="M70" s="483"/>
      <c r="N70" s="483"/>
      <c r="O70" s="483"/>
      <c r="P70" s="483"/>
      <c r="Q70" s="171"/>
      <c r="R70" s="160">
        <f>SUM(B70:Q70)</f>
        <v>27035</v>
      </c>
      <c r="S70" s="49"/>
      <c r="T70" s="48"/>
    </row>
    <row r="71" spans="1:20" s="47" customFormat="1" ht="14.25">
      <c r="A71" s="961" t="s">
        <v>198</v>
      </c>
      <c r="B71" s="483"/>
      <c r="C71" s="483"/>
      <c r="D71" s="483"/>
      <c r="E71" s="483"/>
      <c r="F71" s="483"/>
      <c r="G71" s="483"/>
      <c r="H71" s="483"/>
      <c r="I71" s="483"/>
      <c r="J71" s="483">
        <v>8636</v>
      </c>
      <c r="K71" s="483"/>
      <c r="L71" s="483"/>
      <c r="M71" s="483"/>
      <c r="N71" s="483"/>
      <c r="O71" s="483"/>
      <c r="P71" s="483"/>
      <c r="Q71" s="171"/>
      <c r="R71" s="160">
        <f>SUM(B71:Q71)</f>
        <v>8636</v>
      </c>
      <c r="S71" s="49"/>
      <c r="T71" s="48"/>
    </row>
    <row r="72" spans="1:20" s="47" customFormat="1" ht="12.75" customHeight="1">
      <c r="A72" s="961" t="s">
        <v>199</v>
      </c>
      <c r="B72" s="483"/>
      <c r="C72" s="483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781">
        <f>R71/R70</f>
        <v>0.3194377658590716</v>
      </c>
      <c r="S72" s="49"/>
      <c r="T72" s="48"/>
    </row>
    <row r="73" spans="1:19" s="47" customFormat="1" ht="14.25">
      <c r="A73" s="775" t="s">
        <v>860</v>
      </c>
      <c r="B73" s="495"/>
      <c r="C73" s="495"/>
      <c r="D73" s="495">
        <v>53672</v>
      </c>
      <c r="E73" s="495"/>
      <c r="F73" s="495"/>
      <c r="G73" s="495"/>
      <c r="H73" s="495"/>
      <c r="I73" s="495"/>
      <c r="J73" s="495">
        <v>16500</v>
      </c>
      <c r="K73" s="495"/>
      <c r="L73" s="495"/>
      <c r="M73" s="495"/>
      <c r="N73" s="495"/>
      <c r="O73" s="495"/>
      <c r="P73" s="495"/>
      <c r="Q73" s="170"/>
      <c r="R73" s="160">
        <f>SUM(B73:Q73)</f>
        <v>70172</v>
      </c>
      <c r="S73" s="49"/>
    </row>
    <row r="74" spans="1:19" s="47" customFormat="1" ht="14.25">
      <c r="A74" s="776" t="s">
        <v>93</v>
      </c>
      <c r="B74" s="483"/>
      <c r="C74" s="483"/>
      <c r="D74" s="483">
        <v>53698</v>
      </c>
      <c r="E74" s="483"/>
      <c r="F74" s="483"/>
      <c r="G74" s="483"/>
      <c r="H74" s="483"/>
      <c r="I74" s="483"/>
      <c r="J74" s="483">
        <v>18787</v>
      </c>
      <c r="K74" s="483"/>
      <c r="L74" s="483"/>
      <c r="M74" s="483"/>
      <c r="N74" s="483"/>
      <c r="O74" s="483"/>
      <c r="P74" s="483"/>
      <c r="Q74" s="171"/>
      <c r="R74" s="160">
        <f>SUM(B74:Q74)</f>
        <v>72485</v>
      </c>
      <c r="S74" s="49"/>
    </row>
    <row r="75" spans="1:19" s="47" customFormat="1" ht="14.25">
      <c r="A75" s="776" t="s">
        <v>198</v>
      </c>
      <c r="B75" s="483"/>
      <c r="C75" s="483"/>
      <c r="D75" s="483">
        <v>47583</v>
      </c>
      <c r="E75" s="483"/>
      <c r="F75" s="483"/>
      <c r="G75" s="483"/>
      <c r="H75" s="483"/>
      <c r="I75" s="483"/>
      <c r="J75" s="483">
        <v>18002</v>
      </c>
      <c r="K75" s="483"/>
      <c r="L75" s="483"/>
      <c r="M75" s="483"/>
      <c r="N75" s="483"/>
      <c r="O75" s="483"/>
      <c r="P75" s="483"/>
      <c r="Q75" s="171"/>
      <c r="R75" s="160">
        <f>SUM(B75:Q75)</f>
        <v>65585</v>
      </c>
      <c r="S75" s="49"/>
    </row>
    <row r="76" spans="1:19" s="47" customFormat="1" ht="14.25">
      <c r="A76" s="1005" t="s">
        <v>89</v>
      </c>
      <c r="B76" s="483"/>
      <c r="C76" s="483"/>
      <c r="D76" s="483">
        <v>41890</v>
      </c>
      <c r="E76" s="483"/>
      <c r="F76" s="483"/>
      <c r="G76" s="483"/>
      <c r="H76" s="483"/>
      <c r="I76" s="483"/>
      <c r="J76" s="483">
        <v>5697</v>
      </c>
      <c r="K76" s="483"/>
      <c r="L76" s="483"/>
      <c r="M76" s="483"/>
      <c r="N76" s="483"/>
      <c r="O76" s="483"/>
      <c r="P76" s="483"/>
      <c r="Q76" s="171"/>
      <c r="R76" s="160">
        <f>SUM(B76:Q76)</f>
        <v>47587</v>
      </c>
      <c r="S76" s="49"/>
    </row>
    <row r="77" spans="1:19" s="47" customFormat="1" ht="14.25">
      <c r="A77" s="961" t="s">
        <v>199</v>
      </c>
      <c r="B77" s="483"/>
      <c r="C77" s="483"/>
      <c r="D77" s="324">
        <f>D75/D74</f>
        <v>0.8861223881708816</v>
      </c>
      <c r="E77" s="483"/>
      <c r="F77" s="483"/>
      <c r="G77" s="483"/>
      <c r="H77" s="483"/>
      <c r="I77" s="483"/>
      <c r="J77" s="324">
        <f>J75/J74</f>
        <v>0.9582157875126417</v>
      </c>
      <c r="K77" s="483"/>
      <c r="L77" s="483"/>
      <c r="M77" s="483"/>
      <c r="N77" s="483"/>
      <c r="O77" s="483"/>
      <c r="P77" s="483"/>
      <c r="Q77" s="171"/>
      <c r="R77" s="436">
        <f>R75/R74</f>
        <v>0.9048078912878527</v>
      </c>
      <c r="S77" s="49"/>
    </row>
    <row r="78" spans="1:20" s="47" customFormat="1" ht="14.25">
      <c r="A78" s="777" t="s">
        <v>861</v>
      </c>
      <c r="B78" s="483"/>
      <c r="C78" s="483"/>
      <c r="D78" s="483">
        <v>9410</v>
      </c>
      <c r="E78" s="483"/>
      <c r="F78" s="483"/>
      <c r="G78" s="483"/>
      <c r="H78" s="483"/>
      <c r="I78" s="483"/>
      <c r="J78" s="483">
        <v>1500</v>
      </c>
      <c r="K78" s="483"/>
      <c r="L78" s="483"/>
      <c r="M78" s="483"/>
      <c r="N78" s="483"/>
      <c r="O78" s="483"/>
      <c r="P78" s="483"/>
      <c r="Q78" s="171"/>
      <c r="R78" s="160">
        <f>SUM(B78:Q78)</f>
        <v>10910</v>
      </c>
      <c r="S78" s="49"/>
      <c r="T78" s="48"/>
    </row>
    <row r="79" spans="1:20" s="47" customFormat="1" ht="14.25">
      <c r="A79" s="776" t="s">
        <v>93</v>
      </c>
      <c r="B79" s="483"/>
      <c r="C79" s="483"/>
      <c r="D79" s="483">
        <v>9410</v>
      </c>
      <c r="E79" s="483"/>
      <c r="F79" s="483"/>
      <c r="G79" s="483"/>
      <c r="H79" s="483"/>
      <c r="I79" s="483"/>
      <c r="J79" s="483">
        <v>1500</v>
      </c>
      <c r="K79" s="483"/>
      <c r="L79" s="483"/>
      <c r="M79" s="483"/>
      <c r="N79" s="483"/>
      <c r="O79" s="483"/>
      <c r="P79" s="483"/>
      <c r="Q79" s="171"/>
      <c r="R79" s="160">
        <f>SUM(B79:Q79)</f>
        <v>10910</v>
      </c>
      <c r="S79" s="49"/>
      <c r="T79" s="48"/>
    </row>
    <row r="80" spans="1:20" s="47" customFormat="1" ht="14.25">
      <c r="A80" s="776" t="s">
        <v>198</v>
      </c>
      <c r="B80" s="483"/>
      <c r="C80" s="483"/>
      <c r="D80" s="483">
        <v>4482</v>
      </c>
      <c r="E80" s="483"/>
      <c r="F80" s="483"/>
      <c r="G80" s="483"/>
      <c r="H80" s="483"/>
      <c r="I80" s="483"/>
      <c r="J80" s="483">
        <v>1077</v>
      </c>
      <c r="K80" s="483"/>
      <c r="L80" s="483"/>
      <c r="M80" s="483"/>
      <c r="N80" s="483"/>
      <c r="O80" s="483"/>
      <c r="P80" s="483"/>
      <c r="Q80" s="171"/>
      <c r="R80" s="160">
        <f>SUM(B80:Q80)</f>
        <v>5559</v>
      </c>
      <c r="S80" s="49"/>
      <c r="T80" s="48"/>
    </row>
    <row r="81" spans="1:20" s="47" customFormat="1" ht="14.25">
      <c r="A81" s="1005" t="s">
        <v>89</v>
      </c>
      <c r="B81" s="483"/>
      <c r="C81" s="483"/>
      <c r="D81" s="483">
        <v>942</v>
      </c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171"/>
      <c r="R81" s="160">
        <f>SUM(B81:Q81)</f>
        <v>942</v>
      </c>
      <c r="S81" s="49"/>
      <c r="T81" s="48"/>
    </row>
    <row r="82" spans="1:20" s="47" customFormat="1" ht="14.25">
      <c r="A82" s="776" t="s">
        <v>199</v>
      </c>
      <c r="B82" s="483"/>
      <c r="C82" s="483"/>
      <c r="D82" s="324">
        <f>D80/D79</f>
        <v>0.4763018065887354</v>
      </c>
      <c r="E82" s="324"/>
      <c r="F82" s="324"/>
      <c r="G82" s="324"/>
      <c r="H82" s="324"/>
      <c r="I82" s="324"/>
      <c r="J82" s="324">
        <f>J80/J79</f>
        <v>0.718</v>
      </c>
      <c r="K82" s="483"/>
      <c r="L82" s="483"/>
      <c r="M82" s="483"/>
      <c r="N82" s="483"/>
      <c r="O82" s="483"/>
      <c r="P82" s="483"/>
      <c r="Q82" s="171"/>
      <c r="R82" s="299">
        <f>R80/R79</f>
        <v>0.5095325389550871</v>
      </c>
      <c r="S82" s="49"/>
      <c r="T82" s="48"/>
    </row>
    <row r="83" spans="1:20" s="47" customFormat="1" ht="26.25" customHeight="1">
      <c r="A83" s="777" t="s">
        <v>859</v>
      </c>
      <c r="B83" s="483"/>
      <c r="C83" s="483"/>
      <c r="D83" s="483">
        <v>32542</v>
      </c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171"/>
      <c r="R83" s="160">
        <f>SUM(B83:Q83)</f>
        <v>32542</v>
      </c>
      <c r="S83" s="49"/>
      <c r="T83" s="48"/>
    </row>
    <row r="84" spans="1:20" s="47" customFormat="1" ht="14.25">
      <c r="A84" s="776" t="s">
        <v>93</v>
      </c>
      <c r="B84" s="483">
        <v>100</v>
      </c>
      <c r="C84" s="483">
        <v>25</v>
      </c>
      <c r="D84" s="483">
        <v>22417</v>
      </c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171"/>
      <c r="R84" s="160">
        <f>SUM(B84:Q84)</f>
        <v>22542</v>
      </c>
      <c r="S84" s="49"/>
      <c r="T84" s="48"/>
    </row>
    <row r="85" spans="1:20" s="47" customFormat="1" ht="14.25">
      <c r="A85" s="776" t="s">
        <v>198</v>
      </c>
      <c r="B85" s="483">
        <v>87</v>
      </c>
      <c r="C85" s="483">
        <v>20</v>
      </c>
      <c r="D85" s="483">
        <v>2690</v>
      </c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171"/>
      <c r="R85" s="160">
        <f>SUM(B85:Q85)</f>
        <v>2797</v>
      </c>
      <c r="S85" s="49"/>
      <c r="T85" s="48"/>
    </row>
    <row r="86" spans="1:20" s="47" customFormat="1" ht="14.25">
      <c r="A86" s="776" t="s">
        <v>199</v>
      </c>
      <c r="B86" s="324">
        <f>B85/B84</f>
        <v>0.87</v>
      </c>
      <c r="C86" s="324">
        <f>C85/C84</f>
        <v>0.8</v>
      </c>
      <c r="D86" s="324">
        <f>D85/D84</f>
        <v>0.11999821563991614</v>
      </c>
      <c r="E86" s="324"/>
      <c r="F86" s="324"/>
      <c r="G86" s="324"/>
      <c r="H86" s="324"/>
      <c r="I86" s="324"/>
      <c r="J86" s="324"/>
      <c r="K86" s="483"/>
      <c r="L86" s="483"/>
      <c r="M86" s="483"/>
      <c r="N86" s="483"/>
      <c r="O86" s="483"/>
      <c r="P86" s="483"/>
      <c r="Q86" s="171"/>
      <c r="R86" s="299">
        <f>R85/R84</f>
        <v>0.1240794960518144</v>
      </c>
      <c r="S86" s="49"/>
      <c r="T86" s="48"/>
    </row>
    <row r="87" spans="1:20" s="47" customFormat="1" ht="14.25">
      <c r="A87" s="775" t="s">
        <v>83</v>
      </c>
      <c r="B87" s="495"/>
      <c r="C87" s="495"/>
      <c r="D87" s="495">
        <v>1280</v>
      </c>
      <c r="E87" s="495"/>
      <c r="F87" s="495"/>
      <c r="G87" s="495"/>
      <c r="H87" s="495"/>
      <c r="I87" s="495"/>
      <c r="J87" s="495"/>
      <c r="K87" s="495"/>
      <c r="L87" s="495"/>
      <c r="M87" s="495"/>
      <c r="N87" s="495"/>
      <c r="O87" s="495"/>
      <c r="P87" s="495"/>
      <c r="Q87" s="170"/>
      <c r="R87" s="160">
        <f>SUM(B87:Q87)</f>
        <v>1280</v>
      </c>
      <c r="S87" s="49"/>
      <c r="T87" s="48"/>
    </row>
    <row r="88" spans="1:20" s="47" customFormat="1" ht="14.25">
      <c r="A88" s="776" t="s">
        <v>93</v>
      </c>
      <c r="B88" s="495"/>
      <c r="C88" s="495"/>
      <c r="D88" s="495">
        <v>4468</v>
      </c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170"/>
      <c r="R88" s="160">
        <f>SUM(B88:Q88)</f>
        <v>4468</v>
      </c>
      <c r="S88" s="49"/>
      <c r="T88" s="48"/>
    </row>
    <row r="89" spans="1:20" s="47" customFormat="1" ht="14.25">
      <c r="A89" s="776" t="s">
        <v>198</v>
      </c>
      <c r="B89" s="495"/>
      <c r="C89" s="495"/>
      <c r="D89" s="495">
        <v>4459</v>
      </c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170"/>
      <c r="R89" s="160">
        <f>SUM(B89:Q89)</f>
        <v>4459</v>
      </c>
      <c r="S89" s="49"/>
      <c r="T89" s="48"/>
    </row>
    <row r="90" spans="1:20" s="47" customFormat="1" ht="14.25">
      <c r="A90" s="776" t="s">
        <v>199</v>
      </c>
      <c r="B90" s="495"/>
      <c r="C90" s="495"/>
      <c r="D90" s="462">
        <f>D89/D88</f>
        <v>0.9979856759176365</v>
      </c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170"/>
      <c r="R90" s="436">
        <f>R89/R88</f>
        <v>0.9979856759176365</v>
      </c>
      <c r="S90" s="49"/>
      <c r="T90" s="48"/>
    </row>
    <row r="91" spans="1:20" s="47" customFormat="1" ht="14.25">
      <c r="A91" s="777" t="s">
        <v>931</v>
      </c>
      <c r="B91" s="483"/>
      <c r="C91" s="483"/>
      <c r="D91" s="483"/>
      <c r="E91" s="483"/>
      <c r="F91" s="483"/>
      <c r="G91" s="483">
        <v>1800</v>
      </c>
      <c r="H91" s="483"/>
      <c r="I91" s="483"/>
      <c r="J91" s="483"/>
      <c r="K91" s="483"/>
      <c r="L91" s="483"/>
      <c r="M91" s="483"/>
      <c r="N91" s="483"/>
      <c r="O91" s="483"/>
      <c r="P91" s="483"/>
      <c r="Q91" s="171"/>
      <c r="R91" s="160">
        <f>SUM(B91:Q91)</f>
        <v>1800</v>
      </c>
      <c r="S91" s="49"/>
      <c r="T91" s="48"/>
    </row>
    <row r="92" spans="1:20" s="47" customFormat="1" ht="14.25">
      <c r="A92" s="776" t="s">
        <v>93</v>
      </c>
      <c r="B92" s="483"/>
      <c r="C92" s="483"/>
      <c r="D92" s="483"/>
      <c r="E92" s="483"/>
      <c r="F92" s="483"/>
      <c r="G92" s="483">
        <v>23660</v>
      </c>
      <c r="H92" s="483"/>
      <c r="I92" s="483"/>
      <c r="J92" s="483">
        <v>4350</v>
      </c>
      <c r="K92" s="483"/>
      <c r="L92" s="483"/>
      <c r="M92" s="483"/>
      <c r="N92" s="483"/>
      <c r="O92" s="483"/>
      <c r="P92" s="483"/>
      <c r="Q92" s="171"/>
      <c r="R92" s="160">
        <f>SUM(B92:Q92)</f>
        <v>28010</v>
      </c>
      <c r="S92" s="49"/>
      <c r="T92" s="48"/>
    </row>
    <row r="93" spans="1:20" s="47" customFormat="1" ht="14.25">
      <c r="A93" s="776" t="s">
        <v>198</v>
      </c>
      <c r="B93" s="483"/>
      <c r="C93" s="483"/>
      <c r="D93" s="483"/>
      <c r="E93" s="483"/>
      <c r="F93" s="483"/>
      <c r="G93" s="483">
        <v>23660</v>
      </c>
      <c r="H93" s="483"/>
      <c r="I93" s="483"/>
      <c r="J93" s="483">
        <v>3182</v>
      </c>
      <c r="K93" s="483"/>
      <c r="L93" s="483"/>
      <c r="M93" s="483"/>
      <c r="N93" s="483"/>
      <c r="O93" s="483"/>
      <c r="P93" s="483"/>
      <c r="Q93" s="171"/>
      <c r="R93" s="160">
        <f>SUM(B93:Q93)</f>
        <v>26842</v>
      </c>
      <c r="S93" s="49"/>
      <c r="T93" s="48"/>
    </row>
    <row r="94" spans="1:20" s="47" customFormat="1" ht="14.25">
      <c r="A94" s="776" t="s">
        <v>199</v>
      </c>
      <c r="B94" s="483"/>
      <c r="C94" s="483"/>
      <c r="D94" s="483"/>
      <c r="E94" s="483"/>
      <c r="F94" s="483"/>
      <c r="G94" s="460">
        <f>G93/G92</f>
        <v>1</v>
      </c>
      <c r="H94" s="460"/>
      <c r="I94" s="460"/>
      <c r="J94" s="460">
        <f>J93/J92</f>
        <v>0.7314942528735632</v>
      </c>
      <c r="K94" s="483"/>
      <c r="L94" s="483"/>
      <c r="M94" s="483"/>
      <c r="N94" s="483"/>
      <c r="O94" s="483"/>
      <c r="P94" s="483"/>
      <c r="Q94" s="171"/>
      <c r="R94" s="436">
        <f>R93/R92</f>
        <v>0.9583006069260979</v>
      </c>
      <c r="S94" s="49"/>
      <c r="T94" s="48"/>
    </row>
    <row r="95" spans="1:19" s="47" customFormat="1" ht="14.25">
      <c r="A95" s="777" t="s">
        <v>608</v>
      </c>
      <c r="B95" s="483"/>
      <c r="C95" s="483"/>
      <c r="D95" s="483"/>
      <c r="E95" s="483"/>
      <c r="F95" s="483"/>
      <c r="G95" s="483"/>
      <c r="H95" s="483"/>
      <c r="I95" s="483"/>
      <c r="J95" s="483"/>
      <c r="K95" s="483"/>
      <c r="L95" s="483"/>
      <c r="M95" s="483">
        <v>3000</v>
      </c>
      <c r="N95" s="483"/>
      <c r="O95" s="483"/>
      <c r="P95" s="483"/>
      <c r="Q95" s="483"/>
      <c r="R95" s="484">
        <f>SUM(B95:Q95)</f>
        <v>3000</v>
      </c>
      <c r="S95" s="49"/>
    </row>
    <row r="96" spans="1:19" s="47" customFormat="1" ht="14.25">
      <c r="A96" s="776" t="s">
        <v>93</v>
      </c>
      <c r="B96" s="483"/>
      <c r="C96" s="483"/>
      <c r="D96" s="483"/>
      <c r="E96" s="483"/>
      <c r="F96" s="483"/>
      <c r="G96" s="483"/>
      <c r="H96" s="483"/>
      <c r="I96" s="483"/>
      <c r="J96" s="483">
        <v>9529</v>
      </c>
      <c r="K96" s="483"/>
      <c r="L96" s="483"/>
      <c r="M96" s="483">
        <v>15000</v>
      </c>
      <c r="N96" s="483"/>
      <c r="O96" s="483"/>
      <c r="P96" s="483"/>
      <c r="Q96" s="483"/>
      <c r="R96" s="484">
        <f>SUM(B96:Q96)</f>
        <v>24529</v>
      </c>
      <c r="S96" s="49"/>
    </row>
    <row r="97" spans="1:19" s="47" customFormat="1" ht="14.25">
      <c r="A97" s="961" t="s">
        <v>198</v>
      </c>
      <c r="B97" s="483"/>
      <c r="C97" s="483"/>
      <c r="D97" s="483"/>
      <c r="E97" s="483"/>
      <c r="F97" s="483"/>
      <c r="G97" s="483"/>
      <c r="H97" s="483"/>
      <c r="I97" s="483"/>
      <c r="J97" s="483">
        <v>5716</v>
      </c>
      <c r="K97" s="483"/>
      <c r="L97" s="483"/>
      <c r="M97" s="483">
        <v>15000</v>
      </c>
      <c r="N97" s="483"/>
      <c r="O97" s="483"/>
      <c r="P97" s="483"/>
      <c r="Q97" s="483"/>
      <c r="R97" s="484">
        <f>SUM(B97:Q97)</f>
        <v>20716</v>
      </c>
      <c r="S97" s="49"/>
    </row>
    <row r="98" spans="1:19" s="47" customFormat="1" ht="15" thickBot="1">
      <c r="A98" s="1088" t="s">
        <v>199</v>
      </c>
      <c r="B98" s="1089"/>
      <c r="C98" s="1089"/>
      <c r="D98" s="1086"/>
      <c r="E98" s="1089"/>
      <c r="F98" s="1089"/>
      <c r="G98" s="1089"/>
      <c r="H98" s="1089"/>
      <c r="I98" s="1089"/>
      <c r="J98" s="325">
        <f>J97/J96</f>
        <v>0.5998530800713611</v>
      </c>
      <c r="K98" s="325"/>
      <c r="L98" s="325"/>
      <c r="M98" s="1086">
        <f>M97/M96</f>
        <v>1</v>
      </c>
      <c r="N98" s="325"/>
      <c r="O98" s="325"/>
      <c r="P98" s="325"/>
      <c r="Q98" s="325"/>
      <c r="R98" s="332">
        <f>R97/R96</f>
        <v>0.8445513473847283</v>
      </c>
      <c r="S98" s="49"/>
    </row>
    <row r="99" spans="1:20" s="47" customFormat="1" ht="14.25">
      <c r="A99" s="774" t="s">
        <v>928</v>
      </c>
      <c r="B99" s="482"/>
      <c r="C99" s="482"/>
      <c r="D99" s="482"/>
      <c r="E99" s="482"/>
      <c r="F99" s="482"/>
      <c r="G99" s="482">
        <v>41605</v>
      </c>
      <c r="H99" s="482"/>
      <c r="I99" s="482"/>
      <c r="J99" s="482"/>
      <c r="K99" s="482"/>
      <c r="L99" s="482"/>
      <c r="M99" s="482">
        <v>15550</v>
      </c>
      <c r="N99" s="482"/>
      <c r="O99" s="482"/>
      <c r="P99" s="482"/>
      <c r="Q99" s="482"/>
      <c r="R99" s="1084">
        <f>SUM(B99:Q99)</f>
        <v>57155</v>
      </c>
      <c r="S99" s="49"/>
      <c r="T99" s="48"/>
    </row>
    <row r="100" spans="1:20" s="47" customFormat="1" ht="14.25">
      <c r="A100" s="776" t="s">
        <v>93</v>
      </c>
      <c r="B100" s="483"/>
      <c r="C100" s="483"/>
      <c r="D100" s="483"/>
      <c r="E100" s="483"/>
      <c r="F100" s="483"/>
      <c r="G100" s="483">
        <v>51686</v>
      </c>
      <c r="H100" s="483"/>
      <c r="I100" s="483"/>
      <c r="J100" s="483"/>
      <c r="K100" s="483"/>
      <c r="L100" s="483"/>
      <c r="M100" s="483">
        <v>15750</v>
      </c>
      <c r="N100" s="483"/>
      <c r="O100" s="483"/>
      <c r="P100" s="483"/>
      <c r="Q100" s="171"/>
      <c r="R100" s="160">
        <f>SUM(B100:Q100)</f>
        <v>67436</v>
      </c>
      <c r="S100" s="49"/>
      <c r="T100" s="48"/>
    </row>
    <row r="101" spans="1:20" s="47" customFormat="1" ht="14.25">
      <c r="A101" s="960" t="s">
        <v>198</v>
      </c>
      <c r="B101" s="487"/>
      <c r="C101" s="487"/>
      <c r="D101" s="487"/>
      <c r="E101" s="487"/>
      <c r="F101" s="487"/>
      <c r="G101" s="487">
        <v>51074</v>
      </c>
      <c r="H101" s="487"/>
      <c r="I101" s="487"/>
      <c r="J101" s="487"/>
      <c r="K101" s="487"/>
      <c r="L101" s="487"/>
      <c r="M101" s="487">
        <v>4250</v>
      </c>
      <c r="N101" s="487"/>
      <c r="O101" s="487"/>
      <c r="P101" s="487"/>
      <c r="Q101" s="172"/>
      <c r="R101" s="160">
        <f>SUM(B101:Q101)</f>
        <v>55324</v>
      </c>
      <c r="S101" s="49"/>
      <c r="T101" s="48"/>
    </row>
    <row r="102" spans="1:20" s="47" customFormat="1" ht="14.25">
      <c r="A102" s="776" t="s">
        <v>199</v>
      </c>
      <c r="B102" s="483"/>
      <c r="C102" s="483"/>
      <c r="D102" s="483"/>
      <c r="E102" s="483"/>
      <c r="F102" s="483"/>
      <c r="G102" s="324">
        <f>G101/G100</f>
        <v>0.9881592694346631</v>
      </c>
      <c r="H102" s="324"/>
      <c r="I102" s="460"/>
      <c r="J102" s="324"/>
      <c r="K102" s="324"/>
      <c r="L102" s="324"/>
      <c r="M102" s="324">
        <f>M101/M100</f>
        <v>0.2698412698412698</v>
      </c>
      <c r="N102" s="324"/>
      <c r="O102" s="483"/>
      <c r="P102" s="483"/>
      <c r="Q102" s="171"/>
      <c r="R102" s="299">
        <f>R101/R100</f>
        <v>0.8203926686043063</v>
      </c>
      <c r="S102" s="49"/>
      <c r="T102" s="48"/>
    </row>
    <row r="103" spans="1:20" s="47" customFormat="1" ht="14.25">
      <c r="A103" s="775" t="s">
        <v>929</v>
      </c>
      <c r="B103" s="495"/>
      <c r="C103" s="495"/>
      <c r="D103" s="495"/>
      <c r="E103" s="495"/>
      <c r="F103" s="495"/>
      <c r="G103" s="495"/>
      <c r="H103" s="495"/>
      <c r="I103" s="495"/>
      <c r="J103" s="495"/>
      <c r="K103" s="495"/>
      <c r="L103" s="495"/>
      <c r="M103" s="495">
        <v>5000</v>
      </c>
      <c r="N103" s="495"/>
      <c r="O103" s="495"/>
      <c r="P103" s="495"/>
      <c r="Q103" s="170"/>
      <c r="R103" s="160">
        <f>SUM(B103:Q103)</f>
        <v>5000</v>
      </c>
      <c r="S103" s="49"/>
      <c r="T103" s="48"/>
    </row>
    <row r="104" spans="1:20" s="47" customFormat="1" ht="14.25">
      <c r="A104" s="961" t="s">
        <v>93</v>
      </c>
      <c r="B104" s="483"/>
      <c r="C104" s="483"/>
      <c r="D104" s="483"/>
      <c r="E104" s="483"/>
      <c r="F104" s="483"/>
      <c r="G104" s="483">
        <v>400</v>
      </c>
      <c r="H104" s="483"/>
      <c r="I104" s="483"/>
      <c r="J104" s="483"/>
      <c r="K104" s="483"/>
      <c r="L104" s="483"/>
      <c r="M104" s="483">
        <v>5000</v>
      </c>
      <c r="N104" s="483"/>
      <c r="O104" s="483"/>
      <c r="P104" s="483"/>
      <c r="Q104" s="171"/>
      <c r="R104" s="160">
        <f>SUM(B104:Q104)</f>
        <v>5400</v>
      </c>
      <c r="S104" s="49"/>
      <c r="T104" s="48"/>
    </row>
    <row r="105" spans="1:20" s="47" customFormat="1" ht="14.25">
      <c r="A105" s="961" t="s">
        <v>198</v>
      </c>
      <c r="B105" s="483"/>
      <c r="C105" s="483"/>
      <c r="D105" s="483"/>
      <c r="E105" s="483"/>
      <c r="F105" s="483"/>
      <c r="G105" s="483">
        <v>400</v>
      </c>
      <c r="H105" s="483"/>
      <c r="I105" s="483"/>
      <c r="J105" s="483"/>
      <c r="K105" s="483"/>
      <c r="L105" s="483"/>
      <c r="M105" s="483"/>
      <c r="N105" s="483"/>
      <c r="O105" s="483"/>
      <c r="P105" s="483"/>
      <c r="Q105" s="171"/>
      <c r="R105" s="160">
        <f>SUM(B105:Q105)</f>
        <v>400</v>
      </c>
      <c r="S105" s="49"/>
      <c r="T105" s="48"/>
    </row>
    <row r="106" spans="1:20" s="47" customFormat="1" ht="14.25">
      <c r="A106" s="961" t="s">
        <v>199</v>
      </c>
      <c r="B106" s="483"/>
      <c r="C106" s="483"/>
      <c r="D106" s="483"/>
      <c r="E106" s="483"/>
      <c r="F106" s="483"/>
      <c r="G106" s="461">
        <f>G105/G104</f>
        <v>1</v>
      </c>
      <c r="H106" s="483"/>
      <c r="I106" s="483"/>
      <c r="J106" s="483"/>
      <c r="K106" s="483"/>
      <c r="L106" s="483"/>
      <c r="M106" s="460">
        <f>M105/M104</f>
        <v>0</v>
      </c>
      <c r="N106" s="324"/>
      <c r="O106" s="324"/>
      <c r="P106" s="324"/>
      <c r="Q106" s="324"/>
      <c r="R106" s="299">
        <f>R105/R104</f>
        <v>0.07407407407407407</v>
      </c>
      <c r="S106" s="49"/>
      <c r="T106" s="48"/>
    </row>
    <row r="107" spans="1:20" s="47" customFormat="1" ht="14.25">
      <c r="A107" s="778" t="s">
        <v>856</v>
      </c>
      <c r="B107" s="483"/>
      <c r="C107" s="483"/>
      <c r="D107" s="483"/>
      <c r="E107" s="483"/>
      <c r="F107" s="483"/>
      <c r="G107" s="483"/>
      <c r="H107" s="483"/>
      <c r="I107" s="483"/>
      <c r="J107" s="483"/>
      <c r="K107" s="483">
        <v>5448</v>
      </c>
      <c r="L107" s="483"/>
      <c r="M107" s="483"/>
      <c r="N107" s="483"/>
      <c r="O107" s="483"/>
      <c r="P107" s="483"/>
      <c r="Q107" s="171"/>
      <c r="R107" s="160">
        <f>SUM(B107:Q107)</f>
        <v>5448</v>
      </c>
      <c r="S107" s="49"/>
      <c r="T107" s="48"/>
    </row>
    <row r="108" spans="1:20" s="47" customFormat="1" ht="14.25">
      <c r="A108" s="960" t="s">
        <v>93</v>
      </c>
      <c r="B108" s="483"/>
      <c r="C108" s="483"/>
      <c r="D108" s="483"/>
      <c r="E108" s="483"/>
      <c r="F108" s="483"/>
      <c r="G108" s="483"/>
      <c r="H108" s="483"/>
      <c r="I108" s="483"/>
      <c r="J108" s="483">
        <v>5080</v>
      </c>
      <c r="K108" s="483">
        <v>2248</v>
      </c>
      <c r="L108" s="483"/>
      <c r="M108" s="483"/>
      <c r="N108" s="483"/>
      <c r="O108" s="483"/>
      <c r="P108" s="483"/>
      <c r="Q108" s="171"/>
      <c r="R108" s="160">
        <f>SUM(B108:Q108)</f>
        <v>7328</v>
      </c>
      <c r="S108" s="49"/>
      <c r="T108" s="48"/>
    </row>
    <row r="109" spans="1:20" s="47" customFormat="1" ht="14.25">
      <c r="A109" s="960" t="s">
        <v>198</v>
      </c>
      <c r="B109" s="483"/>
      <c r="C109" s="483"/>
      <c r="D109" s="483"/>
      <c r="E109" s="483"/>
      <c r="F109" s="483"/>
      <c r="G109" s="483"/>
      <c r="H109" s="483"/>
      <c r="I109" s="483"/>
      <c r="J109" s="483">
        <v>5080</v>
      </c>
      <c r="K109" s="483">
        <v>2248</v>
      </c>
      <c r="L109" s="483"/>
      <c r="M109" s="483"/>
      <c r="N109" s="483"/>
      <c r="O109" s="483"/>
      <c r="P109" s="483"/>
      <c r="Q109" s="171"/>
      <c r="R109" s="160">
        <f>SUM(B109:Q109)</f>
        <v>7328</v>
      </c>
      <c r="S109" s="49"/>
      <c r="T109" s="48"/>
    </row>
    <row r="110" spans="1:20" s="47" customFormat="1" ht="14.25">
      <c r="A110" s="960" t="s">
        <v>275</v>
      </c>
      <c r="B110" s="483"/>
      <c r="C110" s="483"/>
      <c r="D110" s="483"/>
      <c r="E110" s="483"/>
      <c r="F110" s="483"/>
      <c r="G110" s="483"/>
      <c r="H110" s="483"/>
      <c r="I110" s="483"/>
      <c r="J110" s="483"/>
      <c r="K110" s="483">
        <v>2248</v>
      </c>
      <c r="L110" s="483"/>
      <c r="M110" s="483"/>
      <c r="N110" s="483"/>
      <c r="O110" s="483"/>
      <c r="P110" s="483"/>
      <c r="Q110" s="171"/>
      <c r="R110" s="160">
        <f>SUM(B110:Q110)</f>
        <v>2248</v>
      </c>
      <c r="S110" s="49"/>
      <c r="T110" s="48"/>
    </row>
    <row r="111" spans="1:20" s="47" customFormat="1" ht="14.25">
      <c r="A111" s="776" t="s">
        <v>199</v>
      </c>
      <c r="B111" s="324"/>
      <c r="C111" s="483"/>
      <c r="D111" s="483"/>
      <c r="E111" s="483"/>
      <c r="F111" s="483"/>
      <c r="G111" s="483"/>
      <c r="H111" s="483"/>
      <c r="I111" s="483"/>
      <c r="J111" s="460">
        <f>J109/J108</f>
        <v>1</v>
      </c>
      <c r="K111" s="460">
        <f>K109/K108</f>
        <v>1</v>
      </c>
      <c r="L111" s="324"/>
      <c r="M111" s="483"/>
      <c r="N111" s="483"/>
      <c r="O111" s="483"/>
      <c r="P111" s="483"/>
      <c r="Q111" s="171"/>
      <c r="R111" s="436">
        <f>R109/R108</f>
        <v>1</v>
      </c>
      <c r="S111" s="49"/>
      <c r="T111" s="48"/>
    </row>
    <row r="112" spans="1:20" s="47" customFormat="1" ht="14.25">
      <c r="A112" s="775" t="s">
        <v>932</v>
      </c>
      <c r="B112" s="495"/>
      <c r="C112" s="495"/>
      <c r="D112" s="495">
        <v>1381</v>
      </c>
      <c r="E112" s="495"/>
      <c r="F112" s="495"/>
      <c r="G112" s="495">
        <v>31000</v>
      </c>
      <c r="H112" s="495"/>
      <c r="I112" s="495"/>
      <c r="J112" s="495"/>
      <c r="K112" s="495">
        <v>600</v>
      </c>
      <c r="L112" s="495"/>
      <c r="M112" s="495"/>
      <c r="N112" s="495"/>
      <c r="O112" s="495"/>
      <c r="P112" s="495"/>
      <c r="Q112" s="495"/>
      <c r="R112" s="160">
        <f>SUM(B112:Q112)</f>
        <v>32981</v>
      </c>
      <c r="S112" s="49"/>
      <c r="T112" s="48"/>
    </row>
    <row r="113" spans="1:20" s="47" customFormat="1" ht="14.25">
      <c r="A113" s="776" t="s">
        <v>93</v>
      </c>
      <c r="B113" s="483"/>
      <c r="C113" s="483"/>
      <c r="D113" s="483">
        <v>1381</v>
      </c>
      <c r="E113" s="483"/>
      <c r="F113" s="483"/>
      <c r="G113" s="483">
        <v>31000</v>
      </c>
      <c r="H113" s="483"/>
      <c r="I113" s="483"/>
      <c r="J113" s="483"/>
      <c r="K113" s="483">
        <v>33891</v>
      </c>
      <c r="L113" s="483"/>
      <c r="M113" s="483"/>
      <c r="N113" s="483"/>
      <c r="O113" s="483"/>
      <c r="P113" s="483"/>
      <c r="Q113" s="483"/>
      <c r="R113" s="484">
        <f>SUM(B113:Q113)</f>
        <v>66272</v>
      </c>
      <c r="S113" s="49"/>
      <c r="T113" s="48"/>
    </row>
    <row r="114" spans="1:20" s="47" customFormat="1" ht="14.25">
      <c r="A114" s="776" t="s">
        <v>198</v>
      </c>
      <c r="B114" s="483"/>
      <c r="C114" s="483"/>
      <c r="D114" s="483">
        <v>698</v>
      </c>
      <c r="E114" s="483"/>
      <c r="F114" s="483"/>
      <c r="G114" s="483">
        <v>31000</v>
      </c>
      <c r="H114" s="483"/>
      <c r="I114" s="483"/>
      <c r="J114" s="483"/>
      <c r="K114" s="483">
        <v>11123</v>
      </c>
      <c r="L114" s="483"/>
      <c r="M114" s="483"/>
      <c r="N114" s="483"/>
      <c r="O114" s="483"/>
      <c r="P114" s="483"/>
      <c r="Q114" s="171"/>
      <c r="R114" s="160">
        <f>SUM(B114:Q114)</f>
        <v>42821</v>
      </c>
      <c r="S114" s="49"/>
      <c r="T114" s="48"/>
    </row>
    <row r="115" spans="1:20" s="47" customFormat="1" ht="14.25">
      <c r="A115" s="776" t="s">
        <v>199</v>
      </c>
      <c r="B115" s="483"/>
      <c r="C115" s="483"/>
      <c r="D115" s="324">
        <f>D114/D113</f>
        <v>0.5054308472121651</v>
      </c>
      <c r="E115" s="324"/>
      <c r="F115" s="324"/>
      <c r="G115" s="460">
        <f>G114/G113</f>
        <v>1</v>
      </c>
      <c r="H115" s="324"/>
      <c r="I115" s="324"/>
      <c r="J115" s="324"/>
      <c r="K115" s="324">
        <f>K114/K113</f>
        <v>0.32819922693340414</v>
      </c>
      <c r="L115" s="324"/>
      <c r="M115" s="324"/>
      <c r="N115" s="324"/>
      <c r="O115" s="324"/>
      <c r="P115" s="324"/>
      <c r="Q115" s="324"/>
      <c r="R115" s="299">
        <f>R114/R113</f>
        <v>0.646140149686142</v>
      </c>
      <c r="S115" s="49"/>
      <c r="T115" s="48"/>
    </row>
    <row r="116" spans="1:20" s="47" customFormat="1" ht="14.25">
      <c r="A116" s="775" t="s">
        <v>933</v>
      </c>
      <c r="B116" s="495"/>
      <c r="C116" s="495"/>
      <c r="D116" s="495"/>
      <c r="E116" s="495"/>
      <c r="F116" s="495"/>
      <c r="G116" s="495"/>
      <c r="H116" s="495"/>
      <c r="I116" s="495"/>
      <c r="J116" s="495">
        <v>5000</v>
      </c>
      <c r="K116" s="495"/>
      <c r="L116" s="495"/>
      <c r="M116" s="495"/>
      <c r="N116" s="495"/>
      <c r="O116" s="495"/>
      <c r="P116" s="495"/>
      <c r="Q116" s="170"/>
      <c r="R116" s="160">
        <f>SUM(B116:Q116)</f>
        <v>5000</v>
      </c>
      <c r="S116" s="49"/>
      <c r="T116" s="48"/>
    </row>
    <row r="117" spans="1:20" s="47" customFormat="1" ht="14.25">
      <c r="A117" s="776" t="s">
        <v>93</v>
      </c>
      <c r="B117" s="483"/>
      <c r="C117" s="483"/>
      <c r="D117" s="483"/>
      <c r="E117" s="483"/>
      <c r="F117" s="483"/>
      <c r="G117" s="483"/>
      <c r="H117" s="483"/>
      <c r="I117" s="483"/>
      <c r="J117" s="483">
        <v>5000</v>
      </c>
      <c r="K117" s="483"/>
      <c r="L117" s="483"/>
      <c r="M117" s="483"/>
      <c r="N117" s="483"/>
      <c r="O117" s="483"/>
      <c r="P117" s="483"/>
      <c r="Q117" s="171"/>
      <c r="R117" s="160">
        <f>SUM(B117:Q117)</f>
        <v>5000</v>
      </c>
      <c r="S117" s="49"/>
      <c r="T117" s="48"/>
    </row>
    <row r="118" spans="1:20" s="47" customFormat="1" ht="14.25">
      <c r="A118" s="776" t="s">
        <v>198</v>
      </c>
      <c r="B118" s="483"/>
      <c r="C118" s="483"/>
      <c r="D118" s="483"/>
      <c r="E118" s="483"/>
      <c r="F118" s="483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171"/>
      <c r="R118" s="160">
        <f>SUM(B118:Q118)</f>
        <v>0</v>
      </c>
      <c r="S118" s="49"/>
      <c r="T118" s="48"/>
    </row>
    <row r="119" spans="1:20" s="47" customFormat="1" ht="14.25">
      <c r="A119" s="776" t="s">
        <v>199</v>
      </c>
      <c r="B119" s="483"/>
      <c r="C119" s="483"/>
      <c r="D119" s="483"/>
      <c r="E119" s="483"/>
      <c r="F119" s="483"/>
      <c r="G119" s="483"/>
      <c r="H119" s="483"/>
      <c r="I119" s="483"/>
      <c r="J119" s="483"/>
      <c r="K119" s="483"/>
      <c r="L119" s="483"/>
      <c r="M119" s="483"/>
      <c r="N119" s="483"/>
      <c r="O119" s="483"/>
      <c r="P119" s="483"/>
      <c r="Q119" s="171"/>
      <c r="R119" s="160"/>
      <c r="S119" s="49"/>
      <c r="T119" s="48"/>
    </row>
    <row r="120" spans="1:20" s="47" customFormat="1" ht="14.25">
      <c r="A120" s="777" t="s">
        <v>587</v>
      </c>
      <c r="B120" s="483"/>
      <c r="C120" s="483"/>
      <c r="D120" s="483"/>
      <c r="E120" s="483"/>
      <c r="F120" s="483">
        <v>3020</v>
      </c>
      <c r="G120" s="483"/>
      <c r="H120" s="483"/>
      <c r="I120" s="483"/>
      <c r="J120" s="483"/>
      <c r="K120" s="483"/>
      <c r="L120" s="483"/>
      <c r="M120" s="483"/>
      <c r="N120" s="483"/>
      <c r="O120" s="483"/>
      <c r="P120" s="483"/>
      <c r="Q120" s="171"/>
      <c r="R120" s="160">
        <f>SUM(B120:Q120)</f>
        <v>3020</v>
      </c>
      <c r="S120" s="49"/>
      <c r="T120" s="48"/>
    </row>
    <row r="121" spans="1:20" s="47" customFormat="1" ht="14.25">
      <c r="A121" s="961" t="s">
        <v>93</v>
      </c>
      <c r="B121" s="483"/>
      <c r="C121" s="483"/>
      <c r="D121" s="483"/>
      <c r="E121" s="483"/>
      <c r="F121" s="483">
        <v>0</v>
      </c>
      <c r="G121" s="483"/>
      <c r="H121" s="483"/>
      <c r="I121" s="483"/>
      <c r="J121" s="483"/>
      <c r="K121" s="483"/>
      <c r="L121" s="483"/>
      <c r="M121" s="483"/>
      <c r="N121" s="483"/>
      <c r="O121" s="483"/>
      <c r="P121" s="483"/>
      <c r="Q121" s="171"/>
      <c r="R121" s="160">
        <f>SUM(B121:Q121)</f>
        <v>0</v>
      </c>
      <c r="S121" s="49"/>
      <c r="T121" s="48"/>
    </row>
    <row r="122" spans="1:20" s="47" customFormat="1" ht="14.25">
      <c r="A122" s="961" t="s">
        <v>198</v>
      </c>
      <c r="B122" s="483"/>
      <c r="C122" s="483"/>
      <c r="D122" s="483"/>
      <c r="E122" s="483"/>
      <c r="F122" s="483">
        <v>0</v>
      </c>
      <c r="G122" s="483"/>
      <c r="H122" s="483"/>
      <c r="I122" s="483"/>
      <c r="J122" s="483"/>
      <c r="K122" s="483"/>
      <c r="L122" s="483"/>
      <c r="M122" s="483"/>
      <c r="N122" s="483"/>
      <c r="O122" s="483"/>
      <c r="P122" s="483"/>
      <c r="Q122" s="171"/>
      <c r="R122" s="160">
        <f>SUM(B122:Q122)</f>
        <v>0</v>
      </c>
      <c r="S122" s="49"/>
      <c r="T122" s="48"/>
    </row>
    <row r="123" spans="1:20" s="47" customFormat="1" ht="14.25">
      <c r="A123" s="961" t="s">
        <v>199</v>
      </c>
      <c r="B123" s="483"/>
      <c r="C123" s="483"/>
      <c r="D123" s="483"/>
      <c r="E123" s="483"/>
      <c r="F123" s="324"/>
      <c r="G123" s="483"/>
      <c r="H123" s="483"/>
      <c r="I123" s="483"/>
      <c r="J123" s="483"/>
      <c r="K123" s="483"/>
      <c r="L123" s="483"/>
      <c r="M123" s="483"/>
      <c r="N123" s="483"/>
      <c r="O123" s="483"/>
      <c r="P123" s="483"/>
      <c r="Q123" s="171"/>
      <c r="R123" s="160"/>
      <c r="S123" s="49"/>
      <c r="T123" s="48"/>
    </row>
    <row r="124" spans="1:20" s="47" customFormat="1" ht="14.25">
      <c r="A124" s="777" t="s">
        <v>110</v>
      </c>
      <c r="B124" s="483"/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171"/>
      <c r="R124" s="160">
        <f>SUM(B124:Q124)</f>
        <v>0</v>
      </c>
      <c r="S124" s="49"/>
      <c r="T124" s="48"/>
    </row>
    <row r="125" spans="1:20" s="47" customFormat="1" ht="14.25">
      <c r="A125" s="776" t="s">
        <v>93</v>
      </c>
      <c r="B125" s="483"/>
      <c r="C125" s="483"/>
      <c r="D125" s="483"/>
      <c r="E125" s="483">
        <v>4008</v>
      </c>
      <c r="F125" s="483"/>
      <c r="G125" s="483"/>
      <c r="H125" s="483"/>
      <c r="I125" s="483"/>
      <c r="J125" s="483"/>
      <c r="K125" s="483"/>
      <c r="L125" s="483"/>
      <c r="M125" s="483"/>
      <c r="N125" s="483"/>
      <c r="O125" s="483"/>
      <c r="P125" s="483"/>
      <c r="Q125" s="171"/>
      <c r="R125" s="160">
        <f>SUM(B125:Q125)</f>
        <v>4008</v>
      </c>
      <c r="S125" s="49"/>
      <c r="T125" s="48"/>
    </row>
    <row r="126" spans="1:20" s="47" customFormat="1" ht="14.25">
      <c r="A126" s="776" t="s">
        <v>198</v>
      </c>
      <c r="B126" s="483"/>
      <c r="C126" s="483"/>
      <c r="D126" s="483"/>
      <c r="E126" s="483">
        <v>3915</v>
      </c>
      <c r="F126" s="483"/>
      <c r="G126" s="483"/>
      <c r="H126" s="483"/>
      <c r="I126" s="483"/>
      <c r="J126" s="483"/>
      <c r="K126" s="483"/>
      <c r="L126" s="483"/>
      <c r="M126" s="483"/>
      <c r="N126" s="483"/>
      <c r="O126" s="483"/>
      <c r="P126" s="483"/>
      <c r="Q126" s="483"/>
      <c r="R126" s="160">
        <f>SUM(B126:Q126)</f>
        <v>3915</v>
      </c>
      <c r="S126" s="49"/>
      <c r="T126" s="48"/>
    </row>
    <row r="127" spans="1:20" s="47" customFormat="1" ht="14.25">
      <c r="A127" s="776" t="s">
        <v>199</v>
      </c>
      <c r="B127" s="483"/>
      <c r="C127" s="483"/>
      <c r="D127" s="483"/>
      <c r="E127" s="460">
        <f>E126/E125</f>
        <v>0.9767964071856288</v>
      </c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  <c r="R127" s="781">
        <f>R126/R125</f>
        <v>0.9767964071856288</v>
      </c>
      <c r="S127" s="49"/>
      <c r="T127" s="48"/>
    </row>
    <row r="128" spans="1:20" s="47" customFormat="1" ht="14.25">
      <c r="A128" s="775" t="s">
        <v>934</v>
      </c>
      <c r="B128" s="495"/>
      <c r="C128" s="495"/>
      <c r="D128" s="495"/>
      <c r="E128" s="495">
        <v>1500</v>
      </c>
      <c r="F128" s="495"/>
      <c r="G128" s="495"/>
      <c r="H128" s="495"/>
      <c r="I128" s="495"/>
      <c r="J128" s="495"/>
      <c r="K128" s="495"/>
      <c r="L128" s="495"/>
      <c r="M128" s="495"/>
      <c r="N128" s="495"/>
      <c r="O128" s="495"/>
      <c r="P128" s="495"/>
      <c r="Q128" s="170"/>
      <c r="R128" s="160">
        <f>SUM(B128:Q128)</f>
        <v>1500</v>
      </c>
      <c r="S128" s="49"/>
      <c r="T128" s="48"/>
    </row>
    <row r="129" spans="1:20" s="47" customFormat="1" ht="14.25">
      <c r="A129" s="776" t="s">
        <v>93</v>
      </c>
      <c r="B129" s="483"/>
      <c r="C129" s="483"/>
      <c r="D129" s="483"/>
      <c r="E129" s="483">
        <v>22800</v>
      </c>
      <c r="F129" s="483"/>
      <c r="G129" s="483"/>
      <c r="H129" s="483"/>
      <c r="I129" s="483"/>
      <c r="J129" s="483"/>
      <c r="K129" s="483"/>
      <c r="L129" s="483"/>
      <c r="M129" s="483"/>
      <c r="N129" s="483"/>
      <c r="O129" s="483"/>
      <c r="P129" s="483"/>
      <c r="Q129" s="171"/>
      <c r="R129" s="160">
        <f>SUM(B129:Q129)</f>
        <v>22800</v>
      </c>
      <c r="S129" s="49"/>
      <c r="T129" s="48"/>
    </row>
    <row r="130" spans="1:20" s="47" customFormat="1" ht="14.25">
      <c r="A130" s="960" t="s">
        <v>198</v>
      </c>
      <c r="B130" s="487"/>
      <c r="C130" s="487"/>
      <c r="D130" s="487">
        <v>192</v>
      </c>
      <c r="E130" s="487">
        <v>17415</v>
      </c>
      <c r="F130" s="487"/>
      <c r="G130" s="487"/>
      <c r="H130" s="487"/>
      <c r="I130" s="487"/>
      <c r="J130" s="487"/>
      <c r="K130" s="487"/>
      <c r="L130" s="487"/>
      <c r="M130" s="487"/>
      <c r="N130" s="487"/>
      <c r="O130" s="487"/>
      <c r="P130" s="487"/>
      <c r="Q130" s="487"/>
      <c r="R130" s="484">
        <f>SUM(B130:Q130)</f>
        <v>17607</v>
      </c>
      <c r="S130" s="49"/>
      <c r="T130" s="48"/>
    </row>
    <row r="131" spans="1:20" s="47" customFormat="1" ht="14.25">
      <c r="A131" s="960" t="s">
        <v>275</v>
      </c>
      <c r="B131" s="487"/>
      <c r="C131" s="487"/>
      <c r="D131" s="487"/>
      <c r="E131" s="487">
        <v>16626</v>
      </c>
      <c r="F131" s="487"/>
      <c r="G131" s="487"/>
      <c r="H131" s="487"/>
      <c r="I131" s="487"/>
      <c r="J131" s="487"/>
      <c r="K131" s="487"/>
      <c r="L131" s="487"/>
      <c r="M131" s="487"/>
      <c r="N131" s="487"/>
      <c r="O131" s="487"/>
      <c r="P131" s="487"/>
      <c r="Q131" s="487"/>
      <c r="R131" s="484">
        <f>SUM(B131:Q131)</f>
        <v>16626</v>
      </c>
      <c r="S131" s="49"/>
      <c r="T131" s="48"/>
    </row>
    <row r="132" spans="1:20" s="47" customFormat="1" ht="15" thickBot="1">
      <c r="A132" s="1085" t="s">
        <v>199</v>
      </c>
      <c r="B132" s="1089"/>
      <c r="C132" s="1089"/>
      <c r="D132" s="325"/>
      <c r="E132" s="1086">
        <f>E130/E129</f>
        <v>0.7638157894736842</v>
      </c>
      <c r="F132" s="1089"/>
      <c r="G132" s="1089"/>
      <c r="H132" s="1089"/>
      <c r="I132" s="1089"/>
      <c r="J132" s="1089"/>
      <c r="K132" s="1089"/>
      <c r="L132" s="1089"/>
      <c r="M132" s="1089"/>
      <c r="N132" s="1089"/>
      <c r="O132" s="1089"/>
      <c r="P132" s="1089"/>
      <c r="Q132" s="1089"/>
      <c r="R132" s="332">
        <f>R130/R129</f>
        <v>0.7722368421052631</v>
      </c>
      <c r="S132" s="49"/>
      <c r="T132" s="48"/>
    </row>
    <row r="133" spans="1:19" s="47" customFormat="1" ht="14.25">
      <c r="A133" s="1087" t="s">
        <v>935</v>
      </c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1084">
        <f aca="true" t="shared" si="2" ref="R133:R139">SUM(B133:Q133)</f>
        <v>0</v>
      </c>
      <c r="S133" s="49"/>
    </row>
    <row r="134" spans="1:19" s="47" customFormat="1" ht="14.25">
      <c r="A134" s="960" t="s">
        <v>93</v>
      </c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>
        <v>300000</v>
      </c>
      <c r="Q134" s="483"/>
      <c r="R134" s="484">
        <f t="shared" si="2"/>
        <v>300000</v>
      </c>
      <c r="S134" s="49"/>
    </row>
    <row r="135" spans="1:19" s="47" customFormat="1" ht="14.25">
      <c r="A135" s="960" t="s">
        <v>198</v>
      </c>
      <c r="B135" s="483"/>
      <c r="C135" s="483"/>
      <c r="D135" s="483"/>
      <c r="E135" s="483"/>
      <c r="F135" s="483"/>
      <c r="G135" s="483"/>
      <c r="H135" s="483"/>
      <c r="I135" s="483"/>
      <c r="J135" s="483"/>
      <c r="K135" s="483"/>
      <c r="L135" s="483"/>
      <c r="M135" s="483"/>
      <c r="N135" s="483"/>
      <c r="O135" s="483"/>
      <c r="P135" s="483">
        <v>1500000</v>
      </c>
      <c r="Q135" s="483"/>
      <c r="R135" s="484">
        <f t="shared" si="2"/>
        <v>1500000</v>
      </c>
      <c r="S135" s="49"/>
    </row>
    <row r="136" spans="1:19" s="47" customFormat="1" ht="14.25">
      <c r="A136" s="776" t="s">
        <v>199</v>
      </c>
      <c r="B136" s="483"/>
      <c r="C136" s="483"/>
      <c r="D136" s="460"/>
      <c r="E136" s="483"/>
      <c r="F136" s="483"/>
      <c r="G136" s="483"/>
      <c r="H136" s="483"/>
      <c r="I136" s="483"/>
      <c r="J136" s="324"/>
      <c r="K136" s="324"/>
      <c r="L136" s="324"/>
      <c r="M136" s="324"/>
      <c r="N136" s="324"/>
      <c r="O136" s="324"/>
      <c r="P136" s="324"/>
      <c r="Q136" s="324"/>
      <c r="R136" s="484">
        <f t="shared" si="2"/>
        <v>0</v>
      </c>
      <c r="S136" s="49"/>
    </row>
    <row r="137" spans="1:20" s="47" customFormat="1" ht="14.25">
      <c r="A137" s="779" t="s">
        <v>857</v>
      </c>
      <c r="B137" s="493"/>
      <c r="C137" s="493"/>
      <c r="D137" s="493"/>
      <c r="E137" s="493"/>
      <c r="F137" s="493"/>
      <c r="G137" s="493"/>
      <c r="H137" s="493">
        <v>123773</v>
      </c>
      <c r="I137" s="493"/>
      <c r="J137" s="493"/>
      <c r="K137" s="493"/>
      <c r="L137" s="493"/>
      <c r="M137" s="493"/>
      <c r="N137" s="493">
        <v>455498</v>
      </c>
      <c r="O137" s="493"/>
      <c r="P137" s="493"/>
      <c r="Q137" s="173"/>
      <c r="R137" s="160">
        <f t="shared" si="2"/>
        <v>579271</v>
      </c>
      <c r="S137" s="49"/>
      <c r="T137" s="48"/>
    </row>
    <row r="138" spans="1:20" s="47" customFormat="1" ht="14.25">
      <c r="A138" s="776" t="s">
        <v>93</v>
      </c>
      <c r="B138" s="487"/>
      <c r="C138" s="487"/>
      <c r="D138" s="487"/>
      <c r="E138" s="487"/>
      <c r="F138" s="487"/>
      <c r="G138" s="487"/>
      <c r="H138" s="487">
        <v>26492</v>
      </c>
      <c r="I138" s="487"/>
      <c r="J138" s="487"/>
      <c r="K138" s="487"/>
      <c r="L138" s="487"/>
      <c r="M138" s="487"/>
      <c r="N138" s="487">
        <v>298868</v>
      </c>
      <c r="O138" s="487"/>
      <c r="P138" s="487"/>
      <c r="Q138" s="172"/>
      <c r="R138" s="160">
        <f t="shared" si="2"/>
        <v>325360</v>
      </c>
      <c r="S138" s="49"/>
      <c r="T138" s="48"/>
    </row>
    <row r="139" spans="1:20" s="47" customFormat="1" ht="14.25">
      <c r="A139" s="776" t="s">
        <v>198</v>
      </c>
      <c r="B139" s="487"/>
      <c r="C139" s="487"/>
      <c r="D139" s="487"/>
      <c r="E139" s="487"/>
      <c r="F139" s="487"/>
      <c r="G139" s="487"/>
      <c r="H139" s="487"/>
      <c r="I139" s="487"/>
      <c r="J139" s="487"/>
      <c r="K139" s="487"/>
      <c r="L139" s="487"/>
      <c r="M139" s="487"/>
      <c r="N139" s="487">
        <v>0</v>
      </c>
      <c r="O139" s="487"/>
      <c r="P139" s="487"/>
      <c r="Q139" s="172"/>
      <c r="R139" s="160">
        <f t="shared" si="2"/>
        <v>0</v>
      </c>
      <c r="S139" s="49"/>
      <c r="T139" s="48"/>
    </row>
    <row r="140" spans="1:20" s="47" customFormat="1" ht="15" thickBot="1">
      <c r="A140" s="776" t="s">
        <v>199</v>
      </c>
      <c r="B140" s="483"/>
      <c r="C140" s="483"/>
      <c r="D140" s="483"/>
      <c r="E140" s="483"/>
      <c r="F140" s="483"/>
      <c r="G140" s="483"/>
      <c r="H140" s="483"/>
      <c r="I140" s="483"/>
      <c r="J140" s="483"/>
      <c r="K140" s="483"/>
      <c r="L140" s="483"/>
      <c r="M140" s="483"/>
      <c r="N140" s="483"/>
      <c r="O140" s="483"/>
      <c r="P140" s="483"/>
      <c r="Q140" s="483"/>
      <c r="R140" s="484"/>
      <c r="S140" s="49"/>
      <c r="T140" s="48"/>
    </row>
    <row r="141" spans="1:21" s="2" customFormat="1" ht="15">
      <c r="A141" s="964" t="s">
        <v>762</v>
      </c>
      <c r="B141" s="965">
        <f aca="true" t="shared" si="3" ref="B141:R141">SUM(B46+B65+B50+B55+B16+B78+B6+B73+B83+B25+B137+B30+B60+B112+B116+B120+B87+B128+B99+B38+B103+B91+B107+B11+B34+B69+B95+B20)</f>
        <v>66188</v>
      </c>
      <c r="C141" s="965">
        <f t="shared" si="3"/>
        <v>24709</v>
      </c>
      <c r="D141" s="1079">
        <f t="shared" si="3"/>
        <v>415164</v>
      </c>
      <c r="E141" s="965">
        <f t="shared" si="3"/>
        <v>1500</v>
      </c>
      <c r="F141" s="965">
        <f t="shared" si="3"/>
        <v>61314</v>
      </c>
      <c r="G141" s="965">
        <f t="shared" si="3"/>
        <v>82905</v>
      </c>
      <c r="H141" s="965">
        <f t="shared" si="3"/>
        <v>123773</v>
      </c>
      <c r="I141" s="965">
        <f t="shared" si="3"/>
        <v>0</v>
      </c>
      <c r="J141" s="965">
        <f t="shared" si="3"/>
        <v>130655</v>
      </c>
      <c r="K141" s="965">
        <f t="shared" si="3"/>
        <v>245122</v>
      </c>
      <c r="L141" s="965">
        <f t="shared" si="3"/>
        <v>0</v>
      </c>
      <c r="M141" s="965">
        <f t="shared" si="3"/>
        <v>58550</v>
      </c>
      <c r="N141" s="965">
        <f t="shared" si="3"/>
        <v>455498</v>
      </c>
      <c r="O141" s="965">
        <f t="shared" si="3"/>
        <v>1927337</v>
      </c>
      <c r="P141" s="965">
        <f t="shared" si="3"/>
        <v>0</v>
      </c>
      <c r="Q141" s="965">
        <f t="shared" si="3"/>
        <v>36334</v>
      </c>
      <c r="R141" s="1091">
        <f t="shared" si="3"/>
        <v>3629049</v>
      </c>
      <c r="S141" s="8"/>
      <c r="T141" s="8"/>
      <c r="U141" s="8"/>
    </row>
    <row r="142" spans="1:21" s="2" customFormat="1" ht="15">
      <c r="A142" s="132" t="s">
        <v>93</v>
      </c>
      <c r="B142" s="133">
        <f aca="true" t="shared" si="4" ref="B142:R142">SUM(B47+B66+B51+B56+B17+B79+B7+B74+B84+B26+B138+B31+B61+B113+B117+B121+B88+B129+B100+B39+B104+B92+B108+B12+B35+B70+B96+B21+B134+B125+B43)</f>
        <v>73035</v>
      </c>
      <c r="C142" s="133">
        <f t="shared" si="4"/>
        <v>25836</v>
      </c>
      <c r="D142" s="1080">
        <f t="shared" si="4"/>
        <v>443389</v>
      </c>
      <c r="E142" s="133">
        <f t="shared" si="4"/>
        <v>26808</v>
      </c>
      <c r="F142" s="133">
        <f t="shared" si="4"/>
        <v>75262</v>
      </c>
      <c r="G142" s="133">
        <f t="shared" si="4"/>
        <v>236423</v>
      </c>
      <c r="H142" s="133">
        <f t="shared" si="4"/>
        <v>26492</v>
      </c>
      <c r="I142" s="133">
        <f t="shared" si="4"/>
        <v>7500</v>
      </c>
      <c r="J142" s="133">
        <f t="shared" si="4"/>
        <v>328524</v>
      </c>
      <c r="K142" s="133">
        <f t="shared" si="4"/>
        <v>277535</v>
      </c>
      <c r="L142" s="133">
        <f t="shared" si="4"/>
        <v>640</v>
      </c>
      <c r="M142" s="133">
        <f t="shared" si="4"/>
        <v>40750</v>
      </c>
      <c r="N142" s="133">
        <f t="shared" si="4"/>
        <v>298868</v>
      </c>
      <c r="O142" s="133">
        <f t="shared" si="4"/>
        <v>1962818</v>
      </c>
      <c r="P142" s="133">
        <f t="shared" si="4"/>
        <v>300000</v>
      </c>
      <c r="Q142" s="133">
        <f t="shared" si="4"/>
        <v>71702</v>
      </c>
      <c r="R142" s="1092">
        <f t="shared" si="4"/>
        <v>4195582</v>
      </c>
      <c r="S142" s="8"/>
      <c r="T142" s="8"/>
      <c r="U142" s="8"/>
    </row>
    <row r="143" spans="1:21" s="2" customFormat="1" ht="15">
      <c r="A143" s="132" t="s">
        <v>198</v>
      </c>
      <c r="B143" s="133">
        <f aca="true" t="shared" si="5" ref="B143:R143">SUM(B48+B67+B52+B57+B18+B80+B8+B75+B85+B27+B139+B32+B62+B114+B118+B122+B89+B130+B101+B40+B105+B93+B109+B13+B36+B71+B97+B22+B135+B126+B44)</f>
        <v>50591</v>
      </c>
      <c r="C143" s="133">
        <f t="shared" si="5"/>
        <v>14486</v>
      </c>
      <c r="D143" s="1080">
        <f t="shared" si="5"/>
        <v>353129</v>
      </c>
      <c r="E143" s="133">
        <f t="shared" si="5"/>
        <v>21330</v>
      </c>
      <c r="F143" s="133">
        <f t="shared" si="5"/>
        <v>74636</v>
      </c>
      <c r="G143" s="133">
        <f t="shared" si="5"/>
        <v>201772</v>
      </c>
      <c r="H143" s="133">
        <f t="shared" si="5"/>
        <v>0</v>
      </c>
      <c r="I143" s="133">
        <f t="shared" si="5"/>
        <v>7500</v>
      </c>
      <c r="J143" s="133">
        <f t="shared" si="5"/>
        <v>224726</v>
      </c>
      <c r="K143" s="133">
        <f t="shared" si="5"/>
        <v>103550</v>
      </c>
      <c r="L143" s="133">
        <f t="shared" si="5"/>
        <v>640</v>
      </c>
      <c r="M143" s="133">
        <f t="shared" si="5"/>
        <v>24250</v>
      </c>
      <c r="N143" s="133">
        <f t="shared" si="5"/>
        <v>0</v>
      </c>
      <c r="O143" s="133">
        <f t="shared" si="5"/>
        <v>1814987</v>
      </c>
      <c r="P143" s="133">
        <f t="shared" si="5"/>
        <v>1500000</v>
      </c>
      <c r="Q143" s="133">
        <f t="shared" si="5"/>
        <v>36334</v>
      </c>
      <c r="R143" s="1092">
        <f t="shared" si="5"/>
        <v>4427931</v>
      </c>
      <c r="S143" s="8"/>
      <c r="T143" s="8"/>
      <c r="U143" s="8"/>
    </row>
    <row r="144" spans="1:19" s="2" customFormat="1" ht="15">
      <c r="A144" s="494" t="s">
        <v>88</v>
      </c>
      <c r="B144" s="498">
        <f>SUM(B131+B110+B81+B76+B63+B58+B53+B28+B23+B14+B9)</f>
        <v>12162</v>
      </c>
      <c r="C144" s="498">
        <f aca="true" t="shared" si="6" ref="C144:R144">SUM(C131+C110+C81+C76+C63+C58+C53+C28+C23+C14+C9)</f>
        <v>3283</v>
      </c>
      <c r="D144" s="498">
        <f t="shared" si="6"/>
        <v>112029</v>
      </c>
      <c r="E144" s="498">
        <f t="shared" si="6"/>
        <v>16626</v>
      </c>
      <c r="F144" s="498">
        <f t="shared" si="6"/>
        <v>66408</v>
      </c>
      <c r="G144" s="498">
        <f t="shared" si="6"/>
        <v>95638</v>
      </c>
      <c r="H144" s="498">
        <f t="shared" si="6"/>
        <v>0</v>
      </c>
      <c r="I144" s="498">
        <f t="shared" si="6"/>
        <v>0</v>
      </c>
      <c r="J144" s="498">
        <f t="shared" si="6"/>
        <v>69457</v>
      </c>
      <c r="K144" s="498">
        <f t="shared" si="6"/>
        <v>55617</v>
      </c>
      <c r="L144" s="498">
        <f t="shared" si="6"/>
        <v>0</v>
      </c>
      <c r="M144" s="498">
        <f t="shared" si="6"/>
        <v>0</v>
      </c>
      <c r="N144" s="498">
        <f t="shared" si="6"/>
        <v>0</v>
      </c>
      <c r="O144" s="498">
        <f t="shared" si="6"/>
        <v>0</v>
      </c>
      <c r="P144" s="498">
        <f t="shared" si="6"/>
        <v>0</v>
      </c>
      <c r="Q144" s="498">
        <f t="shared" si="6"/>
        <v>36334</v>
      </c>
      <c r="R144" s="1093">
        <f t="shared" si="6"/>
        <v>467554</v>
      </c>
      <c r="S144" s="435"/>
    </row>
    <row r="145" spans="1:19" s="2" customFormat="1" ht="15">
      <c r="A145" s="419" t="s">
        <v>278</v>
      </c>
      <c r="B145" s="434">
        <f>B143-B144</f>
        <v>38429</v>
      </c>
      <c r="C145" s="434">
        <f aca="true" t="shared" si="7" ref="C145:R145">C143-C144</f>
        <v>11203</v>
      </c>
      <c r="D145" s="1081">
        <f t="shared" si="7"/>
        <v>241100</v>
      </c>
      <c r="E145" s="434">
        <f t="shared" si="7"/>
        <v>4704</v>
      </c>
      <c r="F145" s="434">
        <f t="shared" si="7"/>
        <v>8228</v>
      </c>
      <c r="G145" s="434">
        <f t="shared" si="7"/>
        <v>106134</v>
      </c>
      <c r="H145" s="434">
        <f t="shared" si="7"/>
        <v>0</v>
      </c>
      <c r="I145" s="434">
        <f t="shared" si="7"/>
        <v>7500</v>
      </c>
      <c r="J145" s="434">
        <f t="shared" si="7"/>
        <v>155269</v>
      </c>
      <c r="K145" s="434">
        <f t="shared" si="7"/>
        <v>47933</v>
      </c>
      <c r="L145" s="434">
        <f t="shared" si="7"/>
        <v>640</v>
      </c>
      <c r="M145" s="434">
        <f t="shared" si="7"/>
        <v>24250</v>
      </c>
      <c r="N145" s="434">
        <f t="shared" si="7"/>
        <v>0</v>
      </c>
      <c r="O145" s="434">
        <f t="shared" si="7"/>
        <v>1814987</v>
      </c>
      <c r="P145" s="434">
        <f t="shared" si="7"/>
        <v>1500000</v>
      </c>
      <c r="Q145" s="434">
        <f t="shared" si="7"/>
        <v>0</v>
      </c>
      <c r="R145" s="532">
        <f t="shared" si="7"/>
        <v>3960377</v>
      </c>
      <c r="S145" s="8"/>
    </row>
    <row r="146" spans="1:18" ht="15.75" thickBot="1">
      <c r="A146" s="453" t="s">
        <v>199</v>
      </c>
      <c r="B146" s="454">
        <f>B143/B142</f>
        <v>0.6926952830834532</v>
      </c>
      <c r="C146" s="457">
        <f>C143/C142</f>
        <v>0.560690509366775</v>
      </c>
      <c r="D146" s="1082">
        <f>D143/D142</f>
        <v>0.7964315758848325</v>
      </c>
      <c r="E146" s="455">
        <f>E143/E142</f>
        <v>0.795658012533572</v>
      </c>
      <c r="F146" s="454">
        <f aca="true" t="shared" si="8" ref="F146:R146">F143/F142</f>
        <v>0.9916823895192793</v>
      </c>
      <c r="G146" s="454">
        <f t="shared" si="8"/>
        <v>0.8534364253900847</v>
      </c>
      <c r="H146" s="455">
        <f t="shared" si="8"/>
        <v>0</v>
      </c>
      <c r="I146" s="457">
        <f t="shared" si="8"/>
        <v>1</v>
      </c>
      <c r="J146" s="454">
        <f t="shared" si="8"/>
        <v>0.6840474364125604</v>
      </c>
      <c r="K146" s="454">
        <f t="shared" si="8"/>
        <v>0.37310609472679124</v>
      </c>
      <c r="L146" s="454">
        <f t="shared" si="8"/>
        <v>1</v>
      </c>
      <c r="M146" s="454">
        <f t="shared" si="8"/>
        <v>0.5950920245398773</v>
      </c>
      <c r="N146" s="454">
        <f t="shared" si="8"/>
        <v>0</v>
      </c>
      <c r="O146" s="454">
        <f t="shared" si="8"/>
        <v>0.9246843059315739</v>
      </c>
      <c r="P146" s="455"/>
      <c r="Q146" s="457">
        <f t="shared" si="8"/>
        <v>0.5067362137736744</v>
      </c>
      <c r="R146" s="456">
        <f t="shared" si="8"/>
        <v>1.0553794443774427</v>
      </c>
    </row>
    <row r="150" ht="15">
      <c r="K150" s="1077"/>
    </row>
    <row r="152" ht="15">
      <c r="K152" s="1077"/>
    </row>
  </sheetData>
  <sheetProtection/>
  <mergeCells count="17">
    <mergeCell ref="Q2:Q4"/>
    <mergeCell ref="A1:A4"/>
    <mergeCell ref="B1:N1"/>
    <mergeCell ref="F3:I3"/>
    <mergeCell ref="O2:O4"/>
    <mergeCell ref="O1:Q1"/>
    <mergeCell ref="L3:N3"/>
    <mergeCell ref="R1:R4"/>
    <mergeCell ref="B2:I2"/>
    <mergeCell ref="B3:B4"/>
    <mergeCell ref="J2:N2"/>
    <mergeCell ref="C3:C4"/>
    <mergeCell ref="D3:D4"/>
    <mergeCell ref="E3:E4"/>
    <mergeCell ref="J3:J4"/>
    <mergeCell ref="K3:K4"/>
    <mergeCell ref="P2:P4"/>
  </mergeCells>
  <printOptions/>
  <pageMargins left="0.31496062992125984" right="0.15748031496062992" top="0.8661417322834646" bottom="0.3937007874015748" header="0.31496062992125984" footer="0.1968503937007874"/>
  <pageSetup horizontalDpi="600" verticalDpi="600" orientation="landscape" paperSize="9" scale="85" r:id="rId1"/>
  <headerFooter>
    <oddHeader>&amp;C&amp;"Book Antiqua,Félkövér"&amp;11Keszthely Város Önkormányzata
2016. évi főbb kiadásai jogcím-csoportonként és feladatonként&amp;R&amp;"Book Antiqua,Félkövér"9. melléklet
ezer Ft</oddHeader>
    <oddFooter>&amp;C&amp;P</oddFooter>
  </headerFooter>
  <rowBreaks count="3" manualBreakCount="3">
    <brk id="37" max="255" man="1"/>
    <brk id="68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Karsay Erika</dc:creator>
  <cp:keywords/>
  <dc:description/>
  <cp:lastModifiedBy>Tóth Eszter</cp:lastModifiedBy>
  <cp:lastPrinted>2017-04-19T07:36:27Z</cp:lastPrinted>
  <dcterms:created xsi:type="dcterms:W3CDTF">2011-12-13T08:40:14Z</dcterms:created>
  <dcterms:modified xsi:type="dcterms:W3CDTF">2017-04-19T07:41:54Z</dcterms:modified>
  <cp:category/>
  <cp:version/>
  <cp:contentType/>
  <cp:contentStatus/>
</cp:coreProperties>
</file>