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44" activeTab="11"/>
  </bookViews>
  <sheets>
    <sheet name="ÖSSZEFÜGGÉSEK" sheetId="1" r:id="rId1"/>
    <sheet name="1.1.sz.mell." sheetId="2" r:id="rId2"/>
    <sheet name="2.1.sz.mell  " sheetId="3" r:id="rId3"/>
    <sheet name="2.2.sz.mell  " sheetId="4" r:id="rId4"/>
    <sheet name="ELLENŐRZÉS-1.sz.2.1.sz.2.2.sz." sheetId="5" r:id="rId5"/>
    <sheet name="3.sz.mell." sheetId="6" r:id="rId6"/>
    <sheet name="4 sz mell" sheetId="7" r:id="rId7"/>
    <sheet name="4.2 sz. mell" sheetId="8" r:id="rId8"/>
    <sheet name="5.sz.mell" sheetId="9" r:id="rId9"/>
    <sheet name="6.sz.mell" sheetId="10" r:id="rId10"/>
    <sheet name="1 tájékoztató" sheetId="11" r:id="rId11"/>
    <sheet name="1.1 tájékoztató" sheetId="12" r:id="rId12"/>
  </sheets>
  <definedNames>
    <definedName name="_xlnm.Print_Titles" localSheetId="6">'4 sz mell'!$A:$B</definedName>
    <definedName name="_xlnm.Print_Titles" localSheetId="7">'4.2 sz. mell'!$A:$B</definedName>
    <definedName name="_xlnm.Print_Area" localSheetId="1">'1.1.sz.mell.'!$A$1:$E$136</definedName>
    <definedName name="_xlnm.Print_Area" localSheetId="2">'2.1.sz.mell  '!$A$1:$J$33</definedName>
  </definedNames>
  <calcPr fullCalcOnLoad="1"/>
</workbook>
</file>

<file path=xl/sharedStrings.xml><?xml version="1.0" encoding="utf-8"?>
<sst xmlns="http://schemas.openxmlformats.org/spreadsheetml/2006/main" count="1016" uniqueCount="636">
  <si>
    <t>Költségvetési rendelet űrlapjainak összefüggései:</t>
  </si>
  <si>
    <t>1. sz. melléklet Bevételek táblázat C. oszlop 9 sora =</t>
  </si>
  <si>
    <t>2.1. számú melléklet C. oszlop 13. sor + 2.2. számú melléklet C. oszlop 12. sor</t>
  </si>
  <si>
    <t>1. sz. melléklet Bevételek táblázat C. oszlop 16 sora =</t>
  </si>
  <si>
    <t>2.1. számú melléklet C. oszlop 22. sor + 2.2. számú melléklet C. oszlop 25. sor</t>
  </si>
  <si>
    <t>1. sz. melléklet Bevételek táblázat C. oszlop 17 sora =</t>
  </si>
  <si>
    <t>2.1. számú melléklet C. oszlop 23. sor + 2.2. számú melléklet C. oszlop 26. sor</t>
  </si>
  <si>
    <t>1. sz. melléklet Bevételek táblázat D. oszlop 9 sora =</t>
  </si>
  <si>
    <t>2.1. számú melléklet D. oszlop 13. sor + 2.2. számú melléklet D. oszlop 12. sor</t>
  </si>
  <si>
    <t>1. sz. melléklet Bevételek táblázat D. oszlop 16 sora =</t>
  </si>
  <si>
    <t>2.1. számú melléklet D. oszlop 22. sor + 2.2. számú melléklet D. oszlop 25. sor</t>
  </si>
  <si>
    <t>1. sz. melléklet Bevételek táblázat D. oszlop 17 sora =</t>
  </si>
  <si>
    <t>2.1. számú melléklet D. oszlop 23. sor + 2.2. számú melléklet D. oszlop 26. sor</t>
  </si>
  <si>
    <t>1. sz. melléklet Bevételek táblázat E. oszlop 9 sora =</t>
  </si>
  <si>
    <t>2.1. számú melléklet E. oszlop 13. sor + 2.2. számú melléklet E. oszlop 12. sor</t>
  </si>
  <si>
    <t>1. sz. melléklet Bevételek táblázat E. oszlop 16 sora =</t>
  </si>
  <si>
    <t>2.1. számú melléklet E. oszlop 22. sor + 2.2. számú melléklet E. oszlop 25. sor</t>
  </si>
  <si>
    <t>1. sz. melléklet Bevételek táblázat E. oszlop 17 sora =</t>
  </si>
  <si>
    <t>2.1. számú melléklet E. oszlop 23. sor + 2.2. számú melléklet E. oszlop 26. sor</t>
  </si>
  <si>
    <t>1. sz. melléklet Kiadások táblázat C. oszlop 4 sora =</t>
  </si>
  <si>
    <t>2.1. számú melléklet G. oszlop 13. sor + 2.2. számú melléklet G. oszlop 12. sor</t>
  </si>
  <si>
    <t>1. sz. melléklet Kiadások táblázat C. oszlop 9 sora =</t>
  </si>
  <si>
    <t>2.1. számú melléklet G. oszlop 22. sor + 2.2. számú melléklet G. oszlop 25. sor</t>
  </si>
  <si>
    <t>1. sz. melléklet Kiadások táblázat C. oszlop 10 sora =</t>
  </si>
  <si>
    <t>2.1. számú melléklet G. oszlop 23. sor + 2.2. számú melléklet G. oszlop 26. sor</t>
  </si>
  <si>
    <t>1. sz. melléklet Kiadások táblázat D. oszlop 4 sora =</t>
  </si>
  <si>
    <t>2.1. számú melléklet H. oszlop 13. sor + 2.2. számú melléklet H. oszlop 12. sor</t>
  </si>
  <si>
    <t>1. sz. melléklet Kiadások táblázat D. oszlop 9 sora =</t>
  </si>
  <si>
    <t>2.1. számú melléklet H. oszlop 22. sor + 2.2. számú melléklet H. oszlop 25. sor</t>
  </si>
  <si>
    <t>1. sz. melléklet Kiadások táblázat D. oszlop 10 sora =</t>
  </si>
  <si>
    <t>2.1. számú melléklet H. oszlop 23. sor + 2.2. számú melléklet H. oszlop 26. sor</t>
  </si>
  <si>
    <t>1. sz. melléklet Kiadások táblázat E. oszlop 4 sora =</t>
  </si>
  <si>
    <t>2.1. számú melléklet I. oszlop 13. sor + 2.2. számú melléklet I. oszlop 12. sor</t>
  </si>
  <si>
    <t>1. sz. melléklet Kiadások táblázat E. oszlop 9 sora =</t>
  </si>
  <si>
    <t>2.1. számú melléklet I. oszlop 22. sor + 2.2. számú melléklet I. oszlop 25. sor</t>
  </si>
  <si>
    <t>1. sz. melléklet Kiadások táblázat E. oszlop 10 sora =</t>
  </si>
  <si>
    <t>2.1. számú melléklet I. oszlop 23. sor + 2.2. számú melléklet I. oszlop 26. sor</t>
  </si>
  <si>
    <t>B E V É T E L E K</t>
  </si>
  <si>
    <t>1. sz. táblázat</t>
  </si>
  <si>
    <t xml:space="preserve"> forintban</t>
  </si>
  <si>
    <t>Sor-
szám</t>
  </si>
  <si>
    <t>Bevételi jogcím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</si>
  <si>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</si>
  <si>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</si>
  <si>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</si>
  <si>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</si>
  <si>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</si>
  <si>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</si>
  <si>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</si>
  <si>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</si>
  <si>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</si>
  <si>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</si>
  <si>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</si>
  <si>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</si>
  <si>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</si>
  <si>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</si>
  <si>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</si>
  <si>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</si>
  <si>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</si>
  <si>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</si>
  <si>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</si>
  <si>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támogatások é 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</si>
  <si>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</si>
  <si>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</si>
  <si>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</si>
  <si>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</si>
  <si>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</si>
  <si>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Egyéb fejezeti kezelésű előirányzatok EU-s programok hazai finanszirozása</t>
  </si>
  <si>
    <t>2.2.</t>
  </si>
  <si>
    <t>Társadalombiztosítás pénzügyi alapjai</t>
  </si>
  <si>
    <t>2.3.</t>
  </si>
  <si>
    <t>Elkülönített állami pénzalapok</t>
  </si>
  <si>
    <t>2.4.</t>
  </si>
  <si>
    <t>Helyi önkormányzatok</t>
  </si>
  <si>
    <t>2.5.</t>
  </si>
  <si>
    <t>Egyéb működési célú támogatások</t>
  </si>
  <si>
    <t>3.</t>
  </si>
  <si>
    <t>Felhalmozási célú támogatások államháztartáson belülről (3.1.+…+3.5.)</t>
  </si>
  <si>
    <t>3.1.</t>
  </si>
  <si>
    <t>3.2.</t>
  </si>
  <si>
    <t>Felhalmozási célú visszatérítendő támogatások, kölcsönök visszatérülése</t>
  </si>
  <si>
    <t>3.5.</t>
  </si>
  <si>
    <t>Egyéb felhalmozási célú támogatások bevételei</t>
  </si>
  <si>
    <t xml:space="preserve">4. </t>
  </si>
  <si>
    <t>Közhatalmi bevételek (4.1.+4.2.+4.3.+4.4.)</t>
  </si>
  <si>
    <t>4.1.</t>
  </si>
  <si>
    <t>Helyi adók  (4.1.1.+4.1.2.)</t>
  </si>
  <si>
    <t>4.1.1.</t>
  </si>
  <si>
    <t xml:space="preserve"> - Vagyoni típusú adók</t>
  </si>
  <si>
    <t>4.1.2.</t>
  </si>
  <si>
    <t xml:space="preserve"> - Értékesítési és forgalmi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</si>
  <si>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</si>
  <si>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</si>
  <si>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</si>
  <si>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</si>
  <si>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</si>
  <si>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</si>
  <si>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</si>
  <si>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</si>
  <si>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</si>
  <si>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</si>
  <si>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</si>
  <si>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</si>
  <si>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</si>
  <si>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</si>
  <si>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</si>
  <si>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</si>
  <si>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</si>
  <si>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</si>
  <si>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</si>
  <si>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</si>
  <si>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</si>
  <si>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</si>
  <si>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</si>
  <si>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</si>
  <si>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</si>
  <si>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Biztosító által fizetett kártérítés</t>
  </si>
  <si>
    <t>5.10.</t>
  </si>
  <si>
    <t>Egyéb működési bevételek</t>
  </si>
  <si>
    <t>6.</t>
  </si>
  <si>
    <t>Felhalmozási bevételek (6.1.+…+6.3.)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</si>
  <si>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</si>
  <si>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</si>
  <si>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</si>
  <si>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</si>
  <si>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</si>
  <si>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</si>
  <si>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</si>
  <si>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</si>
  <si>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</si>
  <si>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</si>
  <si>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</si>
  <si>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</si>
  <si>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</si>
  <si>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</si>
  <si>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8.</t>
  </si>
  <si>
    <t>Felhalmozási célú átvett pénzeszközök (8.1.+8.2.)</t>
  </si>
  <si>
    <t>8.1.</t>
  </si>
  <si>
    <t>Felhalm. célú garancia- és kezességvállalásból megtérülések ÁH-n kívülről</t>
  </si>
  <si>
    <t>8.2.</t>
  </si>
  <si>
    <t>Egyéb felhalmozási célú átvett pénzeszköz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</si>
  <si>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</si>
  <si>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</si>
  <si>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</si>
  <si>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</si>
  <si>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</si>
  <si>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</si>
  <si>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</si>
  <si>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</si>
  <si>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</si>
  <si>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</si>
  <si>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</si>
  <si>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</si>
  <si>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</si>
  <si>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</si>
  <si>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</si>
  <si>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</si>
  <si>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</si>
  <si>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</si>
  <si>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</si>
  <si>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</si>
  <si>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</si>
  <si>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</si>
  <si>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</si>
  <si>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</si>
  <si>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</si>
  <si>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</si>
  <si>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</si>
  <si>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</si>
  <si>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</si>
  <si>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</si>
  <si>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</si>
  <si>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</si>
  <si>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</si>
  <si>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</si>
  <si>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</si>
  <si>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</si>
  <si>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</si>
  <si>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</si>
  <si>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</si>
  <si>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</si>
  <si>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</t>
  </si>
  <si>
    <r>
      <rPr>
        <b/>
        <sz val="10"/>
        <rFont val="Times New Roman CE"/>
        <family val="1"/>
      </rPr>
      <t xml:space="preserve">   Működési költségvetés kiadásai </t>
    </r>
    <r>
      <rPr>
        <sz val="10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</si>
  <si>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</si>
  <si>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</si>
  <si>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</si>
  <si>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1.3.1</t>
  </si>
  <si>
    <t xml:space="preserve">   - Készletbeszerzés</t>
  </si>
  <si>
    <t>1.3.2</t>
  </si>
  <si>
    <t xml:space="preserve">   - Kommunikációs szolgáltatások</t>
  </si>
  <si>
    <t>1.3.3.</t>
  </si>
  <si>
    <t xml:space="preserve">   - Szolgáltatások</t>
  </si>
  <si>
    <t>1.3.4</t>
  </si>
  <si>
    <t xml:space="preserve">   - Kiküldetés</t>
  </si>
  <si>
    <t xml:space="preserve"> </t>
  </si>
  <si>
    <t>1.3.5</t>
  </si>
  <si>
    <t xml:space="preserve">   - Különféle befizetések és egyéb dologi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</si>
  <si>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</si>
  <si>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</si>
  <si>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</si>
  <si>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</si>
  <si>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</si>
  <si>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</si>
  <si>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</si>
  <si>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</si>
  <si>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</si>
  <si>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</si>
  <si>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</si>
  <si>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</si>
  <si>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</si>
  <si>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 - Háztartásoknak nyujtott visszatér támogatás</t>
  </si>
  <si>
    <t>1.12.</t>
  </si>
  <si>
    <t xml:space="preserve">   - Egyéb működési célú támogatások államháztartáson kívülre</t>
  </si>
  <si>
    <t>1.13.</t>
  </si>
  <si>
    <t>Tartalékok</t>
  </si>
  <si>
    <t>1.14.</t>
  </si>
  <si>
    <t xml:space="preserve">     - Általános tartalék</t>
  </si>
  <si>
    <t>1.15.</t>
  </si>
  <si>
    <t xml:space="preserve">     - Céltartalék</t>
  </si>
  <si>
    <r>
      <rPr>
        <b/>
        <sz val="10"/>
        <rFont val="Times New Roman CE"/>
        <family val="1"/>
      </rPr>
      <t xml:space="preserve">   Felhalmozási költségvetés kiadásai </t>
    </r>
    <r>
      <rPr>
        <sz val="10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</si>
  <si>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</si>
  <si>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</si>
  <si>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</si>
  <si>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</si>
  <si>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</si>
  <si>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2.6.</t>
  </si>
  <si>
    <t>2.5.-ből  - Garancia- és kezességvállalásból kifizetés ÁH-n belülre</t>
  </si>
  <si>
    <t>2.7.</t>
  </si>
  <si>
    <t xml:space="preserve">   - Visszatérítendő tám, kölcs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</si>
  <si>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</si>
  <si>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</si>
  <si>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</si>
  <si>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</si>
  <si>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</si>
  <si>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</si>
  <si>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 xml:space="preserve">   - Visszatérítendő támogatások, kölcsönök nyújtása ÁH-n kívülre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</si>
  <si>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</si>
  <si>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</si>
  <si>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</si>
  <si>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</si>
  <si>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(1+2+3)</t>
  </si>
  <si>
    <t>4.</t>
  </si>
  <si>
    <t>Hitel-, kölcsöntörlesztés államháztartáson kívülre (4.1. + … + 4.3.)</t>
  </si>
  <si>
    <t>4.1</t>
  </si>
  <si>
    <t xml:space="preserve">   Hosszú lejáratú hitelek, kölcsönök törlesztése</t>
  </si>
  <si>
    <t>4.2</t>
  </si>
  <si>
    <t xml:space="preserve">   Likviditási célú hitelek, kölcsönök törlesztése pénzügyi vállalkozásnak</t>
  </si>
  <si>
    <t>4.3</t>
  </si>
  <si>
    <t xml:space="preserve">   Rövid lejáratú hitelek, kölcsönök törlesztése</t>
  </si>
  <si>
    <t>Belföldi értékpapírok kiadásai (5.1. + … + 5.3.)</t>
  </si>
  <si>
    <t>5.1</t>
  </si>
  <si>
    <t xml:space="preserve">   Forgatási célú belföldi értékpapírok vásárlása</t>
  </si>
  <si>
    <t>5.2</t>
  </si>
  <si>
    <t xml:space="preserve">   Befektetési célú belföldi értékpapírok vásárlása</t>
  </si>
  <si>
    <t>5.3</t>
  </si>
  <si>
    <t xml:space="preserve">   Éven belüli lejáratú belföldi értékpapírok beváltása</t>
  </si>
  <si>
    <t>Belföldi finanszírozás kiadásai (6.1. + … + 6.5.)</t>
  </si>
  <si>
    <t>6.1</t>
  </si>
  <si>
    <t>Államháztartáson belüli megelőlegezések folyósítása</t>
  </si>
  <si>
    <t>6.2</t>
  </si>
  <si>
    <t>Államháztartáson belüli megelőlegezések visszafizetése</t>
  </si>
  <si>
    <t>6.3</t>
  </si>
  <si>
    <t>Központi, irányítószervi táogatás folyósítása</t>
  </si>
  <si>
    <t>6.4</t>
  </si>
  <si>
    <t xml:space="preserve"> Pénzeszközök betétként elhelyezése </t>
  </si>
  <si>
    <t>6.5</t>
  </si>
  <si>
    <t xml:space="preserve"> Pénzügyi lízing kiadásai</t>
  </si>
  <si>
    <t>7.</t>
  </si>
  <si>
    <t>Külföldi finanszírozás kiadásai (7.1. + … + 7.2.)</t>
  </si>
  <si>
    <t>7.1</t>
  </si>
  <si>
    <t xml:space="preserve"> Forgatási célú külföldi értékpapírok vásárlása</t>
  </si>
  <si>
    <t>7.2</t>
  </si>
  <si>
    <t xml:space="preserve"> Befektetési célú külföldi értékpapírok beváltása</t>
  </si>
  <si>
    <t>FINANSZÍROZÁSI KIADÁSOK ÖSSZESEN: (5.+…+8.)</t>
  </si>
  <si>
    <t>KIADÁSOK ÖSSZESEN: (4+9)</t>
  </si>
  <si>
    <t>KÖLTSÉGVETÉSI, FINANSZÍROZÁSI BEVÉTELEK ÉS KIADÁSOK EGYENLEGE</t>
  </si>
  <si>
    <t>3. sz. táblázat</t>
  </si>
  <si>
    <t>Ezer forintban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</si>
  <si>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</si>
  <si>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</si>
  <si>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I. Működési célú bevételek és kiadások mérlege
(Önkormányzati szinten)</t>
  </si>
  <si>
    <t>Bevételek</t>
  </si>
  <si>
    <t>Kiadások</t>
  </si>
  <si>
    <t>Megnevezés</t>
  </si>
  <si>
    <t>F</t>
  </si>
  <si>
    <t>G</t>
  </si>
  <si>
    <t>H</t>
  </si>
  <si>
    <t>I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</si>
  <si>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</si>
  <si>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</si>
  <si>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</si>
  <si>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</si>
  <si>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</si>
  <si>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</si>
  <si>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</si>
  <si>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5.-ből EU-s támogatás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</si>
  <si>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</si>
  <si>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</si>
  <si>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</si>
  <si>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</si>
  <si>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</si>
  <si>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</si>
  <si>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</si>
  <si>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</si>
  <si>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</si>
  <si>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</si>
  <si>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</si>
  <si>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</si>
  <si>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</si>
  <si>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</si>
  <si>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</si>
  <si>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</si>
  <si>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Államháztartáson belüli megelőlegezések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</si>
  <si>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</si>
  <si>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</si>
  <si>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</si>
  <si>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</si>
  <si>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</si>
  <si>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</si>
  <si>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</si>
  <si>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</si>
  <si>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</si>
  <si>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</si>
  <si>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</si>
  <si>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Központi, irányítószervi támogatások folyósítása</t>
  </si>
  <si>
    <t>22.</t>
  </si>
  <si>
    <t>Váltóbevételek</t>
  </si>
  <si>
    <t>Váltókiadások</t>
  </si>
  <si>
    <t>23.</t>
  </si>
  <si>
    <t>Működési célú finanszírozási bevételek összesen (14.+19.)</t>
  </si>
  <si>
    <t>Működési célú finanszírozási kiadások összesen (14.+...+21.)</t>
  </si>
  <si>
    <t>24.</t>
  </si>
  <si>
    <t>BEVÉTEL ÖSSZESEN (13.+22.)</t>
  </si>
  <si>
    <t>KIADÁSOK ÖSSZESEN (13.+22.)</t>
  </si>
  <si>
    <t>25.</t>
  </si>
  <si>
    <t>Költségvetési hiány:</t>
  </si>
  <si>
    <t>Költségvetési többlet:</t>
  </si>
  <si>
    <t>26.</t>
  </si>
  <si>
    <t>Tárgyévi  hiány:</t>
  </si>
  <si>
    <t>Tárgyévi  többlet:</t>
  </si>
  <si>
    <t>II. Felhalmozási célú bevételek és kiadások mérlege
(Önkormányzati szinten)</t>
  </si>
  <si>
    <t xml:space="preserve"> Ezer forintban !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</si>
  <si>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</si>
  <si>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</si>
  <si>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</si>
  <si>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</si>
  <si>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</si>
  <si>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</si>
  <si>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</si>
  <si>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</si>
  <si>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</si>
  <si>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</si>
  <si>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</si>
  <si>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</si>
  <si>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</si>
  <si>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</si>
  <si>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</si>
  <si>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</si>
  <si>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</si>
  <si>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</si>
  <si>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</si>
  <si>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</si>
  <si>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</si>
  <si>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</si>
  <si>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</si>
  <si>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</si>
  <si>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</si>
  <si>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</si>
  <si>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</si>
  <si>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 (13.+...+24.)</t>
  </si>
  <si>
    <t>BEVÉTEL ÖSSZESEN (12+25)</t>
  </si>
  <si>
    <t>KIADÁSOK ÖSSZESEN (12+25)</t>
  </si>
  <si>
    <t>27.</t>
  </si>
  <si>
    <t>28.</t>
  </si>
  <si>
    <t>ELTÉRÉS</t>
  </si>
  <si>
    <t>Sorszám</t>
  </si>
  <si>
    <t>Kisértékű teszköz beszerzés (Védőnő)</t>
  </si>
  <si>
    <t>Beruházások összesen:</t>
  </si>
  <si>
    <t>Fejújítások</t>
  </si>
  <si>
    <t>Önkorm járdák felújítása (START mintaprogram keretében)</t>
  </si>
  <si>
    <t>Felújítások összesen:</t>
  </si>
  <si>
    <t>Egyéb felhalmozási kiadás ( Lakástámogatás)</t>
  </si>
  <si>
    <t>Felhalmozási kiadások összesen:</t>
  </si>
  <si>
    <t>Sor-szám</t>
  </si>
  <si>
    <t>Kormányzati funkció</t>
  </si>
  <si>
    <t>Létszám</t>
  </si>
  <si>
    <t>Személyi juttatás</t>
  </si>
  <si>
    <t>Munkáltatói járulék</t>
  </si>
  <si>
    <t>Dologi kiadás</t>
  </si>
  <si>
    <t>Ellátottak pénzb. Juttatási</t>
  </si>
  <si>
    <t>Mük. Célú tám ÁH. Bel</t>
  </si>
  <si>
    <t>Mük. Célú tám ÁH. Kivülre</t>
  </si>
  <si>
    <t>Tartalék</t>
  </si>
  <si>
    <t>Felhal. Célú kiadás</t>
  </si>
  <si>
    <t>Finanszirozái kiadások</t>
  </si>
  <si>
    <t>Kiadás összesen</t>
  </si>
  <si>
    <t>Erederi ei</t>
  </si>
  <si>
    <t>Mód ei.</t>
  </si>
  <si>
    <t>011130 Önkormányzatok  és önkorm.hivat.jogalkot. ált. ig tev.</t>
  </si>
  <si>
    <t>013320 Köztemető fentartás</t>
  </si>
  <si>
    <t>013350 Önkormányzati vagyonnal való gazdálk. kapcs. fe.</t>
  </si>
  <si>
    <t>018010 Önkormányzatok elszámolása központi költségvetéssel</t>
  </si>
  <si>
    <t>013370 Informatikai fejlesztések</t>
  </si>
  <si>
    <t>018030 Támogatási célú finanszirozási műveletek</t>
  </si>
  <si>
    <t>041232 Start-munkaprogram</t>
  </si>
  <si>
    <t>041233 Hosszabb időtartamú közfoglalkoztatás</t>
  </si>
  <si>
    <t>064010 Közviágítás</t>
  </si>
  <si>
    <t>066010 Zöldterület- kezelés</t>
  </si>
  <si>
    <t>066020 Város-, községgazdálkodási egyéb szolgáltatások</t>
  </si>
  <si>
    <t>074031 Család és nővédelmi egészségügyi gondozás</t>
  </si>
  <si>
    <t>081030 Sportlétesítmények, edzőtáborok működtetése</t>
  </si>
  <si>
    <t>082092 Közművelődés- hagyományörzés</t>
  </si>
  <si>
    <t>084031 Civil szervezetek müködési támogatása</t>
  </si>
  <si>
    <t>096015 Gyermekétkeztetés köznevelési intézményben</t>
  </si>
  <si>
    <t>104037 Intézményen kívüli gyermekétkeztetés</t>
  </si>
  <si>
    <t>107051 Szociális étkezetetés</t>
  </si>
  <si>
    <t>107060 Egyéb szociális pénzbeli és természetbeni ellátás</t>
  </si>
  <si>
    <t>Összesen:</t>
  </si>
  <si>
    <t>Cormányzati funkció</t>
  </si>
  <si>
    <t>Önkorm működési támogatás</t>
  </si>
  <si>
    <t>Műk.célú támogatások államháztartáson belülről</t>
  </si>
  <si>
    <t>Felhal. célú támogatások államháztartáson belülről</t>
  </si>
  <si>
    <t>Felhalmozási célú átvett pénzeszköz</t>
  </si>
  <si>
    <t>Likviditási hitel</t>
  </si>
  <si>
    <t>Finanszirozási bevételek (maradvány, előleg)</t>
  </si>
  <si>
    <t>Bevételek összesen</t>
  </si>
  <si>
    <t>018010 Önkormányzatok elszámmolási a központi költségvetéssel</t>
  </si>
  <si>
    <t>104042 Gyermekjóléti szolgáltatások</t>
  </si>
  <si>
    <t>107052 Házi segítségnyújtás</t>
  </si>
  <si>
    <t>900020 Önkormányzati funkcióra nem sorolhatóvétel</t>
  </si>
  <si>
    <t>Bevétel összesen:</t>
  </si>
  <si>
    <t>MARADVÁNYKIMUTATÁS</t>
  </si>
  <si>
    <t>Összeg  ( E Ft )</t>
  </si>
  <si>
    <t>Alaptevékenység költségvetési bevételei</t>
  </si>
  <si>
    <t>Alaptevékenység költségvetési kiadásai</t>
  </si>
  <si>
    <t>I.</t>
  </si>
  <si>
    <t>Alaptevékenység költségvetési egyenlege (1-2)</t>
  </si>
  <si>
    <t>Alaptevékenység finanszirozási bevételei</t>
  </si>
  <si>
    <t>Alaptevékenység finanszirozási kiadásai</t>
  </si>
  <si>
    <t>II.</t>
  </si>
  <si>
    <t>Alaptevékenység finanszirozási egyenlege (3-4)</t>
  </si>
  <si>
    <t>A)</t>
  </si>
  <si>
    <t>Alaptevékenység maradványa (I-II)</t>
  </si>
  <si>
    <t>B)</t>
  </si>
  <si>
    <t>Vállalkozási tevékenység maradványa</t>
  </si>
  <si>
    <t>C)</t>
  </si>
  <si>
    <t>Összes maradvány (A+B)</t>
  </si>
  <si>
    <t>D)</t>
  </si>
  <si>
    <t>Alaptevékenység kötelezettséggel terhelt maradványa</t>
  </si>
  <si>
    <t>Alaptevékenység szabad maradványa (A-D)</t>
  </si>
  <si>
    <t>Költségvetési szerv megnevezése</t>
  </si>
  <si>
    <t>Bakonyszombathelyi Közös Önkormányzati Hivatal</t>
  </si>
  <si>
    <t>02</t>
  </si>
  <si>
    <t>Feladat megnevezése</t>
  </si>
  <si>
    <t>Összes bevétel, kiadás</t>
  </si>
  <si>
    <t xml:space="preserve">forintban </t>
  </si>
  <si>
    <t>Száma</t>
  </si>
  <si>
    <t>Kiemelt előirányzat, előirányzat megnevezése</t>
  </si>
  <si>
    <t>Önkormányzatok szociális és gyermekjóléti, étkeztetési feladatainak támogatása</t>
  </si>
  <si>
    <t xml:space="preserve">Egyéb fejezeti kezelésű </t>
  </si>
  <si>
    <t>Társadalombiztosítási alap</t>
  </si>
  <si>
    <t>Elkülönített állami pénzalap</t>
  </si>
  <si>
    <t>Közhatalmi bevételek (4.1.+…+4.7.)</t>
  </si>
  <si>
    <t>3.1</t>
  </si>
  <si>
    <t>3.2</t>
  </si>
  <si>
    <t>Működési bevételek (5.1.+…+ 5.11.)</t>
  </si>
  <si>
    <t>Egyéb pénzügyi műveletek bevételei</t>
  </si>
  <si>
    <t>Költségvetési bevételek összesen (1.+…+3.)</t>
  </si>
  <si>
    <t>Finanszírozási bevételek (9.1.+…+9.3.)</t>
  </si>
  <si>
    <t>Vállalkozási maradvány igénybevétele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</si>
  <si>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</si>
  <si>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</si>
  <si>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</si>
  <si>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</si>
  <si>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</si>
  <si>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</si>
  <si>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</si>
  <si>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</si>
  <si>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</si>
  <si>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</si>
  <si>
    <t>ESZKÖZÖK</t>
  </si>
  <si>
    <t>Bruttó</t>
  </si>
  <si>
    <t xml:space="preserve">Könyv szerinti </t>
  </si>
  <si>
    <t xml:space="preserve">Becsült </t>
  </si>
  <si>
    <t>állományi érték</t>
  </si>
  <si>
    <t xml:space="preserve">A </t>
  </si>
  <si>
    <t xml:space="preserve"> I. Immateriális javak </t>
  </si>
  <si>
    <t>01.</t>
  </si>
  <si>
    <t>II. Tárgyi eszközök (03+08+13+18+23)</t>
  </si>
  <si>
    <t>02.</t>
  </si>
  <si>
    <t>1. Ingatlanok és kapcsolódó vagyoni értékű jogok   (04+05+06+07)</t>
  </si>
  <si>
    <t>03.</t>
  </si>
  <si>
    <t>1.1. Forgalomképtelen ingatlanok és kapcsolódó vagyoni értékű jogok</t>
  </si>
  <si>
    <t>04.</t>
  </si>
  <si>
    <t>1.2. Nemzetgazdasági szempontból kiemelt jelentőségű ingatlanok és kapcsolódó 
       vagyoni értékű jogok</t>
  </si>
  <si>
    <t>05.</t>
  </si>
  <si>
    <t>1.3. Korlátozottan forgalomképes ingatlanok és kapcsolódó vagyoni értékű jogok</t>
  </si>
  <si>
    <t>06.</t>
  </si>
  <si>
    <t>1.4. Üzleti ingatlanok és kapcsolódó vagyoni értékű jogok</t>
  </si>
  <si>
    <t>07.</t>
  </si>
  <si>
    <t>2. Gépek, berendezések, felszerelések, járművek (09+10+11+12)</t>
  </si>
  <si>
    <t>08.</t>
  </si>
  <si>
    <t>2.1. Forgalomképtelen gépek, berendezések, felszerelések, járművek</t>
  </si>
  <si>
    <t>09.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</si>
  <si>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</si>
  <si>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</si>
  <si>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</si>
  <si>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</si>
  <si>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</si>
  <si>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</si>
  <si>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</si>
  <si>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</si>
  <si>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</si>
  <si>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</si>
  <si>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</si>
  <si>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</si>
  <si>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</si>
  <si>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</si>
  <si>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</si>
  <si>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</si>
  <si>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</si>
  <si>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</si>
  <si>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</si>
  <si>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</si>
  <si>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29.</t>
  </si>
  <si>
    <t>1.1. Forgalomképtelen tartós részesedések</t>
  </si>
  <si>
    <t>30.</t>
  </si>
  <si>
    <t>1.2. Nemzetgazdasági szempontból kiemelt jelentőségű tartós részesedések</t>
  </si>
  <si>
    <t>31.</t>
  </si>
  <si>
    <t>1.3. Korlátozottan forgalomképes tartós részesedések</t>
  </si>
  <si>
    <t>32.</t>
  </si>
  <si>
    <t>1.4. Üzleti tartós részesedések</t>
  </si>
  <si>
    <t>33.</t>
  </si>
  <si>
    <t>2. Tartós hitelviszonyt megtestesítő értékpapírok (35+36+37+38)</t>
  </si>
  <si>
    <t>34.</t>
  </si>
  <si>
    <t>2.1. Forgalomképtelen tartós hitelviszonyt megtestesítő értékpapírok</t>
  </si>
  <si>
    <t>35.</t>
  </si>
  <si>
    <t>2.2. Nemzetgazdasági szempontból kiemelt jelentőségű tartós hitelviszonyt 
       megtestesítő értékpapírok</t>
  </si>
  <si>
    <t>36.</t>
  </si>
  <si>
    <t>2.3. Korlátozottan forgalomképes tartós hitelviszonyt megtestesítő értékpapírok</t>
  </si>
  <si>
    <t>37.</t>
  </si>
  <si>
    <t>2.4. Üzleti tartós hitelviszonyt megtestesítő értékpapírok</t>
  </si>
  <si>
    <t>38.</t>
  </si>
  <si>
    <t>3. Befektetett pénzügyi eszközök értékhelyesbítése (40+41+42+43)</t>
  </si>
  <si>
    <t>39.</t>
  </si>
  <si>
    <t>3.1. Forgalomképtelen befektetett pénzügyi eszközök értékhelyesbítése</t>
  </si>
  <si>
    <t>40.</t>
  </si>
  <si>
    <t>3.2. Nemzetgazdasági szempontból kiemelt jelentőségű befektetett pénzügyi 
       eszközök értékhelyesbítése</t>
  </si>
  <si>
    <t>41.</t>
  </si>
  <si>
    <t>3.3. Korlátozottan forgalomképes befektetett pénzügyi eszközök értékhelyesbítése</t>
  </si>
  <si>
    <t>42.</t>
  </si>
  <si>
    <t>3.4. Üzleti befektetett pénzügyi eszközök értékhelyesbítése</t>
  </si>
  <si>
    <t>43.</t>
  </si>
  <si>
    <t>IV. Koncesszióba, vagyonkezelésbe adott eszközök</t>
  </si>
  <si>
    <t>44.</t>
  </si>
  <si>
    <t>A) NEMZETI VAGYONBA TARTOZÓ BEFEKTETETT ESZKÖZÖK 
     (01+02+28+44)</t>
  </si>
  <si>
    <t>45.</t>
  </si>
  <si>
    <t>I. Készletek</t>
  </si>
  <si>
    <t>46.</t>
  </si>
  <si>
    <t>II. Értékpapírok</t>
  </si>
  <si>
    <t>47.</t>
  </si>
  <si>
    <t>B) NEMZETI VAGYONBA TARTOZÓ FORGÓESZKÖZÖK (46+47)</t>
  </si>
  <si>
    <t>48.</t>
  </si>
  <si>
    <t>I. Lekötött bankbetétek</t>
  </si>
  <si>
    <t>49.</t>
  </si>
  <si>
    <t>II. Pénztárak, csekkek, betétkönyvek</t>
  </si>
  <si>
    <t>50.</t>
  </si>
  <si>
    <t>III. Forintszámlák</t>
  </si>
  <si>
    <t>51.</t>
  </si>
  <si>
    <t>IV. Devizaszámlák</t>
  </si>
  <si>
    <t>52.</t>
  </si>
  <si>
    <t>C) PÉNZESZKÖZÖK (49+50+51+52)</t>
  </si>
  <si>
    <t>53.</t>
  </si>
  <si>
    <t>I. Költségvetési évben esedékes követelések</t>
  </si>
  <si>
    <t>54.</t>
  </si>
  <si>
    <t>II. Költségvetési évet követően esedékes követelések</t>
  </si>
  <si>
    <t>55.</t>
  </si>
  <si>
    <t>III. Követelés jellegű sajátos elszámolások</t>
  </si>
  <si>
    <t>56.</t>
  </si>
  <si>
    <t>D) KÖVETELÉSEK (54+55+56)</t>
  </si>
  <si>
    <t>57.</t>
  </si>
  <si>
    <t>I. December havi illetmények, munkabérek elszámolása</t>
  </si>
  <si>
    <t>58.</t>
  </si>
  <si>
    <t>II. Utalványok, bérletek és más hasonló, készpénz-helyettesítő fizetési 
     eszköznek nem minősülő eszközök elszámolásai</t>
  </si>
  <si>
    <t>59.</t>
  </si>
  <si>
    <t>E) EGYÉB SAJÁTOS ESZKÖZOLDALI ELSZÁMOLÁSOK (58+59)</t>
  </si>
  <si>
    <t>60.</t>
  </si>
  <si>
    <t>F) AKTÍV IDŐBELI ELHATÁROLÁSOK</t>
  </si>
  <si>
    <t>61.</t>
  </si>
  <si>
    <t>ESZKÖZÖK ÖSSZESEN  (45+48+53+57+60+61)</t>
  </si>
  <si>
    <t>62.</t>
  </si>
  <si>
    <t>VAGYONKIMUTATÁS
a könyvviteli mérlegben értékkel szereplő forrásokról</t>
  </si>
  <si>
    <t>Adatok: ezer forintban!</t>
  </si>
  <si>
    <t>FORRÁSOK</t>
  </si>
  <si>
    <t>állományi 
érték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</si>
  <si>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</si>
  <si>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</si>
  <si>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</si>
  <si>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</si>
  <si>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</si>
  <si>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</si>
  <si>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</si>
  <si>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</si>
  <si>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</si>
  <si>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</si>
  <si>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</si>
  <si>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</si>
  <si>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J) PASSZÍV IDŐBELI ELHATÁROLÁSOK</t>
  </si>
  <si>
    <t>FORRÁSOK ÖSSZESEN  (07+11+12+13)</t>
  </si>
  <si>
    <t>2018. évi eredeti előirányzat BEVÉTELEK</t>
  </si>
  <si>
    <t>Egyéb felhalmozási kiadások Lakástámogatás</t>
  </si>
  <si>
    <t xml:space="preserve">  Egyéb felhalmozási kiadások álla,háztartáson kivülre</t>
  </si>
  <si>
    <t>2018 évi előirányzat</t>
  </si>
  <si>
    <t>2018. évi mód előirányzat</t>
  </si>
  <si>
    <t>2018. évi teljesítés</t>
  </si>
  <si>
    <t>Óvoda, bölcsöde építése</t>
  </si>
  <si>
    <t>Egyéb felhalmozási kiadás államháztartáson kivülre MLSZ</t>
  </si>
  <si>
    <t>Rendelő felújítása</t>
  </si>
  <si>
    <t>Önkormányzati hivatal belső felújítása</t>
  </si>
  <si>
    <t>Sportpálya felújítása</t>
  </si>
  <si>
    <t xml:space="preserve">Műfűves pálya </t>
  </si>
  <si>
    <t>Kisértékű teszköz beszerzés (Önkorm)</t>
  </si>
  <si>
    <t>Szenyviztelepre szivattyú pótlása</t>
  </si>
  <si>
    <t>Kisértékű teszköz beszerzés (Városk)</t>
  </si>
  <si>
    <t>ASP info eszköz beszerzés</t>
  </si>
  <si>
    <t>Hivatal irodabútor</t>
  </si>
  <si>
    <t>EFOP kisértékű tárgyi eszközök</t>
  </si>
  <si>
    <t>Bobcat minirakodó</t>
  </si>
  <si>
    <t>START kisértékű tárgyi eszközök</t>
  </si>
  <si>
    <t>Banket székek+ tárgyaló berendezé</t>
  </si>
  <si>
    <t>szenyviztelepen végzett felújítása</t>
  </si>
  <si>
    <t>VAGYONKIMUTATÁS a könyvviteli mérlegben értékkel szereplő eszközökről  2018</t>
  </si>
  <si>
    <t>106030 Lakásfenntartással kapcsolatos ellátás</t>
  </si>
  <si>
    <t>082093 Közművelődés egész életre kiterjedő tanulás</t>
  </si>
  <si>
    <t>Bakonyszombathely Község Önkormányzat 2018. évi felhalmozási kiadásai célonként és felújítási kiadásai feladatonként</t>
  </si>
  <si>
    <t>5. melléklet a  7/2019. (VII.30.) önk.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</si>
</sst>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F_t_-;\-* #,##0.00\ _F_t_-;_-* \-??\ _F_t_-;_-@_-"/>
    <numFmt numFmtId="165" formatCode="#,###"/>
    <numFmt numFmtId="166" formatCode="#,###__"/>
    <numFmt numFmtId="167" formatCode="_-* #,##0\ _F_t_-;\-* #,##0\ _F_t_-;_-* &quot;- &quot;_F_t_-;_-@_-"/>
    <numFmt numFmtId="168" formatCode="00"/>
    <numFmt numFmtId="169" formatCode="#,###__;\-#,###__"/>
    <numFmt numFmtId="170" formatCode="#,###\ _F_t;\-#,###\ _F_t"/>
  </numFmts>
  <fonts count="77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2"/>
      <name val="Times New Roman"/>
      <family val="1"/>
    </font>
    <font>
      <b/>
      <sz val="14"/>
      <name val="Times New Roman CE"/>
      <family val="1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0"/>
      <color indexed="10"/>
      <name val="Times New Roman CE"/>
      <family val="1"/>
    </font>
    <font>
      <i/>
      <sz val="10"/>
      <name val="Times New Roman CE"/>
      <family val="1"/>
    </font>
    <font>
      <b/>
      <sz val="9"/>
      <name val="Times New Roman CE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1"/>
    </font>
    <font>
      <sz val="10.5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 CE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i/>
      <sz val="9"/>
      <name val="Times New Roman CE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2" fillId="26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2" applyNumberFormat="0" applyFill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7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0" fillId="28" borderId="7" applyNumberFormat="0" applyFont="0" applyAlignment="0" applyProtection="0"/>
    <xf numFmtId="0" fontId="70" fillId="29" borderId="0" applyNumberFormat="0" applyBorder="0" applyAlignment="0" applyProtection="0"/>
    <xf numFmtId="0" fontId="71" fillId="30" borderId="8" applyNumberFormat="0" applyAlignment="0" applyProtection="0"/>
    <xf numFmtId="0" fontId="7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4" fillId="31" borderId="0" applyNumberFormat="0" applyBorder="0" applyAlignment="0" applyProtection="0"/>
    <xf numFmtId="0" fontId="75" fillId="32" borderId="0" applyNumberFormat="0" applyBorder="0" applyAlignment="0" applyProtection="0"/>
    <xf numFmtId="0" fontId="76" fillId="30" borderId="1" applyNumberFormat="0" applyAlignment="0" applyProtection="0"/>
    <xf numFmtId="9" fontId="1" fillId="0" borderId="0" applyFill="0" applyBorder="0" applyAlignment="0" applyProtection="0"/>
  </cellStyleXfs>
  <cellXfs count="4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58" applyFont="1" applyFill="1" applyProtection="1">
      <alignment/>
      <protection/>
    </xf>
    <xf numFmtId="0" fontId="0" fillId="0" borderId="0" xfId="58" applyFont="1" applyFill="1" applyAlignment="1" applyProtection="1">
      <alignment horizontal="right" vertical="center" indent="1"/>
      <protection/>
    </xf>
    <xf numFmtId="165" fontId="13" fillId="0" borderId="10" xfId="58" applyNumberFormat="1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right" vertical="center"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0" fontId="12" fillId="0" borderId="13" xfId="58" applyFont="1" applyFill="1" applyBorder="1" applyAlignment="1" applyProtection="1">
      <alignment horizontal="center" vertical="center" wrapText="1"/>
      <protection/>
    </xf>
    <xf numFmtId="0" fontId="12" fillId="0" borderId="14" xfId="58" applyFont="1" applyFill="1" applyBorder="1" applyAlignment="1" applyProtection="1">
      <alignment horizontal="center" vertical="center" wrapText="1"/>
      <protection/>
    </xf>
    <xf numFmtId="0" fontId="12" fillId="0" borderId="15" xfId="58" applyFont="1" applyFill="1" applyBorder="1" applyAlignment="1" applyProtection="1">
      <alignment horizontal="center" vertical="center" wrapText="1"/>
      <protection/>
    </xf>
    <xf numFmtId="0" fontId="12" fillId="0" borderId="11" xfId="58" applyFont="1" applyFill="1" applyBorder="1" applyAlignment="1" applyProtection="1">
      <alignment horizontal="left" vertical="center" wrapText="1" indent="1"/>
      <protection/>
    </xf>
    <xf numFmtId="0" fontId="12" fillId="0" borderId="12" xfId="58" applyFont="1" applyFill="1" applyBorder="1" applyAlignment="1" applyProtection="1">
      <alignment horizontal="left" vertical="center" wrapText="1" indent="1"/>
      <protection/>
    </xf>
    <xf numFmtId="165" fontId="12" fillId="0" borderId="12" xfId="58" applyNumberFormat="1" applyFont="1" applyFill="1" applyBorder="1" applyAlignment="1" applyProtection="1">
      <alignment horizontal="right" vertical="center" wrapText="1" indent="1"/>
      <protection/>
    </xf>
    <xf numFmtId="165" fontId="12" fillId="0" borderId="15" xfId="58" applyNumberFormat="1" applyFont="1" applyFill="1" applyBorder="1" applyAlignment="1" applyProtection="1">
      <alignment horizontal="right" vertical="center" wrapText="1" indent="1"/>
      <protection/>
    </xf>
    <xf numFmtId="49" fontId="0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17" xfId="0" applyFont="1" applyBorder="1" applyAlignment="1" applyProtection="1">
      <alignment horizontal="left" wrapText="1" indent="1"/>
      <protection/>
    </xf>
    <xf numFmtId="165" fontId="0" fillId="0" borderId="17" xfId="58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8" xfId="58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0" xfId="0" applyFont="1" applyBorder="1" applyAlignment="1" applyProtection="1">
      <alignment horizontal="left" wrapText="1" indent="1"/>
      <protection/>
    </xf>
    <xf numFmtId="165" fontId="0" fillId="0" borderId="20" xfId="58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1" xfId="58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23" xfId="0" applyFont="1" applyBorder="1" applyAlignment="1" applyProtection="1">
      <alignment horizontal="left" vertical="center" wrapText="1" indent="1"/>
      <protection/>
    </xf>
    <xf numFmtId="165" fontId="0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4" xfId="5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2" xfId="0" applyFont="1" applyBorder="1" applyAlignment="1" applyProtection="1">
      <alignment horizontal="left" vertical="center" wrapText="1" indent="1"/>
      <protection/>
    </xf>
    <xf numFmtId="0" fontId="16" fillId="0" borderId="17" xfId="0" applyFont="1" applyBorder="1" applyAlignment="1" applyProtection="1">
      <alignment horizontal="left" wrapText="1" indent="1"/>
      <protection/>
    </xf>
    <xf numFmtId="0" fontId="14" fillId="0" borderId="20" xfId="0" applyFont="1" applyBorder="1" applyAlignment="1" applyProtection="1">
      <alignment horizontal="left" vertical="center" wrapText="1" indent="1"/>
      <protection/>
    </xf>
    <xf numFmtId="0" fontId="17" fillId="0" borderId="12" xfId="58" applyFont="1" applyFill="1" applyBorder="1" applyAlignment="1" applyProtection="1">
      <alignment horizontal="left" vertical="center" wrapText="1" indent="1"/>
      <protection/>
    </xf>
    <xf numFmtId="165" fontId="0" fillId="0" borderId="17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18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12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vertical="center" wrapText="1"/>
      <protection/>
    </xf>
    <xf numFmtId="0" fontId="14" fillId="0" borderId="16" xfId="0" applyFont="1" applyBorder="1" applyAlignment="1" applyProtection="1">
      <alignment wrapText="1"/>
      <protection/>
    </xf>
    <xf numFmtId="0" fontId="14" fillId="0" borderId="19" xfId="0" applyFont="1" applyBorder="1" applyAlignment="1" applyProtection="1">
      <alignment wrapText="1"/>
      <protection/>
    </xf>
    <xf numFmtId="165" fontId="12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vertical="center" wrapText="1"/>
      <protection/>
    </xf>
    <xf numFmtId="0" fontId="18" fillId="0" borderId="25" xfId="0" applyFont="1" applyBorder="1" applyAlignment="1" applyProtection="1">
      <alignment vertical="center" wrapText="1"/>
      <protection/>
    </xf>
    <xf numFmtId="0" fontId="18" fillId="0" borderId="26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left" vertical="center" wrapText="1" indent="1"/>
      <protection/>
    </xf>
    <xf numFmtId="165" fontId="12" fillId="0" borderId="0" xfId="58" applyNumberFormat="1" applyFont="1" applyFill="1" applyBorder="1" applyAlignment="1" applyProtection="1">
      <alignment horizontal="right" vertical="center" wrapText="1" indent="1"/>
      <protection/>
    </xf>
    <xf numFmtId="165" fontId="13" fillId="0" borderId="10" xfId="58" applyNumberFormat="1" applyFont="1" applyFill="1" applyBorder="1" applyAlignment="1" applyProtection="1">
      <alignment/>
      <protection/>
    </xf>
    <xf numFmtId="0" fontId="13" fillId="0" borderId="10" xfId="0" applyFont="1" applyFill="1" applyBorder="1" applyAlignment="1" applyProtection="1">
      <alignment horizontal="right"/>
      <protection/>
    </xf>
    <xf numFmtId="0" fontId="0" fillId="0" borderId="0" xfId="58" applyFont="1" applyFill="1" applyAlignment="1" applyProtection="1">
      <alignment/>
      <protection/>
    </xf>
    <xf numFmtId="0" fontId="12" fillId="0" borderId="27" xfId="58" applyFont="1" applyFill="1" applyBorder="1" applyAlignment="1" applyProtection="1">
      <alignment horizontal="center" vertical="center" wrapText="1"/>
      <protection/>
    </xf>
    <xf numFmtId="0" fontId="12" fillId="0" borderId="28" xfId="58" applyFont="1" applyFill="1" applyBorder="1" applyAlignment="1" applyProtection="1">
      <alignment horizontal="left" vertical="center" wrapText="1" indent="1"/>
      <protection/>
    </xf>
    <xf numFmtId="0" fontId="12" fillId="0" borderId="29" xfId="58" applyFont="1" applyFill="1" applyBorder="1" applyAlignment="1" applyProtection="1">
      <alignment vertical="center" wrapText="1"/>
      <protection/>
    </xf>
    <xf numFmtId="165" fontId="12" fillId="0" borderId="29" xfId="58" applyNumberFormat="1" applyFont="1" applyFill="1" applyBorder="1" applyAlignment="1" applyProtection="1">
      <alignment horizontal="right" vertical="center" wrapText="1" indent="1"/>
      <protection/>
    </xf>
    <xf numFmtId="49" fontId="0" fillId="0" borderId="30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31" xfId="58" applyFont="1" applyFill="1" applyBorder="1" applyAlignment="1" applyProtection="1">
      <alignment horizontal="left" vertical="center" wrapText="1" indent="1"/>
      <protection/>
    </xf>
    <xf numFmtId="165" fontId="0" fillId="0" borderId="31" xfId="58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2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58" applyFont="1" applyFill="1" applyBorder="1" applyAlignment="1" applyProtection="1">
      <alignment horizontal="left" vertical="center" wrapText="1" indent="1"/>
      <protection/>
    </xf>
    <xf numFmtId="0" fontId="0" fillId="0" borderId="33" xfId="58" applyFont="1" applyFill="1" applyBorder="1" applyAlignment="1" applyProtection="1">
      <alignment horizontal="left" vertical="center" wrapText="1" indent="1"/>
      <protection/>
    </xf>
    <xf numFmtId="0" fontId="0" fillId="0" borderId="0" xfId="58" applyFont="1" applyFill="1" applyBorder="1" applyAlignment="1" applyProtection="1">
      <alignment horizontal="left" vertical="center" wrapText="1" indent="1"/>
      <protection/>
    </xf>
    <xf numFmtId="0" fontId="19" fillId="0" borderId="20" xfId="58" applyFont="1" applyFill="1" applyBorder="1" applyAlignment="1" applyProtection="1">
      <alignment horizontal="left" indent="6"/>
      <protection/>
    </xf>
    <xf numFmtId="0" fontId="19" fillId="0" borderId="20" xfId="58" applyFont="1" applyFill="1" applyBorder="1" applyAlignment="1" applyProtection="1">
      <alignment horizontal="left" vertical="center" wrapText="1" indent="6"/>
      <protection/>
    </xf>
    <xf numFmtId="0" fontId="7" fillId="0" borderId="20" xfId="58" applyFont="1" applyFill="1" applyBorder="1" applyAlignment="1" applyProtection="1">
      <alignment horizontal="left" indent="6"/>
      <protection/>
    </xf>
    <xf numFmtId="0" fontId="7" fillId="0" borderId="23" xfId="58" applyFont="1" applyFill="1" applyBorder="1" applyAlignment="1" applyProtection="1">
      <alignment horizontal="left" vertical="center" wrapText="1" indent="6"/>
      <protection/>
    </xf>
    <xf numFmtId="0" fontId="0" fillId="0" borderId="20" xfId="58" applyFont="1" applyFill="1" applyBorder="1" applyAlignment="1" applyProtection="1">
      <alignment vertical="center" wrapText="1"/>
      <protection/>
    </xf>
    <xf numFmtId="165" fontId="0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35" xfId="58" applyFont="1" applyFill="1" applyBorder="1" applyAlignment="1" applyProtection="1">
      <alignment horizontal="left" vertical="center" wrapText="1" indent="1"/>
      <protection/>
    </xf>
    <xf numFmtId="165" fontId="0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2" xfId="58" applyFont="1" applyFill="1" applyBorder="1" applyAlignment="1" applyProtection="1">
      <alignment vertical="center" wrapText="1"/>
      <protection/>
    </xf>
    <xf numFmtId="0" fontId="0" fillId="0" borderId="23" xfId="58" applyFont="1" applyFill="1" applyBorder="1" applyAlignment="1" applyProtection="1">
      <alignment horizontal="left" vertical="center" wrapText="1" indent="1"/>
      <protection/>
    </xf>
    <xf numFmtId="0" fontId="0" fillId="0" borderId="17" xfId="58" applyFont="1" applyFill="1" applyBorder="1" applyAlignment="1" applyProtection="1">
      <alignment horizontal="left" vertical="center" wrapText="1" indent="6"/>
      <protection/>
    </xf>
    <xf numFmtId="0" fontId="0" fillId="0" borderId="20" xfId="58" applyFont="1" applyFill="1" applyBorder="1" applyAlignment="1" applyProtection="1">
      <alignment horizontal="left" vertical="center" wrapText="1" indent="6"/>
      <protection/>
    </xf>
    <xf numFmtId="0" fontId="0" fillId="0" borderId="0" xfId="58" applyFont="1" applyFill="1" applyAlignment="1" applyProtection="1">
      <alignment horizontal="left" vertical="center" indent="1"/>
      <protection/>
    </xf>
    <xf numFmtId="49" fontId="0" fillId="0" borderId="37" xfId="58" applyNumberFormat="1" applyFont="1" applyFill="1" applyBorder="1" applyAlignment="1" applyProtection="1">
      <alignment horizontal="left" vertical="center" wrapText="1" indent="1"/>
      <protection/>
    </xf>
    <xf numFmtId="0" fontId="0" fillId="0" borderId="17" xfId="58" applyFont="1" applyFill="1" applyBorder="1" applyAlignment="1" applyProtection="1">
      <alignment horizontal="left" vertical="center" wrapText="1" indent="1"/>
      <protection/>
    </xf>
    <xf numFmtId="165" fontId="18" fillId="0" borderId="12" xfId="0" applyNumberFormat="1" applyFont="1" applyBorder="1" applyAlignment="1" applyProtection="1">
      <alignment horizontal="right" vertical="center" wrapText="1" indent="1"/>
      <protection/>
    </xf>
    <xf numFmtId="0" fontId="20" fillId="0" borderId="0" xfId="58" applyFont="1" applyFill="1" applyProtection="1">
      <alignment/>
      <protection/>
    </xf>
    <xf numFmtId="0" fontId="12" fillId="0" borderId="0" xfId="58" applyFont="1" applyFill="1" applyProtection="1">
      <alignment/>
      <protection/>
    </xf>
    <xf numFmtId="165" fontId="18" fillId="0" borderId="15" xfId="0" applyNumberFormat="1" applyFont="1" applyBorder="1" applyAlignment="1" applyProtection="1">
      <alignment horizontal="right" vertical="center" wrapText="1" indent="1"/>
      <protection/>
    </xf>
    <xf numFmtId="0" fontId="18" fillId="0" borderId="25" xfId="0" applyFont="1" applyBorder="1" applyAlignment="1" applyProtection="1">
      <alignment horizontal="left" vertical="center" wrapText="1" indent="1"/>
      <protection/>
    </xf>
    <xf numFmtId="0" fontId="18" fillId="0" borderId="26" xfId="0" applyFont="1" applyBorder="1" applyAlignment="1" applyProtection="1">
      <alignment horizontal="left" vertical="center" wrapText="1" indent="1"/>
      <protection/>
    </xf>
    <xf numFmtId="165" fontId="13" fillId="0" borderId="10" xfId="58" applyNumberFormat="1" applyFont="1" applyFill="1" applyBorder="1" applyAlignment="1" applyProtection="1">
      <alignment horizontal="left" vertical="center"/>
      <protection/>
    </xf>
    <xf numFmtId="165" fontId="12" fillId="0" borderId="27" xfId="58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Fill="1" applyAlignment="1" applyProtection="1">
      <alignment vertical="center" wrapText="1"/>
      <protection/>
    </xf>
    <xf numFmtId="165" fontId="0" fillId="0" borderId="0" xfId="0" applyNumberFormat="1" applyFill="1" applyAlignment="1" applyProtection="1">
      <alignment horizontal="center" vertical="center" wrapText="1"/>
      <protection/>
    </xf>
    <xf numFmtId="165" fontId="13" fillId="0" borderId="0" xfId="0" applyNumberFormat="1" applyFont="1" applyFill="1" applyAlignment="1" applyProtection="1">
      <alignment horizontal="right" vertical="center"/>
      <protection/>
    </xf>
    <xf numFmtId="165" fontId="22" fillId="0" borderId="11" xfId="0" applyNumberFormat="1" applyFont="1" applyFill="1" applyBorder="1" applyAlignment="1" applyProtection="1">
      <alignment horizontal="center" vertical="center" wrapText="1"/>
      <protection/>
    </xf>
    <xf numFmtId="165" fontId="22" fillId="0" borderId="12" xfId="0" applyNumberFormat="1" applyFont="1" applyFill="1" applyBorder="1" applyAlignment="1" applyProtection="1">
      <alignment horizontal="center" vertical="center" wrapText="1"/>
      <protection/>
    </xf>
    <xf numFmtId="165" fontId="22" fillId="0" borderId="38" xfId="0" applyNumberFormat="1" applyFont="1" applyFill="1" applyBorder="1" applyAlignment="1" applyProtection="1">
      <alignment horizontal="center" vertical="center" wrapText="1"/>
      <protection/>
    </xf>
    <xf numFmtId="165" fontId="22" fillId="0" borderId="27" xfId="0" applyNumberFormat="1" applyFont="1" applyFill="1" applyBorder="1" applyAlignment="1" applyProtection="1">
      <alignment horizontal="center" vertical="center" wrapText="1"/>
      <protection/>
    </xf>
    <xf numFmtId="165" fontId="12" fillId="0" borderId="0" xfId="0" applyNumberFormat="1" applyFont="1" applyFill="1" applyAlignment="1" applyProtection="1">
      <alignment horizontal="center" vertical="center" wrapText="1"/>
      <protection/>
    </xf>
    <xf numFmtId="165" fontId="17" fillId="0" borderId="39" xfId="0" applyNumberFormat="1" applyFont="1" applyFill="1" applyBorder="1" applyAlignment="1" applyProtection="1">
      <alignment horizontal="center" vertical="center" wrapText="1"/>
      <protection/>
    </xf>
    <xf numFmtId="165" fontId="17" fillId="0" borderId="11" xfId="0" applyNumberFormat="1" applyFont="1" applyFill="1" applyBorder="1" applyAlignment="1" applyProtection="1">
      <alignment horizontal="center" vertical="center" wrapText="1"/>
      <protection/>
    </xf>
    <xf numFmtId="165" fontId="17" fillId="0" borderId="12" xfId="0" applyNumberFormat="1" applyFont="1" applyFill="1" applyBorder="1" applyAlignment="1" applyProtection="1">
      <alignment horizontal="center" vertical="center" wrapText="1"/>
      <protection/>
    </xf>
    <xf numFmtId="165" fontId="17" fillId="0" borderId="27" xfId="0" applyNumberFormat="1" applyFont="1" applyFill="1" applyBorder="1" applyAlignment="1" applyProtection="1">
      <alignment horizontal="center" vertical="center" wrapText="1"/>
      <protection/>
    </xf>
    <xf numFmtId="165" fontId="17" fillId="0" borderId="0" xfId="0" applyNumberFormat="1" applyFont="1" applyFill="1" applyAlignment="1" applyProtection="1">
      <alignment horizontal="center" vertical="center" wrapText="1"/>
      <protection/>
    </xf>
    <xf numFmtId="165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5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5" fontId="1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4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/>
    </xf>
    <xf numFmtId="165" fontId="1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19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5" fontId="1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5" fontId="1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5" fontId="1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39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65" fontId="17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6" xfId="0" applyNumberFormat="1" applyFont="1" applyFill="1" applyBorder="1" applyAlignment="1" applyProtection="1">
      <alignment horizontal="left" vertical="center" wrapText="1" indent="1"/>
      <protection/>
    </xf>
    <xf numFmtId="165" fontId="19" fillId="0" borderId="37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35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5" fontId="1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5" fontId="0" fillId="0" borderId="47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43" xfId="0" applyNumberFormat="1" applyFont="1" applyFill="1" applyBorder="1" applyAlignment="1" applyProtection="1">
      <alignment horizontal="left" vertical="center" wrapText="1" indent="1"/>
      <protection locked="0"/>
    </xf>
    <xf numFmtId="165" fontId="12" fillId="0" borderId="11" xfId="0" applyNumberFormat="1" applyFont="1" applyFill="1" applyBorder="1" applyAlignment="1" applyProtection="1">
      <alignment horizontal="left" vertical="center" wrapText="1" indent="1"/>
      <protection/>
    </xf>
    <xf numFmtId="165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5" fontId="19" fillId="0" borderId="19" xfId="0" applyNumberFormat="1" applyFont="1" applyFill="1" applyBorder="1" applyAlignment="1" applyProtection="1">
      <alignment horizontal="left" vertical="center" wrapText="1" indent="6"/>
      <protection locked="0"/>
    </xf>
    <xf numFmtId="165" fontId="19" fillId="0" borderId="19" xfId="0" applyNumberFormat="1" applyFont="1" applyFill="1" applyBorder="1" applyAlignment="1" applyProtection="1">
      <alignment horizontal="left" vertical="center" wrapText="1" indent="3"/>
      <protection locked="0"/>
    </xf>
    <xf numFmtId="165" fontId="19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5" fontId="19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23" fillId="0" borderId="37" xfId="0" applyNumberFormat="1" applyFont="1" applyFill="1" applyBorder="1" applyAlignment="1" applyProtection="1">
      <alignment horizontal="left" vertical="center" wrapText="1" indent="1"/>
      <protection/>
    </xf>
    <xf numFmtId="165" fontId="23" fillId="0" borderId="17" xfId="0" applyNumberFormat="1" applyFont="1" applyFill="1" applyBorder="1" applyAlignment="1" applyProtection="1">
      <alignment horizontal="right" vertical="center" wrapText="1" indent="1"/>
      <protection/>
    </xf>
    <xf numFmtId="165" fontId="19" fillId="0" borderId="19" xfId="0" applyNumberFormat="1" applyFont="1" applyFill="1" applyBorder="1" applyAlignment="1" applyProtection="1">
      <alignment horizontal="left" vertical="center" wrapText="1" indent="2"/>
      <protection/>
    </xf>
    <xf numFmtId="165" fontId="19" fillId="0" borderId="20" xfId="0" applyNumberFormat="1" applyFont="1" applyFill="1" applyBorder="1" applyAlignment="1" applyProtection="1">
      <alignment horizontal="left" vertical="center" wrapText="1" indent="2"/>
      <protection/>
    </xf>
    <xf numFmtId="165" fontId="23" fillId="0" borderId="20" xfId="0" applyNumberFormat="1" applyFont="1" applyFill="1" applyBorder="1" applyAlignment="1" applyProtection="1">
      <alignment horizontal="left" vertical="center" wrapText="1" indent="1"/>
      <protection/>
    </xf>
    <xf numFmtId="165" fontId="1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5" fontId="19" fillId="0" borderId="16" xfId="0" applyNumberFormat="1" applyFont="1" applyFill="1" applyBorder="1" applyAlignment="1" applyProtection="1">
      <alignment horizontal="left" vertical="center" wrapText="1" indent="2"/>
      <protection/>
    </xf>
    <xf numFmtId="165" fontId="19" fillId="0" borderId="22" xfId="0" applyNumberFormat="1" applyFont="1" applyFill="1" applyBorder="1" applyAlignment="1" applyProtection="1">
      <alignment horizontal="left" vertical="center" wrapText="1" indent="2"/>
      <protection/>
    </xf>
    <xf numFmtId="165" fontId="12" fillId="0" borderId="2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Alignment="1" applyProtection="1">
      <alignment horizontal="center"/>
      <protection/>
    </xf>
    <xf numFmtId="3" fontId="7" fillId="0" borderId="0" xfId="0" applyNumberFormat="1" applyFont="1" applyFill="1" applyAlignment="1" applyProtection="1">
      <alignment horizontal="right" indent="1"/>
      <protection/>
    </xf>
    <xf numFmtId="0" fontId="7" fillId="0" borderId="0" xfId="0" applyFont="1" applyFill="1" applyAlignment="1" applyProtection="1">
      <alignment horizontal="right" indent="1"/>
      <protection/>
    </xf>
    <xf numFmtId="3" fontId="22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65" fontId="0" fillId="0" borderId="0" xfId="0" applyNumberFormat="1" applyFill="1" applyAlignment="1">
      <alignment horizontal="center" vertical="center" wrapText="1"/>
    </xf>
    <xf numFmtId="165" fontId="0" fillId="0" borderId="0" xfId="0" applyNumberFormat="1" applyFill="1" applyAlignment="1">
      <alignment vertical="center" wrapText="1"/>
    </xf>
    <xf numFmtId="0" fontId="21" fillId="0" borderId="0" xfId="0" applyNumberFormat="1" applyFont="1" applyFill="1" applyAlignment="1" applyProtection="1">
      <alignment horizontal="center" textRotation="180" wrapText="1"/>
      <protection locked="0"/>
    </xf>
    <xf numFmtId="165" fontId="12" fillId="0" borderId="0" xfId="0" applyNumberFormat="1" applyFont="1" applyFill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165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NumberFormat="1" applyFont="1" applyFill="1" applyAlignment="1" applyProtection="1">
      <alignment textRotation="180" wrapText="1"/>
      <protection locked="0"/>
    </xf>
    <xf numFmtId="0" fontId="12" fillId="0" borderId="49" xfId="0" applyFont="1" applyBorder="1" applyAlignment="1">
      <alignment/>
    </xf>
    <xf numFmtId="0" fontId="12" fillId="0" borderId="35" xfId="0" applyFont="1" applyBorder="1" applyAlignment="1">
      <alignment/>
    </xf>
    <xf numFmtId="165" fontId="22" fillId="0" borderId="35" xfId="0" applyNumberFormat="1" applyFont="1" applyFill="1" applyBorder="1" applyAlignment="1" applyProtection="1">
      <alignment horizontal="center" vertical="center" wrapText="1"/>
      <protection/>
    </xf>
    <xf numFmtId="165" fontId="22" fillId="0" borderId="5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13" fillId="0" borderId="0" xfId="0" applyNumberFormat="1" applyFont="1" applyFill="1" applyAlignment="1" applyProtection="1">
      <alignment textRotation="180" wrapText="1"/>
      <protection locked="0"/>
    </xf>
    <xf numFmtId="0" fontId="0" fillId="0" borderId="20" xfId="0" applyFont="1" applyBorder="1" applyAlignment="1">
      <alignment/>
    </xf>
    <xf numFmtId="3" fontId="0" fillId="0" borderId="20" xfId="0" applyNumberFormat="1" applyBorder="1" applyAlignment="1">
      <alignment/>
    </xf>
    <xf numFmtId="165" fontId="0" fillId="0" borderId="20" xfId="0" applyNumberFormat="1" applyFont="1" applyFill="1" applyBorder="1" applyAlignment="1">
      <alignment vertical="center" wrapText="1"/>
    </xf>
    <xf numFmtId="3" fontId="0" fillId="0" borderId="20" xfId="0" applyNumberFormat="1" applyFill="1" applyBorder="1" applyAlignment="1">
      <alignment vertical="center" wrapText="1"/>
    </xf>
    <xf numFmtId="0" fontId="0" fillId="0" borderId="49" xfId="0" applyFont="1" applyBorder="1" applyAlignment="1">
      <alignment/>
    </xf>
    <xf numFmtId="165" fontId="0" fillId="0" borderId="35" xfId="0" applyNumberFormat="1" applyFont="1" applyFill="1" applyBorder="1" applyAlignment="1">
      <alignment vertical="center" wrapText="1"/>
    </xf>
    <xf numFmtId="165" fontId="0" fillId="0" borderId="50" xfId="0" applyNumberFormat="1" applyFill="1" applyBorder="1" applyAlignment="1">
      <alignment vertical="center" wrapText="1"/>
    </xf>
    <xf numFmtId="165" fontId="12" fillId="0" borderId="20" xfId="0" applyNumberFormat="1" applyFont="1" applyFill="1" applyBorder="1" applyAlignment="1">
      <alignment vertical="center" wrapText="1"/>
    </xf>
    <xf numFmtId="165" fontId="12" fillId="0" borderId="33" xfId="0" applyNumberFormat="1" applyFont="1" applyFill="1" applyBorder="1" applyAlignment="1">
      <alignment vertical="center" wrapText="1"/>
    </xf>
    <xf numFmtId="0" fontId="0" fillId="0" borderId="44" xfId="0" applyFont="1" applyBorder="1" applyAlignment="1">
      <alignment/>
    </xf>
    <xf numFmtId="165" fontId="0" fillId="0" borderId="33" xfId="0" applyNumberFormat="1" applyFill="1" applyBorder="1" applyAlignment="1">
      <alignment vertical="center" wrapText="1"/>
    </xf>
    <xf numFmtId="165" fontId="0" fillId="0" borderId="33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3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1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39" xfId="0" applyFont="1" applyBorder="1" applyAlignment="1">
      <alignment/>
    </xf>
    <xf numFmtId="0" fontId="0" fillId="0" borderId="16" xfId="0" applyFont="1" applyBorder="1" applyAlignment="1">
      <alignment/>
    </xf>
    <xf numFmtId="0" fontId="7" fillId="0" borderId="40" xfId="0" applyFont="1" applyBorder="1" applyAlignment="1">
      <alignment wrapText="1"/>
    </xf>
    <xf numFmtId="0" fontId="0" fillId="0" borderId="52" xfId="0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26" fillId="0" borderId="17" xfId="0" applyNumberFormat="1" applyFont="1" applyBorder="1" applyAlignment="1">
      <alignment/>
    </xf>
    <xf numFmtId="3" fontId="12" fillId="0" borderId="53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3" fontId="12" fillId="0" borderId="41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7" fillId="0" borderId="42" xfId="0" applyFont="1" applyBorder="1" applyAlignment="1">
      <alignment/>
    </xf>
    <xf numFmtId="0" fontId="0" fillId="0" borderId="55" xfId="0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34" xfId="0" applyNumberFormat="1" applyFont="1" applyBorder="1" applyAlignment="1">
      <alignment/>
    </xf>
    <xf numFmtId="0" fontId="7" fillId="0" borderId="42" xfId="0" applyFont="1" applyBorder="1" applyAlignment="1">
      <alignment wrapText="1"/>
    </xf>
    <xf numFmtId="3" fontId="12" fillId="0" borderId="33" xfId="0" applyNumberFormat="1" applyFont="1" applyBorder="1" applyAlignment="1">
      <alignment/>
    </xf>
    <xf numFmtId="3" fontId="26" fillId="0" borderId="33" xfId="0" applyNumberFormat="1" applyFont="1" applyBorder="1" applyAlignment="1">
      <alignment/>
    </xf>
    <xf numFmtId="3" fontId="27" fillId="0" borderId="11" xfId="0" applyNumberFormat="1" applyFont="1" applyBorder="1" applyAlignment="1">
      <alignment/>
    </xf>
    <xf numFmtId="3" fontId="27" fillId="0" borderId="27" xfId="0" applyNumberFormat="1" applyFont="1" applyBorder="1" applyAlignment="1">
      <alignment/>
    </xf>
    <xf numFmtId="3" fontId="27" fillId="0" borderId="56" xfId="0" applyNumberFormat="1" applyFont="1" applyBorder="1" applyAlignment="1">
      <alignment horizontal="center"/>
    </xf>
    <xf numFmtId="3" fontId="27" fillId="0" borderId="0" xfId="0" applyNumberFormat="1" applyFont="1" applyAlignment="1">
      <alignment/>
    </xf>
    <xf numFmtId="0" fontId="0" fillId="0" borderId="57" xfId="0" applyBorder="1" applyAlignment="1">
      <alignment/>
    </xf>
    <xf numFmtId="0" fontId="0" fillId="0" borderId="57" xfId="0" applyBorder="1" applyAlignment="1">
      <alignment horizontal="center"/>
    </xf>
    <xf numFmtId="3" fontId="0" fillId="0" borderId="57" xfId="0" applyNumberFormat="1" applyBorder="1" applyAlignment="1">
      <alignment/>
    </xf>
    <xf numFmtId="3" fontId="12" fillId="0" borderId="57" xfId="0" applyNumberFormat="1" applyFont="1" applyBorder="1" applyAlignment="1">
      <alignment/>
    </xf>
    <xf numFmtId="0" fontId="0" fillId="0" borderId="17" xfId="0" applyFont="1" applyBorder="1" applyAlignment="1">
      <alignment/>
    </xf>
    <xf numFmtId="3" fontId="26" fillId="0" borderId="54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58" xfId="0" applyFont="1" applyBorder="1" applyAlignment="1">
      <alignment wrapText="1"/>
    </xf>
    <xf numFmtId="3" fontId="0" fillId="0" borderId="23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0" borderId="12" xfId="0" applyNumberFormat="1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28" fillId="0" borderId="0" xfId="0" applyFont="1" applyFill="1" applyAlignment="1">
      <alignment horizontal="righ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right" vertical="top" wrapText="1"/>
      <protection locked="0"/>
    </xf>
    <xf numFmtId="0" fontId="29" fillId="0" borderId="0" xfId="0" applyFont="1" applyFill="1" applyAlignment="1">
      <alignment horizontal="right"/>
    </xf>
    <xf numFmtId="0" fontId="12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right" vertical="center" wrapText="1"/>
    </xf>
    <xf numFmtId="0" fontId="0" fillId="0" borderId="48" xfId="0" applyFont="1" applyFill="1" applyBorder="1" applyAlignment="1">
      <alignment horizontal="left" vertical="center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166" fontId="7" fillId="0" borderId="41" xfId="0" applyNumberFormat="1" applyFont="1" applyFill="1" applyBorder="1" applyAlignment="1" applyProtection="1">
      <alignment horizontal="right" vertical="center"/>
      <protection/>
    </xf>
    <xf numFmtId="0" fontId="0" fillId="0" borderId="61" xfId="0" applyFont="1" applyFill="1" applyBorder="1" applyAlignment="1">
      <alignment horizontal="left" vertical="center"/>
    </xf>
    <xf numFmtId="0" fontId="0" fillId="0" borderId="23" xfId="0" applyFont="1" applyFill="1" applyBorder="1" applyAlignment="1" applyProtection="1">
      <alignment horizontal="left" vertical="center" wrapText="1" indent="1"/>
      <protection locked="0"/>
    </xf>
    <xf numFmtId="166" fontId="7" fillId="0" borderId="45" xfId="0" applyNumberFormat="1" applyFont="1" applyFill="1" applyBorder="1" applyAlignment="1" applyProtection="1">
      <alignment horizontal="right" vertical="center"/>
      <protection locked="0"/>
    </xf>
    <xf numFmtId="0" fontId="12" fillId="0" borderId="51" xfId="0" applyFont="1" applyFill="1" applyBorder="1" applyAlignment="1">
      <alignment horizontal="left" vertical="center"/>
    </xf>
    <xf numFmtId="0" fontId="12" fillId="0" borderId="12" xfId="0" applyFont="1" applyFill="1" applyBorder="1" applyAlignment="1" applyProtection="1">
      <alignment horizontal="left" vertical="center" wrapText="1" indent="1"/>
      <protection locked="0"/>
    </xf>
    <xf numFmtId="166" fontId="22" fillId="0" borderId="27" xfId="0" applyNumberFormat="1" applyFont="1" applyFill="1" applyBorder="1" applyAlignment="1" applyProtection="1">
      <alignment horizontal="right" vertical="center"/>
      <protection locked="0"/>
    </xf>
    <xf numFmtId="166" fontId="7" fillId="0" borderId="41" xfId="0" applyNumberFormat="1" applyFont="1" applyFill="1" applyBorder="1" applyAlignment="1" applyProtection="1">
      <alignment horizontal="right" vertical="center"/>
      <protection locked="0"/>
    </xf>
    <xf numFmtId="0" fontId="12" fillId="0" borderId="62" xfId="0" applyFont="1" applyFill="1" applyBorder="1" applyAlignment="1">
      <alignment horizontal="left" vertical="center"/>
    </xf>
    <xf numFmtId="0" fontId="12" fillId="0" borderId="29" xfId="0" applyFont="1" applyFill="1" applyBorder="1" applyAlignment="1" applyProtection="1">
      <alignment horizontal="left" vertical="center" wrapText="1" indent="1"/>
      <protection locked="0"/>
    </xf>
    <xf numFmtId="166" fontId="30" fillId="33" borderId="27" xfId="0" applyNumberFormat="1" applyFont="1" applyFill="1" applyBorder="1" applyAlignment="1" applyProtection="1">
      <alignment horizontal="right" vertical="center"/>
      <protection/>
    </xf>
    <xf numFmtId="166" fontId="22" fillId="0" borderId="63" xfId="0" applyNumberFormat="1" applyFont="1" applyFill="1" applyBorder="1" applyAlignment="1" applyProtection="1">
      <alignment horizontal="right" vertical="center"/>
      <protection locked="0"/>
    </xf>
    <xf numFmtId="166" fontId="22" fillId="0" borderId="6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3" fontId="0" fillId="0" borderId="0" xfId="0" applyNumberFormat="1" applyFill="1" applyAlignment="1" applyProtection="1">
      <alignment horizontal="center" vertical="center" wrapText="1"/>
      <protection/>
    </xf>
    <xf numFmtId="0" fontId="17" fillId="0" borderId="6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/>
      <protection/>
    </xf>
    <xf numFmtId="3" fontId="12" fillId="0" borderId="66" xfId="0" applyNumberFormat="1" applyFont="1" applyFill="1" applyBorder="1" applyAlignment="1" applyProtection="1">
      <alignment horizontal="center" vertical="center"/>
      <protection/>
    </xf>
    <xf numFmtId="49" fontId="12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2" fillId="0" borderId="68" xfId="0" applyFont="1" applyFill="1" applyBorder="1" applyAlignment="1" applyProtection="1">
      <alignment horizontal="center" vertical="center" wrapText="1"/>
      <protection/>
    </xf>
    <xf numFmtId="0" fontId="12" fillId="0" borderId="69" xfId="0" applyFont="1" applyFill="1" applyBorder="1" applyAlignment="1" applyProtection="1">
      <alignment horizontal="center" vertical="center"/>
      <protection/>
    </xf>
    <xf numFmtId="3" fontId="12" fillId="0" borderId="69" xfId="0" applyNumberFormat="1" applyFont="1" applyFill="1" applyBorder="1" applyAlignment="1" applyProtection="1">
      <alignment horizontal="center" vertical="center"/>
      <protection/>
    </xf>
    <xf numFmtId="3" fontId="12" fillId="0" borderId="70" xfId="0" applyNumberFormat="1" applyFont="1" applyFill="1" applyBorder="1" applyAlignment="1" applyProtection="1">
      <alignment horizontal="center" vertical="center"/>
      <protection/>
    </xf>
    <xf numFmtId="49" fontId="12" fillId="0" borderId="71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3" fontId="12" fillId="0" borderId="49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72" xfId="0" applyFont="1" applyFill="1" applyBorder="1" applyAlignment="1" applyProtection="1">
      <alignment horizontal="center"/>
      <protection/>
    </xf>
    <xf numFmtId="0" fontId="12" fillId="0" borderId="51" xfId="0" applyFont="1" applyFill="1" applyBorder="1" applyAlignment="1" applyProtection="1">
      <alignment horizontal="center" vertical="center" wrapText="1"/>
      <protection/>
    </xf>
    <xf numFmtId="0" fontId="12" fillId="0" borderId="73" xfId="0" applyFont="1" applyFill="1" applyBorder="1" applyAlignment="1" applyProtection="1">
      <alignment horizontal="center" vertical="center" wrapText="1"/>
      <protection/>
    </xf>
    <xf numFmtId="3" fontId="22" fillId="0" borderId="74" xfId="0" applyNumberFormat="1" applyFont="1" applyFill="1" applyBorder="1" applyAlignment="1" applyProtection="1">
      <alignment horizontal="center" vertical="center" wrapText="1"/>
      <protection/>
    </xf>
    <xf numFmtId="167" fontId="22" fillId="0" borderId="15" xfId="58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74" xfId="0" applyFont="1" applyFill="1" applyBorder="1" applyAlignment="1" applyProtection="1">
      <alignment horizontal="center" vertical="center" wrapText="1"/>
      <protection/>
    </xf>
    <xf numFmtId="3" fontId="12" fillId="0" borderId="74" xfId="0" applyNumberFormat="1" applyFont="1" applyFill="1" applyBorder="1" applyAlignment="1" applyProtection="1">
      <alignment horizontal="center" vertical="center" wrapText="1"/>
      <protection/>
    </xf>
    <xf numFmtId="3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2" fillId="0" borderId="61" xfId="0" applyFont="1" applyFill="1" applyBorder="1" applyAlignment="1" applyProtection="1">
      <alignment horizontal="center" vertical="center" wrapText="1"/>
      <protection/>
    </xf>
    <xf numFmtId="0" fontId="12" fillId="0" borderId="75" xfId="0" applyFont="1" applyFill="1" applyBorder="1" applyAlignment="1" applyProtection="1">
      <alignment horizontal="center" vertical="center" wrapText="1"/>
      <protection/>
    </xf>
    <xf numFmtId="3" fontId="12" fillId="0" borderId="59" xfId="0" applyNumberFormat="1" applyFont="1" applyFill="1" applyBorder="1" applyAlignment="1" applyProtection="1">
      <alignment horizontal="center" vertical="center" wrapText="1"/>
      <protection/>
    </xf>
    <xf numFmtId="3" fontId="12" fillId="0" borderId="23" xfId="0" applyNumberFormat="1" applyFont="1" applyFill="1" applyBorder="1" applyAlignment="1" applyProtection="1">
      <alignment horizontal="center" vertical="center" wrapText="1"/>
      <protection/>
    </xf>
    <xf numFmtId="165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74" xfId="58" applyFont="1" applyFill="1" applyBorder="1" applyAlignment="1" applyProtection="1">
      <alignment horizontal="left" vertical="center" wrapText="1" indent="1"/>
      <protection/>
    </xf>
    <xf numFmtId="3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49" fontId="19" fillId="0" borderId="16" xfId="58" applyNumberFormat="1" applyFont="1" applyFill="1" applyBorder="1" applyAlignment="1" applyProtection="1">
      <alignment horizontal="center" vertical="center" wrapText="1"/>
      <protection/>
    </xf>
    <xf numFmtId="0" fontId="32" fillId="0" borderId="54" xfId="0" applyFont="1" applyBorder="1" applyAlignment="1" applyProtection="1">
      <alignment horizontal="left" wrapText="1" indent="1"/>
      <protection/>
    </xf>
    <xf numFmtId="3" fontId="0" fillId="0" borderId="66" xfId="58" applyNumberFormat="1" applyFont="1" applyFill="1" applyBorder="1" applyAlignment="1" applyProtection="1">
      <alignment horizontal="center" vertical="center" wrapText="1"/>
      <protection/>
    </xf>
    <xf numFmtId="3" fontId="0" fillId="0" borderId="31" xfId="58" applyNumberFormat="1" applyFont="1" applyFill="1" applyBorder="1" applyAlignment="1" applyProtection="1">
      <alignment horizontal="center" vertical="center" wrapText="1"/>
      <protection/>
    </xf>
    <xf numFmtId="165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58" applyNumberFormat="1" applyFont="1" applyFill="1" applyBorder="1" applyAlignment="1" applyProtection="1">
      <alignment horizontal="center" vertical="center" wrapText="1"/>
      <protection/>
    </xf>
    <xf numFmtId="0" fontId="32" fillId="0" borderId="44" xfId="0" applyFont="1" applyBorder="1" applyAlignment="1" applyProtection="1">
      <alignment horizontal="left" wrapText="1" indent="1"/>
      <protection/>
    </xf>
    <xf numFmtId="3" fontId="0" fillId="0" borderId="44" xfId="58" applyNumberFormat="1" applyFont="1" applyFill="1" applyBorder="1" applyAlignment="1" applyProtection="1">
      <alignment horizontal="center" vertical="center" wrapText="1"/>
      <protection/>
    </xf>
    <xf numFmtId="3" fontId="0" fillId="0" borderId="20" xfId="58" applyNumberFormat="1" applyFont="1" applyFill="1" applyBorder="1" applyAlignment="1" applyProtection="1">
      <alignment horizontal="center" vertical="center" wrapText="1"/>
      <protection/>
    </xf>
    <xf numFmtId="165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1" xfId="58" applyFont="1" applyFill="1" applyBorder="1" applyAlignment="1" applyProtection="1">
      <alignment horizontal="center" vertical="center" wrapText="1"/>
      <protection/>
    </xf>
    <xf numFmtId="0" fontId="33" fillId="0" borderId="74" xfId="0" applyFont="1" applyBorder="1" applyAlignment="1" applyProtection="1">
      <alignment horizontal="left" vertical="center" wrapText="1" indent="1"/>
      <protection/>
    </xf>
    <xf numFmtId="3" fontId="0" fillId="0" borderId="74" xfId="58" applyNumberFormat="1" applyFont="1" applyFill="1" applyBorder="1" applyAlignment="1" applyProtection="1">
      <alignment horizontal="center" vertical="center" wrapText="1"/>
      <protection/>
    </xf>
    <xf numFmtId="3" fontId="0" fillId="0" borderId="15" xfId="58" applyNumberFormat="1" applyFont="1" applyFill="1" applyBorder="1" applyAlignment="1" applyProtection="1">
      <alignment horizontal="center" vertical="center" wrapText="1"/>
      <protection/>
    </xf>
    <xf numFmtId="3" fontId="0" fillId="0" borderId="54" xfId="58" applyNumberFormat="1" applyFont="1" applyFill="1" applyBorder="1" applyAlignment="1" applyProtection="1">
      <alignment horizontal="center" vertical="center" wrapText="1"/>
      <protection/>
    </xf>
    <xf numFmtId="3" fontId="0" fillId="0" borderId="35" xfId="58" applyNumberFormat="1" applyFont="1" applyFill="1" applyBorder="1" applyAlignment="1" applyProtection="1">
      <alignment horizontal="center" vertical="center" wrapText="1"/>
      <protection/>
    </xf>
    <xf numFmtId="165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 applyProtection="1">
      <alignment vertical="center" wrapText="1"/>
      <protection/>
    </xf>
    <xf numFmtId="3" fontId="0" fillId="0" borderId="23" xfId="58" applyNumberFormat="1" applyFont="1" applyFill="1" applyBorder="1" applyAlignment="1" applyProtection="1">
      <alignment horizontal="center" vertical="center" wrapText="1"/>
      <protection/>
    </xf>
    <xf numFmtId="165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15" xfId="0" applyNumberFormat="1" applyFont="1" applyFill="1" applyBorder="1" applyAlignment="1" applyProtection="1">
      <alignment horizontal="right" vertical="center" wrapText="1"/>
      <protection/>
    </xf>
    <xf numFmtId="165" fontId="12" fillId="0" borderId="15" xfId="0" applyNumberFormat="1" applyFont="1" applyFill="1" applyBorder="1" applyAlignment="1" applyProtection="1">
      <alignment horizontal="center" vertical="center" wrapText="1"/>
      <protection/>
    </xf>
    <xf numFmtId="3" fontId="12" fillId="0" borderId="54" xfId="0" applyNumberFormat="1" applyFont="1" applyFill="1" applyBorder="1" applyAlignment="1" applyProtection="1">
      <alignment horizontal="center" vertical="center" wrapText="1"/>
      <protection/>
    </xf>
    <xf numFmtId="3" fontId="12" fillId="0" borderId="17" xfId="0" applyNumberFormat="1" applyFont="1" applyFill="1" applyBorder="1" applyAlignment="1" applyProtection="1">
      <alignment horizontal="center" vertical="center" wrapText="1"/>
      <protection/>
    </xf>
    <xf numFmtId="165" fontId="12" fillId="0" borderId="18" xfId="0" applyNumberFormat="1" applyFont="1" applyFill="1" applyBorder="1" applyAlignment="1" applyProtection="1">
      <alignment horizontal="center" vertical="center" wrapText="1"/>
      <protection/>
    </xf>
    <xf numFmtId="49" fontId="19" fillId="0" borderId="22" xfId="58" applyNumberFormat="1" applyFont="1" applyFill="1" applyBorder="1" applyAlignment="1" applyProtection="1">
      <alignment horizontal="center" vertical="center" wrapText="1"/>
      <protection/>
    </xf>
    <xf numFmtId="0" fontId="32" fillId="0" borderId="59" xfId="0" applyFont="1" applyBorder="1" applyAlignment="1" applyProtection="1">
      <alignment horizontal="left" indent="1"/>
      <protection/>
    </xf>
    <xf numFmtId="3" fontId="0" fillId="0" borderId="23" xfId="0" applyNumberFormat="1" applyFont="1" applyFill="1" applyBorder="1" applyAlignment="1" applyProtection="1">
      <alignment horizontal="center" vertical="center" wrapText="1"/>
      <protection/>
    </xf>
    <xf numFmtId="165" fontId="0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5" xfId="0" applyNumberFormat="1" applyFont="1" applyFill="1" applyBorder="1" applyAlignment="1" applyProtection="1">
      <alignment horizontal="center" vertical="center" wrapText="1"/>
      <protection/>
    </xf>
    <xf numFmtId="165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2" fillId="0" borderId="59" xfId="0" applyFont="1" applyBorder="1" applyAlignment="1" applyProtection="1">
      <alignment horizontal="left" vertical="center" wrapText="1" indent="1"/>
      <protection/>
    </xf>
    <xf numFmtId="0" fontId="12" fillId="0" borderId="74" xfId="58" applyFont="1" applyFill="1" applyBorder="1" applyAlignment="1" applyProtection="1">
      <alignment horizontal="left" vertical="center" wrapText="1" indent="1"/>
      <protection/>
    </xf>
    <xf numFmtId="3" fontId="12" fillId="0" borderId="74" xfId="58" applyNumberFormat="1" applyFont="1" applyFill="1" applyBorder="1" applyAlignment="1" applyProtection="1">
      <alignment horizontal="center" vertical="center" wrapText="1"/>
      <protection/>
    </xf>
    <xf numFmtId="3" fontId="12" fillId="0" borderId="15" xfId="58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center" vertical="center" wrapText="1"/>
      <protection/>
    </xf>
    <xf numFmtId="165" fontId="12" fillId="0" borderId="74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54" xfId="58" applyFont="1" applyFill="1" applyBorder="1" applyAlignment="1" applyProtection="1">
      <alignment horizontal="left" vertical="center" wrapText="1" indent="1"/>
      <protection/>
    </xf>
    <xf numFmtId="3" fontId="0" fillId="0" borderId="17" xfId="58" applyNumberFormat="1" applyFont="1" applyFill="1" applyBorder="1" applyAlignment="1" applyProtection="1">
      <alignment horizontal="center" vertical="center" wrapText="1"/>
      <protection/>
    </xf>
    <xf numFmtId="165" fontId="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58" applyFont="1" applyFill="1" applyBorder="1" applyAlignment="1" applyProtection="1">
      <alignment horizontal="left" vertical="center" wrapText="1" inden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6" xfId="58" applyFont="1" applyFill="1" applyBorder="1" applyAlignment="1" applyProtection="1">
      <alignment horizontal="left" vertical="center" wrapText="1" indent="1"/>
      <protection/>
    </xf>
    <xf numFmtId="3" fontId="0" fillId="0" borderId="76" xfId="58" applyNumberFormat="1" applyFont="1" applyFill="1" applyBorder="1" applyAlignment="1" applyProtection="1">
      <alignment horizontal="center" vertical="center" wrapText="1"/>
      <protection/>
    </xf>
    <xf numFmtId="3" fontId="0" fillId="0" borderId="26" xfId="58" applyNumberFormat="1" applyFont="1" applyFill="1" applyBorder="1" applyAlignment="1" applyProtection="1">
      <alignment horizontal="center" vertical="center" wrapText="1"/>
      <protection/>
    </xf>
    <xf numFmtId="165" fontId="0" fillId="0" borderId="71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56" xfId="0" applyFont="1" applyBorder="1" applyAlignment="1" applyProtection="1">
      <alignment horizontal="left" wrapText="1" indent="1"/>
      <protection/>
    </xf>
    <xf numFmtId="165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 wrapText="1" indent="1"/>
      <protection/>
    </xf>
    <xf numFmtId="3" fontId="12" fillId="0" borderId="49" xfId="0" applyNumberFormat="1" applyFont="1" applyFill="1" applyBorder="1" applyAlignment="1" applyProtection="1">
      <alignment horizontal="center" vertical="center" wrapText="1"/>
      <protection/>
    </xf>
    <xf numFmtId="3" fontId="12" fillId="0" borderId="35" xfId="0" applyNumberFormat="1" applyFont="1" applyFill="1" applyBorder="1" applyAlignment="1" applyProtection="1">
      <alignment horizontal="center" vertical="center" wrapText="1"/>
      <protection/>
    </xf>
    <xf numFmtId="165" fontId="12" fillId="0" borderId="72" xfId="0" applyNumberFormat="1" applyFont="1" applyFill="1" applyBorder="1" applyAlignment="1" applyProtection="1">
      <alignment horizontal="center" vertical="center" wrapText="1"/>
      <protection/>
    </xf>
    <xf numFmtId="0" fontId="12" fillId="0" borderId="5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 applyProtection="1">
      <alignment vertical="center" wrapText="1"/>
      <protection/>
    </xf>
    <xf numFmtId="3" fontId="0" fillId="0" borderId="69" xfId="58" applyNumberFormat="1" applyFont="1" applyFill="1" applyBorder="1" applyAlignment="1" applyProtection="1">
      <alignment horizontal="center" vertical="center" wrapText="1"/>
      <protection/>
    </xf>
    <xf numFmtId="165" fontId="12" fillId="0" borderId="27" xfId="0" applyNumberFormat="1" applyFont="1" applyFill="1" applyBorder="1" applyAlignment="1" applyProtection="1">
      <alignment horizontal="center" vertical="center" wrapText="1"/>
      <protection/>
    </xf>
    <xf numFmtId="165" fontId="0" fillId="0" borderId="41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3" fontId="0" fillId="0" borderId="0" xfId="0" applyNumberFormat="1" applyFont="1" applyFill="1" applyAlignment="1" applyProtection="1">
      <alignment horizontal="center" vertical="center" wrapText="1"/>
      <protection/>
    </xf>
    <xf numFmtId="0" fontId="12" fillId="0" borderId="38" xfId="0" applyFont="1" applyFill="1" applyBorder="1" applyAlignment="1" applyProtection="1">
      <alignment vertical="center" wrapText="1"/>
      <protection/>
    </xf>
    <xf numFmtId="3" fontId="12" fillId="0" borderId="56" xfId="0" applyNumberFormat="1" applyFont="1" applyFill="1" applyBorder="1" applyAlignment="1" applyProtection="1">
      <alignment horizontal="center" vertical="center" wrapText="1"/>
      <protection/>
    </xf>
    <xf numFmtId="3" fontId="1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60" applyFill="1" applyProtection="1">
      <alignment/>
      <protection/>
    </xf>
    <xf numFmtId="0" fontId="36" fillId="0" borderId="0" xfId="60" applyFont="1" applyFill="1" applyProtection="1">
      <alignment/>
      <protection/>
    </xf>
    <xf numFmtId="0" fontId="5" fillId="0" borderId="0" xfId="60" applyFill="1" applyAlignment="1" applyProtection="1">
      <alignment horizontal="center"/>
      <protection/>
    </xf>
    <xf numFmtId="0" fontId="41" fillId="0" borderId="77" xfId="60" applyFont="1" applyFill="1" applyBorder="1" applyAlignment="1" applyProtection="1">
      <alignment horizontal="center" vertical="center" wrapText="1"/>
      <protection/>
    </xf>
    <xf numFmtId="0" fontId="41" fillId="0" borderId="13" xfId="60" applyFont="1" applyFill="1" applyBorder="1" applyAlignment="1" applyProtection="1">
      <alignment horizontal="center" vertical="center" wrapText="1"/>
      <protection/>
    </xf>
    <xf numFmtId="0" fontId="41" fillId="0" borderId="14" xfId="60" applyFont="1" applyFill="1" applyBorder="1" applyAlignment="1" applyProtection="1">
      <alignment horizontal="center" vertical="center" wrapText="1"/>
      <protection/>
    </xf>
    <xf numFmtId="0" fontId="5" fillId="0" borderId="0" xfId="60" applyFill="1" applyAlignment="1" applyProtection="1">
      <alignment horizontal="center" vertical="center"/>
      <protection/>
    </xf>
    <xf numFmtId="0" fontId="33" fillId="0" borderId="30" xfId="60" applyFont="1" applyFill="1" applyBorder="1" applyAlignment="1" applyProtection="1">
      <alignment vertical="center" wrapText="1"/>
      <protection/>
    </xf>
    <xf numFmtId="168" fontId="19" fillId="0" borderId="31" xfId="59" applyNumberFormat="1" applyFont="1" applyFill="1" applyBorder="1" applyAlignment="1" applyProtection="1">
      <alignment horizontal="center" vertical="center"/>
      <protection/>
    </xf>
    <xf numFmtId="169" fontId="33" fillId="0" borderId="31" xfId="60" applyNumberFormat="1" applyFont="1" applyFill="1" applyBorder="1" applyAlignment="1" applyProtection="1">
      <alignment horizontal="right" vertical="center" wrapText="1"/>
      <protection locked="0"/>
    </xf>
    <xf numFmtId="169" fontId="33" fillId="0" borderId="67" xfId="6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60" applyFill="1" applyAlignment="1" applyProtection="1">
      <alignment vertical="center"/>
      <protection/>
    </xf>
    <xf numFmtId="0" fontId="33" fillId="0" borderId="19" xfId="60" applyFont="1" applyFill="1" applyBorder="1" applyAlignment="1" applyProtection="1">
      <alignment vertical="center" wrapText="1"/>
      <protection/>
    </xf>
    <xf numFmtId="168" fontId="19" fillId="0" borderId="20" xfId="59" applyNumberFormat="1" applyFont="1" applyFill="1" applyBorder="1" applyAlignment="1" applyProtection="1">
      <alignment horizontal="center" vertical="center"/>
      <protection/>
    </xf>
    <xf numFmtId="169" fontId="33" fillId="0" borderId="20" xfId="60" applyNumberFormat="1" applyFont="1" applyFill="1" applyBorder="1" applyAlignment="1" applyProtection="1">
      <alignment horizontal="right" vertical="center" wrapText="1"/>
      <protection/>
    </xf>
    <xf numFmtId="169" fontId="33" fillId="0" borderId="34" xfId="60" applyNumberFormat="1" applyFont="1" applyFill="1" applyBorder="1" applyAlignment="1" applyProtection="1">
      <alignment horizontal="right" vertical="center" wrapText="1"/>
      <protection/>
    </xf>
    <xf numFmtId="0" fontId="42" fillId="0" borderId="19" xfId="60" applyFont="1" applyFill="1" applyBorder="1" applyAlignment="1" applyProtection="1">
      <alignment horizontal="left" vertical="center" wrapText="1" indent="1"/>
      <protection/>
    </xf>
    <xf numFmtId="169" fontId="41" fillId="0" borderId="20" xfId="60" applyNumberFormat="1" applyFont="1" applyFill="1" applyBorder="1" applyAlignment="1" applyProtection="1">
      <alignment horizontal="right" vertical="center" wrapText="1"/>
      <protection locked="0"/>
    </xf>
    <xf numFmtId="169" fontId="41" fillId="0" borderId="34" xfId="60" applyNumberFormat="1" applyFont="1" applyFill="1" applyBorder="1" applyAlignment="1" applyProtection="1">
      <alignment horizontal="right" vertical="center" wrapText="1"/>
      <protection locked="0"/>
    </xf>
    <xf numFmtId="169" fontId="32" fillId="0" borderId="20" xfId="60" applyNumberFormat="1" applyFont="1" applyFill="1" applyBorder="1" applyAlignment="1" applyProtection="1">
      <alignment horizontal="right" vertical="center" wrapText="1"/>
      <protection locked="0"/>
    </xf>
    <xf numFmtId="169" fontId="32" fillId="0" borderId="34" xfId="60" applyNumberFormat="1" applyFont="1" applyFill="1" applyBorder="1" applyAlignment="1" applyProtection="1">
      <alignment horizontal="right" vertical="center" wrapText="1"/>
      <protection locked="0"/>
    </xf>
    <xf numFmtId="169" fontId="32" fillId="0" borderId="20" xfId="60" applyNumberFormat="1" applyFont="1" applyFill="1" applyBorder="1" applyAlignment="1" applyProtection="1">
      <alignment horizontal="right" vertical="center" wrapText="1"/>
      <protection/>
    </xf>
    <xf numFmtId="169" fontId="32" fillId="0" borderId="34" xfId="60" applyNumberFormat="1" applyFont="1" applyFill="1" applyBorder="1" applyAlignment="1" applyProtection="1">
      <alignment horizontal="right" vertical="center" wrapText="1"/>
      <protection/>
    </xf>
    <xf numFmtId="0" fontId="33" fillId="0" borderId="77" xfId="60" applyFont="1" applyFill="1" applyBorder="1" applyAlignment="1" applyProtection="1">
      <alignment vertical="center" wrapText="1"/>
      <protection/>
    </xf>
    <xf numFmtId="168" fontId="19" fillId="0" borderId="13" xfId="59" applyNumberFormat="1" applyFont="1" applyFill="1" applyBorder="1" applyAlignment="1" applyProtection="1">
      <alignment horizontal="center" vertical="center"/>
      <protection/>
    </xf>
    <xf numFmtId="169" fontId="33" fillId="0" borderId="13" xfId="60" applyNumberFormat="1" applyFont="1" applyFill="1" applyBorder="1" applyAlignment="1" applyProtection="1">
      <alignment horizontal="right" vertical="center" wrapText="1"/>
      <protection/>
    </xf>
    <xf numFmtId="169" fontId="33" fillId="0" borderId="14" xfId="60" applyNumberFormat="1" applyFont="1" applyFill="1" applyBorder="1" applyAlignment="1" applyProtection="1">
      <alignment horizontal="right" vertical="center" wrapText="1"/>
      <protection/>
    </xf>
    <xf numFmtId="0" fontId="0" fillId="0" borderId="0" xfId="59" applyFill="1" applyAlignment="1" applyProtection="1">
      <alignment vertical="center" wrapText="1"/>
      <protection/>
    </xf>
    <xf numFmtId="0" fontId="7" fillId="0" borderId="0" xfId="59" applyFont="1" applyFill="1" applyAlignment="1" applyProtection="1">
      <alignment horizontal="center" vertical="center"/>
      <protection/>
    </xf>
    <xf numFmtId="0" fontId="0" fillId="0" borderId="0" xfId="59" applyFill="1" applyAlignment="1" applyProtection="1">
      <alignment vertical="center"/>
      <protection/>
    </xf>
    <xf numFmtId="0" fontId="0" fillId="0" borderId="0" xfId="59" applyFill="1" applyAlignment="1" applyProtection="1">
      <alignment horizontal="center" vertical="center"/>
      <protection/>
    </xf>
    <xf numFmtId="49" fontId="17" fillId="0" borderId="77" xfId="59" applyNumberFormat="1" applyFont="1" applyFill="1" applyBorder="1" applyAlignment="1" applyProtection="1">
      <alignment horizontal="center" vertical="center" wrapText="1"/>
      <protection/>
    </xf>
    <xf numFmtId="49" fontId="17" fillId="0" borderId="13" xfId="59" applyNumberFormat="1" applyFont="1" applyFill="1" applyBorder="1" applyAlignment="1" applyProtection="1">
      <alignment horizontal="center" vertical="center"/>
      <protection/>
    </xf>
    <xf numFmtId="49" fontId="17" fillId="0" borderId="14" xfId="59" applyNumberFormat="1" applyFont="1" applyFill="1" applyBorder="1" applyAlignment="1" applyProtection="1">
      <alignment horizontal="center" vertical="center"/>
      <protection/>
    </xf>
    <xf numFmtId="49" fontId="0" fillId="0" borderId="0" xfId="59" applyNumberFormat="1" applyFont="1" applyFill="1" applyAlignment="1" applyProtection="1">
      <alignment horizontal="center" vertical="center"/>
      <protection/>
    </xf>
    <xf numFmtId="168" fontId="19" fillId="0" borderId="17" xfId="59" applyNumberFormat="1" applyFont="1" applyFill="1" applyBorder="1" applyAlignment="1" applyProtection="1">
      <alignment horizontal="center" vertical="center"/>
      <protection/>
    </xf>
    <xf numFmtId="170" fontId="19" fillId="0" borderId="41" xfId="59" applyNumberFormat="1" applyFont="1" applyFill="1" applyBorder="1" applyAlignment="1" applyProtection="1">
      <alignment vertical="center"/>
      <protection locked="0"/>
    </xf>
    <xf numFmtId="170" fontId="19" fillId="0" borderId="34" xfId="59" applyNumberFormat="1" applyFont="1" applyFill="1" applyBorder="1" applyAlignment="1" applyProtection="1">
      <alignment vertical="center"/>
      <protection locked="0"/>
    </xf>
    <xf numFmtId="170" fontId="17" fillId="0" borderId="34" xfId="59" applyNumberFormat="1" applyFont="1" applyFill="1" applyBorder="1" applyAlignment="1" applyProtection="1">
      <alignment vertical="center"/>
      <protection/>
    </xf>
    <xf numFmtId="170" fontId="17" fillId="0" borderId="34" xfId="59" applyNumberFormat="1" applyFont="1" applyFill="1" applyBorder="1" applyAlignment="1" applyProtection="1">
      <alignment vertical="center"/>
      <protection locked="0"/>
    </xf>
    <xf numFmtId="0" fontId="0" fillId="0" borderId="0" xfId="59" applyFont="1" applyFill="1" applyAlignment="1" applyProtection="1">
      <alignment vertical="center"/>
      <protection/>
    </xf>
    <xf numFmtId="0" fontId="17" fillId="0" borderId="77" xfId="59" applyFont="1" applyFill="1" applyBorder="1" applyAlignment="1" applyProtection="1">
      <alignment horizontal="left" vertical="center" wrapText="1"/>
      <protection/>
    </xf>
    <xf numFmtId="170" fontId="17" fillId="0" borderId="14" xfId="59" applyNumberFormat="1" applyFont="1" applyFill="1" applyBorder="1" applyAlignment="1" applyProtection="1">
      <alignment vertical="center"/>
      <protection/>
    </xf>
    <xf numFmtId="165" fontId="19" fillId="0" borderId="19" xfId="0" applyNumberFormat="1" applyFont="1" applyFill="1" applyBorder="1" applyAlignment="1" applyProtection="1">
      <alignment vertical="top" wrapText="1"/>
      <protection locked="0"/>
    </xf>
    <xf numFmtId="0" fontId="12" fillId="0" borderId="11" xfId="0" applyFont="1" applyFill="1" applyBorder="1" applyAlignment="1" applyProtection="1">
      <alignment horizontal="left" vertical="center"/>
      <protection/>
    </xf>
    <xf numFmtId="165" fontId="0" fillId="0" borderId="20" xfId="0" applyNumberFormat="1" applyFont="1" applyFill="1" applyBorder="1" applyAlignment="1">
      <alignment vertical="center" wrapText="1"/>
    </xf>
    <xf numFmtId="165" fontId="0" fillId="0" borderId="35" xfId="0" applyNumberFormat="1" applyFont="1" applyFill="1" applyBorder="1" applyAlignment="1">
      <alignment vertical="center" wrapText="1"/>
    </xf>
    <xf numFmtId="165" fontId="0" fillId="0" borderId="33" xfId="0" applyNumberFormat="1" applyFont="1" applyFill="1" applyBorder="1" applyAlignment="1">
      <alignment vertical="center" wrapText="1"/>
    </xf>
    <xf numFmtId="165" fontId="0" fillId="0" borderId="50" xfId="0" applyNumberFormat="1" applyFont="1" applyFill="1" applyBorder="1" applyAlignment="1">
      <alignment vertical="center" wrapText="1"/>
    </xf>
    <xf numFmtId="3" fontId="0" fillId="0" borderId="17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3" fontId="17" fillId="0" borderId="11" xfId="0" applyNumberFormat="1" applyFont="1" applyBorder="1" applyAlignment="1">
      <alignment/>
    </xf>
    <xf numFmtId="3" fontId="19" fillId="0" borderId="33" xfId="0" applyNumberFormat="1" applyFont="1" applyBorder="1" applyAlignment="1">
      <alignment/>
    </xf>
    <xf numFmtId="3" fontId="26" fillId="0" borderId="20" xfId="0" applyNumberFormat="1" applyFont="1" applyBorder="1" applyAlignment="1">
      <alignment/>
    </xf>
    <xf numFmtId="3" fontId="26" fillId="0" borderId="44" xfId="0" applyNumberFormat="1" applyFont="1" applyBorder="1" applyAlignment="1">
      <alignment/>
    </xf>
    <xf numFmtId="3" fontId="27" fillId="0" borderId="12" xfId="0" applyNumberFormat="1" applyFont="1" applyBorder="1" applyAlignment="1">
      <alignment/>
    </xf>
    <xf numFmtId="165" fontId="0" fillId="0" borderId="20" xfId="0" applyNumberFormat="1" applyFill="1" applyBorder="1" applyAlignment="1">
      <alignment vertical="center" wrapText="1"/>
    </xf>
    <xf numFmtId="0" fontId="12" fillId="0" borderId="0" xfId="58" applyFont="1" applyFill="1" applyBorder="1" applyAlignment="1" applyProtection="1">
      <alignment horizontal="center"/>
      <protection/>
    </xf>
    <xf numFmtId="165" fontId="12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11" xfId="58" applyFont="1" applyFill="1" applyBorder="1" applyAlignment="1" applyProtection="1">
      <alignment horizontal="center" vertical="center" wrapText="1"/>
      <protection/>
    </xf>
    <xf numFmtId="0" fontId="12" fillId="0" borderId="12" xfId="58" applyFont="1" applyFill="1" applyBorder="1" applyAlignment="1" applyProtection="1">
      <alignment horizontal="center" vertical="center" wrapText="1"/>
      <protection/>
    </xf>
    <xf numFmtId="165" fontId="12" fillId="0" borderId="67" xfId="58" applyNumberFormat="1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5" fontId="21" fillId="0" borderId="0" xfId="0" applyNumberFormat="1" applyFont="1" applyFill="1" applyBorder="1" applyAlignment="1" applyProtection="1">
      <alignment horizontal="center" textRotation="180" wrapText="1"/>
      <protection/>
    </xf>
    <xf numFmtId="165" fontId="22" fillId="0" borderId="39" xfId="0" applyNumberFormat="1" applyFont="1" applyFill="1" applyBorder="1" applyAlignment="1" applyProtection="1">
      <alignment horizontal="center" vertical="center" wrapText="1"/>
      <protection/>
    </xf>
    <xf numFmtId="165" fontId="22" fillId="0" borderId="11" xfId="0" applyNumberFormat="1" applyFont="1" applyFill="1" applyBorder="1" applyAlignment="1" applyProtection="1">
      <alignment horizontal="center" vertical="center" wrapText="1"/>
      <protection/>
    </xf>
    <xf numFmtId="165" fontId="21" fillId="0" borderId="0" xfId="0" applyNumberFormat="1" applyFont="1" applyFill="1" applyBorder="1" applyAlignment="1" applyProtection="1">
      <alignment horizontal="center" textRotation="180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wrapText="1"/>
    </xf>
    <xf numFmtId="0" fontId="0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9" xfId="0" applyFont="1" applyBorder="1" applyAlignment="1">
      <alignment horizontal="center" wrapText="1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60" applyFont="1" applyFill="1" applyBorder="1" applyAlignment="1" applyProtection="1">
      <alignment horizontal="center" vertical="center" wrapText="1"/>
      <protection/>
    </xf>
    <xf numFmtId="0" fontId="38" fillId="0" borderId="0" xfId="60" applyFont="1" applyFill="1" applyBorder="1" applyAlignment="1" applyProtection="1">
      <alignment horizontal="right"/>
      <protection/>
    </xf>
    <xf numFmtId="0" fontId="39" fillId="0" borderId="30" xfId="60" applyFont="1" applyFill="1" applyBorder="1" applyAlignment="1" applyProtection="1">
      <alignment horizontal="center" vertical="center" wrapText="1"/>
      <protection/>
    </xf>
    <xf numFmtId="0" fontId="40" fillId="0" borderId="31" xfId="59" applyFont="1" applyFill="1" applyBorder="1" applyAlignment="1" applyProtection="1">
      <alignment horizontal="center" vertical="center" textRotation="90"/>
      <protection/>
    </xf>
    <xf numFmtId="0" fontId="38" fillId="0" borderId="31" xfId="60" applyFont="1" applyFill="1" applyBorder="1" applyAlignment="1" applyProtection="1">
      <alignment horizontal="center" vertical="center" wrapText="1"/>
      <protection/>
    </xf>
    <xf numFmtId="0" fontId="38" fillId="0" borderId="67" xfId="60" applyFont="1" applyFill="1" applyBorder="1" applyAlignment="1" applyProtection="1">
      <alignment horizontal="center" vertical="center" wrapText="1"/>
      <protection/>
    </xf>
    <xf numFmtId="0" fontId="38" fillId="0" borderId="34" xfId="60" applyFont="1" applyFill="1" applyBorder="1" applyAlignment="1" applyProtection="1">
      <alignment horizontal="center" wrapText="1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8" fillId="0" borderId="0" xfId="59" applyFont="1" applyFill="1" applyBorder="1" applyAlignment="1" applyProtection="1">
      <alignment horizontal="center" vertical="center" wrapText="1"/>
      <protection/>
    </xf>
    <xf numFmtId="0" fontId="40" fillId="0" borderId="0" xfId="59" applyFont="1" applyFill="1" applyBorder="1" applyAlignment="1" applyProtection="1">
      <alignment horizontal="right" vertical="center"/>
      <protection/>
    </xf>
    <xf numFmtId="0" fontId="8" fillId="0" borderId="30" xfId="59" applyFont="1" applyFill="1" applyBorder="1" applyAlignment="1" applyProtection="1">
      <alignment horizontal="center" vertical="center" wrapText="1"/>
      <protection/>
    </xf>
    <xf numFmtId="0" fontId="13" fillId="0" borderId="67" xfId="59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ó" xfId="54"/>
    <cellStyle name="Kimenet" xfId="55"/>
    <cellStyle name="Magyarázó szöveg" xfId="56"/>
    <cellStyle name="Már látott hiperhivatkozás" xfId="57"/>
    <cellStyle name="Normál_KVRENMUNKA" xfId="58"/>
    <cellStyle name="Normál_VAGYONK" xfId="59"/>
    <cellStyle name="Normál_VAGYONKIM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B38"/>
  <sheetViews>
    <sheetView zoomScalePageLayoutView="0" workbookViewId="0" topLeftCell="A1">
      <selection activeCell="H16" sqref="H16"/>
    </sheetView>
  </sheetViews>
  <sheetFormatPr defaultColWidth="9.00390625" defaultRowHeight="12.75"/>
  <cols>
    <col min="1" max="1" width="46.375" style="1" customWidth="1"/>
    <col min="2" max="2" width="66.125" style="1" customWidth="1"/>
    <col min="3" max="16384" width="9.375" style="1" customWidth="1"/>
  </cols>
  <sheetData>
    <row r="1" ht="18.75">
      <c r="A1" s="2" t="s">
        <v>0</v>
      </c>
    </row>
    <row r="3" spans="1:2" ht="12.75">
      <c r="A3" s="3"/>
      <c r="B3" s="3"/>
    </row>
    <row r="4" spans="1:2" ht="15.75">
      <c r="A4" s="4" t="s">
        <v>609</v>
      </c>
      <c r="B4" s="5"/>
    </row>
    <row r="5" spans="1:2" s="6" customFormat="1" ht="12.75">
      <c r="A5" s="3"/>
      <c r="B5" s="3"/>
    </row>
    <row r="6" spans="1:2" ht="12.75">
      <c r="A6" s="3" t="s">
        <v>1</v>
      </c>
      <c r="B6" s="3" t="s">
        <v>2</v>
      </c>
    </row>
    <row r="7" spans="1:2" ht="12.75">
      <c r="A7" s="3" t="s">
        <v>3</v>
      </c>
      <c r="B7" s="3" t="s">
        <v>4</v>
      </c>
    </row>
    <row r="8" spans="1:2" ht="12.75">
      <c r="A8" s="3" t="s">
        <v>5</v>
      </c>
      <c r="B8" s="3" t="s">
        <v>6</v>
      </c>
    </row>
    <row r="9" spans="1:2" ht="12.75">
      <c r="A9" s="3"/>
      <c r="B9" s="3"/>
    </row>
    <row r="10" spans="1:2" ht="15.75">
      <c r="A10" s="4" t="str">
        <f>+CONCATENATE(LEFT(A4,4),". évi módosított előirányzat BEVÉTELEK")</f>
        <v>2018. évi módosított előirányzat BEVÉTELEK</v>
      </c>
      <c r="B10" s="5"/>
    </row>
    <row r="11" spans="1:2" ht="12.75">
      <c r="A11" s="3"/>
      <c r="B11" s="3"/>
    </row>
    <row r="12" spans="1:2" s="6" customFormat="1" ht="12.75">
      <c r="A12" s="3" t="s">
        <v>7</v>
      </c>
      <c r="B12" s="3" t="s">
        <v>8</v>
      </c>
    </row>
    <row r="13" spans="1:2" ht="12.75">
      <c r="A13" s="3" t="s">
        <v>9</v>
      </c>
      <c r="B13" s="3" t="s">
        <v>10</v>
      </c>
    </row>
    <row r="14" spans="1:2" ht="12.75">
      <c r="A14" s="3" t="s">
        <v>11</v>
      </c>
      <c r="B14" s="3" t="s">
        <v>12</v>
      </c>
    </row>
    <row r="15" spans="1:2" ht="12.75">
      <c r="A15" s="3"/>
      <c r="B15" s="3"/>
    </row>
    <row r="16" spans="1:2" ht="14.25">
      <c r="A16" s="7" t="str">
        <f>+CONCATENATE(LEFT(A4,4),". évi teljesítés BEVÉTELEK")</f>
        <v>2018. évi teljesítés BEVÉTELEK</v>
      </c>
      <c r="B16" s="5"/>
    </row>
    <row r="17" spans="1:2" ht="12.75">
      <c r="A17" s="3"/>
      <c r="B17" s="3"/>
    </row>
    <row r="18" spans="1:2" ht="12.75">
      <c r="A18" s="3" t="s">
        <v>13</v>
      </c>
      <c r="B18" s="3" t="s">
        <v>14</v>
      </c>
    </row>
    <row r="19" spans="1:2" ht="12.75">
      <c r="A19" s="3" t="s">
        <v>15</v>
      </c>
      <c r="B19" s="3" t="s">
        <v>16</v>
      </c>
    </row>
    <row r="20" spans="1:2" ht="12.75">
      <c r="A20" s="3" t="s">
        <v>17</v>
      </c>
      <c r="B20" s="3" t="s">
        <v>18</v>
      </c>
    </row>
    <row r="21" spans="1:2" ht="12.75">
      <c r="A21" s="3"/>
      <c r="B21" s="3"/>
    </row>
    <row r="22" spans="1:2" ht="15.75">
      <c r="A22" s="4" t="str">
        <f>+CONCATENATE(LEFT(A4,4),". évi eredeti előirányzat KIADÁSOK")</f>
        <v>2018. évi eredeti előirányzat KIADÁSOK</v>
      </c>
      <c r="B22" s="5"/>
    </row>
    <row r="23" spans="1:2" ht="12.75">
      <c r="A23" s="3"/>
      <c r="B23" s="3"/>
    </row>
    <row r="24" spans="1:2" ht="12.75">
      <c r="A24" s="3" t="s">
        <v>19</v>
      </c>
      <c r="B24" s="3" t="s">
        <v>20</v>
      </c>
    </row>
    <row r="25" spans="1:2" ht="12.75">
      <c r="A25" s="3" t="s">
        <v>21</v>
      </c>
      <c r="B25" s="3" t="s">
        <v>22</v>
      </c>
    </row>
    <row r="26" spans="1:2" ht="12.75">
      <c r="A26" s="3" t="s">
        <v>23</v>
      </c>
      <c r="B26" s="3" t="s">
        <v>24</v>
      </c>
    </row>
    <row r="27" spans="1:2" ht="12.75">
      <c r="A27" s="3"/>
      <c r="B27" s="3"/>
    </row>
    <row r="28" spans="1:2" ht="15.75">
      <c r="A28" s="4" t="str">
        <f>+CONCATENATE(LEFT(A4,4),". évi módosított előirányzat KIADÁSOK")</f>
        <v>2018. évi módosított előirányzat KIADÁSOK</v>
      </c>
      <c r="B28" s="5"/>
    </row>
    <row r="29" spans="1:2" ht="12.75">
      <c r="A29" s="3"/>
      <c r="B29" s="3"/>
    </row>
    <row r="30" spans="1:2" ht="12.75">
      <c r="A30" s="3" t="s">
        <v>25</v>
      </c>
      <c r="B30" s="3" t="s">
        <v>26</v>
      </c>
    </row>
    <row r="31" spans="1:2" ht="12.75">
      <c r="A31" s="3" t="s">
        <v>27</v>
      </c>
      <c r="B31" s="3" t="s">
        <v>28</v>
      </c>
    </row>
    <row r="32" spans="1:2" ht="12.75">
      <c r="A32" s="3" t="s">
        <v>29</v>
      </c>
      <c r="B32" s="3" t="s">
        <v>30</v>
      </c>
    </row>
    <row r="33" spans="1:2" ht="12.75">
      <c r="A33" s="3"/>
      <c r="B33" s="3"/>
    </row>
    <row r="34" spans="1:2" ht="15.75">
      <c r="A34" s="8" t="str">
        <f>+CONCATENATE(LEFT(A4,4),". évi teljesítés KIADÁSOK")</f>
        <v>2018. évi teljesítés KIADÁSOK</v>
      </c>
      <c r="B34" s="5"/>
    </row>
    <row r="35" spans="1:2" ht="12.75">
      <c r="A35" s="3"/>
      <c r="B35" s="3"/>
    </row>
    <row r="36" spans="1:2" ht="12.75">
      <c r="A36" s="3" t="s">
        <v>31</v>
      </c>
      <c r="B36" s="3" t="s">
        <v>32</v>
      </c>
    </row>
    <row r="37" spans="1:2" ht="12.75">
      <c r="A37" s="3" t="s">
        <v>33</v>
      </c>
      <c r="B37" s="3" t="s">
        <v>34</v>
      </c>
    </row>
    <row r="38" spans="1:2" ht="12.75">
      <c r="A38" s="3" t="s">
        <v>35</v>
      </c>
      <c r="B38" s="3" t="s">
        <v>36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I35" sqref="I35"/>
    </sheetView>
  </sheetViews>
  <sheetFormatPr defaultColWidth="9.00390625" defaultRowHeight="12.75"/>
  <cols>
    <col min="1" max="1" width="11.375" style="259" customWidth="1"/>
    <col min="2" max="2" width="60.375" style="260" customWidth="1"/>
    <col min="3" max="3" width="12.875" style="261" customWidth="1"/>
    <col min="4" max="4" width="12.375" style="261" customWidth="1"/>
    <col min="5" max="5" width="15.875" style="259" customWidth="1"/>
    <col min="6" max="16384" width="9.375" style="260" customWidth="1"/>
  </cols>
  <sheetData>
    <row r="1" spans="1:5" s="266" customFormat="1" ht="36" customHeight="1">
      <c r="A1" s="262" t="s">
        <v>450</v>
      </c>
      <c r="B1" s="263" t="s">
        <v>451</v>
      </c>
      <c r="C1" s="264"/>
      <c r="D1" s="264"/>
      <c r="E1" s="265" t="s">
        <v>452</v>
      </c>
    </row>
    <row r="2" spans="1:5" s="266" customFormat="1" ht="38.25">
      <c r="A2" s="267" t="s">
        <v>453</v>
      </c>
      <c r="B2" s="268" t="s">
        <v>454</v>
      </c>
      <c r="C2" s="269"/>
      <c r="D2" s="270"/>
      <c r="E2" s="271"/>
    </row>
    <row r="3" spans="1:5" s="273" customFormat="1" ht="15.75" customHeight="1">
      <c r="A3" s="272"/>
      <c r="C3" s="274"/>
      <c r="D3" s="275"/>
      <c r="E3" s="276" t="s">
        <v>455</v>
      </c>
    </row>
    <row r="4" spans="1:5" ht="36">
      <c r="A4" s="277" t="s">
        <v>456</v>
      </c>
      <c r="B4" s="278" t="s">
        <v>457</v>
      </c>
      <c r="C4" s="279" t="s">
        <v>612</v>
      </c>
      <c r="D4" s="280" t="s">
        <v>613</v>
      </c>
      <c r="E4" s="280" t="s">
        <v>614</v>
      </c>
    </row>
    <row r="5" spans="1:5" s="286" customFormat="1" ht="12.75" customHeight="1">
      <c r="A5" s="281"/>
      <c r="B5" s="282" t="s">
        <v>45</v>
      </c>
      <c r="C5" s="283" t="s">
        <v>46</v>
      </c>
      <c r="D5" s="284"/>
      <c r="E5" s="285" t="s">
        <v>47</v>
      </c>
    </row>
    <row r="6" spans="1:5" s="286" customFormat="1" ht="15.75" customHeight="1">
      <c r="A6" s="287"/>
      <c r="B6" s="288" t="s">
        <v>281</v>
      </c>
      <c r="C6" s="289"/>
      <c r="D6" s="290"/>
      <c r="E6" s="291"/>
    </row>
    <row r="7" spans="1:5" s="294" customFormat="1" ht="12" customHeight="1">
      <c r="A7" s="281" t="s">
        <v>50</v>
      </c>
      <c r="B7" s="292" t="s">
        <v>51</v>
      </c>
      <c r="C7" s="283">
        <f>SUM(C8:C10)</f>
        <v>0</v>
      </c>
      <c r="D7" s="284"/>
      <c r="E7" s="293">
        <f>SUM(E8:E10)</f>
        <v>0</v>
      </c>
    </row>
    <row r="8" spans="1:5" s="294" customFormat="1" ht="12" customHeight="1">
      <c r="A8" s="295" t="s">
        <v>52</v>
      </c>
      <c r="B8" s="296" t="s">
        <v>53</v>
      </c>
      <c r="C8" s="297"/>
      <c r="D8" s="298"/>
      <c r="E8" s="299"/>
    </row>
    <row r="9" spans="1:5" s="294" customFormat="1" ht="12" customHeight="1">
      <c r="A9" s="300" t="s">
        <v>54</v>
      </c>
      <c r="B9" s="301" t="s">
        <v>55</v>
      </c>
      <c r="C9" s="302"/>
      <c r="D9" s="303"/>
      <c r="E9" s="304"/>
    </row>
    <row r="10" spans="1:5" s="294" customFormat="1" ht="12" customHeight="1">
      <c r="A10" s="300" t="s">
        <v>56</v>
      </c>
      <c r="B10" s="301" t="s">
        <v>458</v>
      </c>
      <c r="C10" s="302"/>
      <c r="D10" s="303"/>
      <c r="E10" s="304"/>
    </row>
    <row r="11" spans="1:5" s="294" customFormat="1" ht="22.5" customHeight="1">
      <c r="A11" s="305" t="s">
        <v>64</v>
      </c>
      <c r="B11" s="306" t="s">
        <v>65</v>
      </c>
      <c r="C11" s="307">
        <f>SUM(C12:C14)</f>
        <v>0</v>
      </c>
      <c r="D11" s="307">
        <f>SUM(D12:D14)</f>
        <v>1890508</v>
      </c>
      <c r="E11" s="308">
        <f>SUM(E12:E14)</f>
        <v>1890508</v>
      </c>
    </row>
    <row r="12" spans="1:5" s="294" customFormat="1" ht="12" customHeight="1">
      <c r="A12" s="295" t="s">
        <v>66</v>
      </c>
      <c r="B12" s="296" t="s">
        <v>459</v>
      </c>
      <c r="C12" s="309"/>
      <c r="D12" s="310">
        <v>1890508</v>
      </c>
      <c r="E12" s="311">
        <v>1890508</v>
      </c>
    </row>
    <row r="13" spans="1:5" s="312" customFormat="1" ht="12" customHeight="1">
      <c r="A13" s="300" t="s">
        <v>68</v>
      </c>
      <c r="B13" s="301" t="s">
        <v>460</v>
      </c>
      <c r="C13" s="302"/>
      <c r="D13" s="303"/>
      <c r="E13" s="304"/>
    </row>
    <row r="14" spans="1:5" s="312" customFormat="1" ht="12" customHeight="1">
      <c r="A14" s="300" t="s">
        <v>70</v>
      </c>
      <c r="B14" s="301" t="s">
        <v>461</v>
      </c>
      <c r="C14" s="302"/>
      <c r="D14" s="313"/>
      <c r="E14" s="314"/>
    </row>
    <row r="15" spans="1:5" s="294" customFormat="1" ht="12" customHeight="1">
      <c r="A15" s="305">
        <v>3</v>
      </c>
      <c r="B15" s="292" t="s">
        <v>462</v>
      </c>
      <c r="C15" s="315">
        <f>SUM(C16:C17)</f>
        <v>0</v>
      </c>
      <c r="D15" s="316">
        <f>SUM(D16:D17)</f>
        <v>38600</v>
      </c>
      <c r="E15" s="316">
        <f>SUM(E16:E17)</f>
        <v>38600</v>
      </c>
    </row>
    <row r="16" spans="1:5" s="294" customFormat="1" ht="12" customHeight="1">
      <c r="A16" s="300" t="s">
        <v>463</v>
      </c>
      <c r="B16" s="301" t="s">
        <v>94</v>
      </c>
      <c r="C16" s="317"/>
      <c r="D16" s="318"/>
      <c r="E16" s="319"/>
    </row>
    <row r="17" spans="1:5" s="294" customFormat="1" ht="12" customHeight="1">
      <c r="A17" s="320" t="s">
        <v>464</v>
      </c>
      <c r="B17" s="321" t="s">
        <v>96</v>
      </c>
      <c r="C17" s="289"/>
      <c r="D17" s="322">
        <v>38600</v>
      </c>
      <c r="E17" s="323">
        <v>38600</v>
      </c>
    </row>
    <row r="18" spans="1:5" s="294" customFormat="1" ht="12" customHeight="1">
      <c r="A18" s="305">
        <v>4</v>
      </c>
      <c r="B18" s="292" t="s">
        <v>465</v>
      </c>
      <c r="C18" s="283"/>
      <c r="D18" s="324">
        <f>SUM(D19:D20)</f>
        <v>2054257</v>
      </c>
      <c r="E18" s="324">
        <f>SUM(E19:E20)</f>
        <v>154033</v>
      </c>
    </row>
    <row r="19" spans="1:5" s="294" customFormat="1" ht="12" customHeight="1">
      <c r="A19" s="300" t="s">
        <v>243</v>
      </c>
      <c r="B19" s="301" t="s">
        <v>466</v>
      </c>
      <c r="C19" s="317"/>
      <c r="D19" s="318"/>
      <c r="E19" s="325"/>
    </row>
    <row r="20" spans="1:5" s="294" customFormat="1" ht="12" customHeight="1">
      <c r="A20" s="320" t="s">
        <v>245</v>
      </c>
      <c r="B20" s="326" t="s">
        <v>118</v>
      </c>
      <c r="C20" s="289"/>
      <c r="D20" s="322">
        <v>2054257</v>
      </c>
      <c r="E20" s="323">
        <v>154033</v>
      </c>
    </row>
    <row r="21" spans="1:5" s="294" customFormat="1" ht="12" customHeight="1">
      <c r="A21" s="281">
        <v>5</v>
      </c>
      <c r="B21" s="327" t="s">
        <v>467</v>
      </c>
      <c r="C21" s="328">
        <f>C7+C11+C15</f>
        <v>0</v>
      </c>
      <c r="D21" s="329">
        <f>D7+D11+D15+D18</f>
        <v>3983365</v>
      </c>
      <c r="E21" s="329">
        <f>E7+E11+E15+E18</f>
        <v>2083141</v>
      </c>
    </row>
    <row r="22" spans="1:5" s="294" customFormat="1" ht="12" customHeight="1">
      <c r="A22" s="330">
        <v>6</v>
      </c>
      <c r="B22" s="327" t="s">
        <v>468</v>
      </c>
      <c r="C22" s="331">
        <f>+C23+C24+C25</f>
        <v>60806840</v>
      </c>
      <c r="D22" s="331">
        <f>+D23+D24+D25</f>
        <v>61675793</v>
      </c>
      <c r="E22" s="316">
        <f>+E23+E24+E25</f>
        <v>61154173</v>
      </c>
    </row>
    <row r="23" spans="1:5" s="294" customFormat="1" ht="12" customHeight="1">
      <c r="A23" s="332" t="s">
        <v>257</v>
      </c>
      <c r="B23" s="333" t="s">
        <v>353</v>
      </c>
      <c r="C23" s="309"/>
      <c r="D23" s="334">
        <v>1675793</v>
      </c>
      <c r="E23" s="335">
        <v>1675793</v>
      </c>
    </row>
    <row r="24" spans="1:5" s="294" customFormat="1" ht="12" customHeight="1">
      <c r="A24" s="332" t="s">
        <v>259</v>
      </c>
      <c r="B24" s="336" t="s">
        <v>469</v>
      </c>
      <c r="C24" s="302"/>
      <c r="D24" s="334"/>
      <c r="E24" s="335"/>
    </row>
    <row r="25" spans="1:5" s="312" customFormat="1" ht="12" customHeight="1">
      <c r="A25" s="337" t="s">
        <v>261</v>
      </c>
      <c r="B25" s="338" t="s">
        <v>470</v>
      </c>
      <c r="C25" s="339">
        <v>60806840</v>
      </c>
      <c r="D25" s="340">
        <v>60000000</v>
      </c>
      <c r="E25" s="341">
        <v>59478380</v>
      </c>
    </row>
    <row r="26" spans="1:5" s="312" customFormat="1" ht="15" customHeight="1">
      <c r="A26" s="330">
        <v>7</v>
      </c>
      <c r="B26" s="342" t="s">
        <v>471</v>
      </c>
      <c r="C26" s="331">
        <f>+C21+C22</f>
        <v>60806840</v>
      </c>
      <c r="D26" s="331">
        <f>+D21+D22</f>
        <v>65659158</v>
      </c>
      <c r="E26" s="343">
        <f>+E21+E22</f>
        <v>63237314</v>
      </c>
    </row>
    <row r="27" spans="1:5" s="312" customFormat="1" ht="15" customHeight="1">
      <c r="A27" s="344"/>
      <c r="B27" s="345"/>
      <c r="C27" s="346"/>
      <c r="D27" s="347"/>
      <c r="E27" s="348"/>
    </row>
    <row r="28" spans="1:5" s="286" customFormat="1" ht="16.5" customHeight="1">
      <c r="A28" s="277"/>
      <c r="B28" s="349" t="s">
        <v>282</v>
      </c>
      <c r="C28" s="283"/>
      <c r="D28" s="284"/>
      <c r="E28" s="316"/>
    </row>
    <row r="29" spans="1:5" s="350" customFormat="1" ht="16.5" customHeight="1">
      <c r="A29" s="281" t="s">
        <v>50</v>
      </c>
      <c r="B29" s="327" t="s">
        <v>472</v>
      </c>
      <c r="C29" s="331">
        <f>SUM(C30:C34)</f>
        <v>60648090</v>
      </c>
      <c r="D29" s="331">
        <f>SUM(D30:D34)</f>
        <v>65500408</v>
      </c>
      <c r="E29" s="316">
        <f>SUM(E30:E34)</f>
        <v>63000287</v>
      </c>
    </row>
    <row r="30" spans="1:5" ht="12" customHeight="1">
      <c r="A30" s="337" t="s">
        <v>52</v>
      </c>
      <c r="B30" s="333" t="s">
        <v>183</v>
      </c>
      <c r="C30" s="309">
        <v>39981200</v>
      </c>
      <c r="D30" s="334">
        <v>43635918</v>
      </c>
      <c r="E30" s="335">
        <v>41456451</v>
      </c>
    </row>
    <row r="31" spans="1:5" ht="12" customHeight="1">
      <c r="A31" s="337" t="s">
        <v>54</v>
      </c>
      <c r="B31" s="336" t="s">
        <v>184</v>
      </c>
      <c r="C31" s="302">
        <v>7686792</v>
      </c>
      <c r="D31" s="303">
        <v>8266341</v>
      </c>
      <c r="E31" s="304">
        <v>8266341</v>
      </c>
    </row>
    <row r="32" spans="1:5" ht="12" customHeight="1">
      <c r="A32" s="337" t="s">
        <v>56</v>
      </c>
      <c r="B32" s="336" t="s">
        <v>185</v>
      </c>
      <c r="C32" s="302">
        <v>12980098</v>
      </c>
      <c r="D32" s="303">
        <v>13598149</v>
      </c>
      <c r="E32" s="304">
        <v>13277495</v>
      </c>
    </row>
    <row r="33" spans="1:5" ht="12" customHeight="1">
      <c r="A33" s="337" t="s">
        <v>58</v>
      </c>
      <c r="B33" s="336" t="s">
        <v>197</v>
      </c>
      <c r="C33" s="302"/>
      <c r="D33" s="303"/>
      <c r="E33" s="304"/>
    </row>
    <row r="34" spans="1:5" ht="12" customHeight="1">
      <c r="A34" s="337" t="s">
        <v>60</v>
      </c>
      <c r="B34" s="336" t="s">
        <v>199</v>
      </c>
      <c r="C34" s="351"/>
      <c r="D34" s="313"/>
      <c r="E34" s="304"/>
    </row>
    <row r="35" spans="1:5" ht="12" customHeight="1">
      <c r="A35" s="281" t="s">
        <v>64</v>
      </c>
      <c r="B35" s="19" t="s">
        <v>473</v>
      </c>
      <c r="C35" s="328">
        <f>SUM(C36:C38)</f>
        <v>158750</v>
      </c>
      <c r="D35" s="328">
        <f>SUM(D36:D38)</f>
        <v>158750</v>
      </c>
      <c r="E35" s="352">
        <f>SUM(E36:E38)</f>
        <v>40912</v>
      </c>
    </row>
    <row r="36" spans="1:5" s="350" customFormat="1" ht="12" customHeight="1">
      <c r="A36" s="337" t="s">
        <v>66</v>
      </c>
      <c r="B36" s="81" t="s">
        <v>220</v>
      </c>
      <c r="C36" s="309">
        <v>158750</v>
      </c>
      <c r="D36" s="309">
        <v>158750</v>
      </c>
      <c r="E36" s="353">
        <v>40912</v>
      </c>
    </row>
    <row r="37" spans="1:5" ht="12" customHeight="1">
      <c r="A37" s="337" t="s">
        <v>68</v>
      </c>
      <c r="B37" s="62" t="s">
        <v>222</v>
      </c>
      <c r="C37" s="302"/>
      <c r="D37" s="302"/>
      <c r="E37" s="354"/>
    </row>
    <row r="38" spans="1:5" ht="12" customHeight="1">
      <c r="A38" s="337" t="s">
        <v>70</v>
      </c>
      <c r="B38" s="62" t="s">
        <v>474</v>
      </c>
      <c r="C38" s="302"/>
      <c r="D38" s="302"/>
      <c r="E38" s="354"/>
    </row>
    <row r="39" spans="1:5" ht="12" customHeight="1">
      <c r="A39" s="337" t="s">
        <v>72</v>
      </c>
      <c r="B39" s="62" t="s">
        <v>475</v>
      </c>
      <c r="C39" s="302"/>
      <c r="D39" s="302"/>
      <c r="E39" s="354"/>
    </row>
    <row r="40" spans="1:5" ht="12" customHeight="1">
      <c r="A40" s="281" t="s">
        <v>76</v>
      </c>
      <c r="B40" s="19" t="s">
        <v>476</v>
      </c>
      <c r="C40" s="328"/>
      <c r="D40" s="328"/>
      <c r="E40" s="355"/>
    </row>
    <row r="41" spans="1:5" ht="15" customHeight="1">
      <c r="A41" s="281" t="s">
        <v>241</v>
      </c>
      <c r="B41" s="356" t="s">
        <v>477</v>
      </c>
      <c r="C41" s="331">
        <f>+C29+C35+C40</f>
        <v>60806840</v>
      </c>
      <c r="D41" s="331">
        <f>+D29+D35+D40</f>
        <v>65659158</v>
      </c>
      <c r="E41" s="316">
        <f>+E29+E35+E40</f>
        <v>63041199</v>
      </c>
    </row>
    <row r="42" spans="1:5" ht="12.75">
      <c r="A42" s="357"/>
      <c r="B42" s="358"/>
      <c r="C42" s="359"/>
      <c r="D42" s="359"/>
      <c r="E42" s="357"/>
    </row>
    <row r="43" spans="1:5" ht="15" customHeight="1">
      <c r="A43" s="407" t="s">
        <v>478</v>
      </c>
      <c r="B43" s="360"/>
      <c r="C43" s="361">
        <v>13</v>
      </c>
      <c r="D43" s="284">
        <v>13</v>
      </c>
      <c r="E43" s="362">
        <v>11</v>
      </c>
    </row>
    <row r="44" spans="1:5" ht="14.25" customHeight="1">
      <c r="A44" s="407" t="s">
        <v>479</v>
      </c>
      <c r="B44" s="360"/>
      <c r="C44" s="361">
        <v>0</v>
      </c>
      <c r="D44" s="284"/>
      <c r="E44" s="362">
        <v>0</v>
      </c>
    </row>
  </sheetData>
  <sheetProtection selectLockedCells="1" selectUnlockedCells="1"/>
  <printOptions/>
  <pageMargins left="0.1968503937007874" right="0.15748031496062992" top="0.4724409448818898" bottom="0.4330708661417323" header="0.1968503937007874" footer="0.5118110236220472"/>
  <pageSetup horizontalDpi="300" verticalDpi="300" orientation="portrait" paperSize="9" r:id="rId1"/>
  <headerFooter alignWithMargins="0">
    <oddHeader>&amp;R&amp;11 6.  melléklet a /2019. (VII.30.) számú önk.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35">
      <selection activeCell="D68" sqref="D68"/>
    </sheetView>
  </sheetViews>
  <sheetFormatPr defaultColWidth="12.00390625" defaultRowHeight="12.75"/>
  <cols>
    <col min="1" max="1" width="67.125" style="363" customWidth="1"/>
    <col min="2" max="2" width="6.125" style="364" customWidth="1"/>
    <col min="3" max="3" width="13.375" style="363" customWidth="1"/>
    <col min="4" max="4" width="13.50390625" style="363" customWidth="1"/>
    <col min="5" max="5" width="12.125" style="365" customWidth="1"/>
    <col min="6" max="16384" width="12.00390625" style="363" customWidth="1"/>
  </cols>
  <sheetData>
    <row r="1" spans="1:5" ht="49.5" customHeight="1">
      <c r="A1" s="441" t="s">
        <v>631</v>
      </c>
      <c r="B1" s="441"/>
      <c r="C1" s="441"/>
      <c r="D1" s="441"/>
      <c r="E1" s="441"/>
    </row>
    <row r="2" spans="3:5" ht="15.75">
      <c r="C2" s="442" t="s">
        <v>39</v>
      </c>
      <c r="D2" s="442"/>
      <c r="E2" s="442"/>
    </row>
    <row r="3" spans="1:5" ht="15.75" customHeight="1">
      <c r="A3" s="443" t="s">
        <v>480</v>
      </c>
      <c r="B3" s="444" t="s">
        <v>375</v>
      </c>
      <c r="C3" s="445" t="s">
        <v>481</v>
      </c>
      <c r="D3" s="445" t="s">
        <v>482</v>
      </c>
      <c r="E3" s="446" t="s">
        <v>483</v>
      </c>
    </row>
    <row r="4" spans="1:5" ht="11.25" customHeight="1">
      <c r="A4" s="443"/>
      <c r="B4" s="444"/>
      <c r="C4" s="445"/>
      <c r="D4" s="445"/>
      <c r="E4" s="446"/>
    </row>
    <row r="5" spans="1:5" ht="15.75" customHeight="1">
      <c r="A5" s="443"/>
      <c r="B5" s="444"/>
      <c r="C5" s="447" t="s">
        <v>484</v>
      </c>
      <c r="D5" s="447"/>
      <c r="E5" s="447"/>
    </row>
    <row r="6" spans="1:5" s="369" customFormat="1" ht="15.75">
      <c r="A6" s="366" t="s">
        <v>485</v>
      </c>
      <c r="B6" s="367" t="s">
        <v>46</v>
      </c>
      <c r="C6" s="367" t="s">
        <v>47</v>
      </c>
      <c r="D6" s="367" t="s">
        <v>48</v>
      </c>
      <c r="E6" s="368" t="s">
        <v>49</v>
      </c>
    </row>
    <row r="7" spans="1:5" s="374" customFormat="1" ht="15.75">
      <c r="A7" s="370" t="s">
        <v>486</v>
      </c>
      <c r="B7" s="371" t="s">
        <v>487</v>
      </c>
      <c r="C7" s="372"/>
      <c r="D7" s="372"/>
      <c r="E7" s="373"/>
    </row>
    <row r="8" spans="1:5" s="374" customFormat="1" ht="15.75">
      <c r="A8" s="375" t="s">
        <v>488</v>
      </c>
      <c r="B8" s="376" t="s">
        <v>489</v>
      </c>
      <c r="C8" s="377">
        <f>+C9+C14+C19+C24+C29</f>
        <v>1359312624</v>
      </c>
      <c r="D8" s="377">
        <f>+D9+D14+D19+D24+D29</f>
        <v>1359312624</v>
      </c>
      <c r="E8" s="378">
        <f>+E9+E14+E19+E24+E29</f>
        <v>0</v>
      </c>
    </row>
    <row r="9" spans="1:5" s="374" customFormat="1" ht="15.75">
      <c r="A9" s="375" t="s">
        <v>490</v>
      </c>
      <c r="B9" s="376" t="s">
        <v>491</v>
      </c>
      <c r="C9" s="377">
        <f>+C10+C11+C12+C13</f>
        <v>1303209387</v>
      </c>
      <c r="D9" s="377">
        <f>+D10+D11+D12+D13</f>
        <v>1303209387</v>
      </c>
      <c r="E9" s="378">
        <f>+E10+E11+E12+E13</f>
        <v>0</v>
      </c>
    </row>
    <row r="10" spans="1:5" s="374" customFormat="1" ht="15.75">
      <c r="A10" s="379" t="s">
        <v>492</v>
      </c>
      <c r="B10" s="376" t="s">
        <v>493</v>
      </c>
      <c r="C10" s="380"/>
      <c r="D10" s="380"/>
      <c r="E10" s="381"/>
    </row>
    <row r="11" spans="1:5" s="374" customFormat="1" ht="26.25" customHeight="1">
      <c r="A11" s="379" t="s">
        <v>494</v>
      </c>
      <c r="B11" s="376" t="s">
        <v>495</v>
      </c>
      <c r="C11" s="382"/>
      <c r="D11" s="382"/>
      <c r="E11" s="383"/>
    </row>
    <row r="12" spans="1:5" s="374" customFormat="1" ht="22.5">
      <c r="A12" s="379" t="s">
        <v>496</v>
      </c>
      <c r="B12" s="376" t="s">
        <v>497</v>
      </c>
      <c r="C12" s="382">
        <v>1303209387</v>
      </c>
      <c r="D12" s="382">
        <v>1303209387</v>
      </c>
      <c r="E12" s="383"/>
    </row>
    <row r="13" spans="1:5" s="374" customFormat="1" ht="15.75">
      <c r="A13" s="379" t="s">
        <v>498</v>
      </c>
      <c r="B13" s="376" t="s">
        <v>499</v>
      </c>
      <c r="C13" s="382"/>
      <c r="D13" s="382"/>
      <c r="E13" s="383"/>
    </row>
    <row r="14" spans="1:5" s="374" customFormat="1" ht="15.75">
      <c r="A14" s="375" t="s">
        <v>500</v>
      </c>
      <c r="B14" s="376" t="s">
        <v>501</v>
      </c>
      <c r="C14" s="384">
        <f>+C15+C16+C17+C18</f>
        <v>30610082</v>
      </c>
      <c r="D14" s="384">
        <f>+D15+D16+D17+D18</f>
        <v>30610082</v>
      </c>
      <c r="E14" s="385">
        <f>+E15+E16+E17+E18</f>
        <v>0</v>
      </c>
    </row>
    <row r="15" spans="1:5" s="374" customFormat="1" ht="15.75">
      <c r="A15" s="379" t="s">
        <v>502</v>
      </c>
      <c r="B15" s="376" t="s">
        <v>503</v>
      </c>
      <c r="C15" s="382"/>
      <c r="D15" s="382"/>
      <c r="E15" s="383"/>
    </row>
    <row r="16" spans="1:5" s="374" customFormat="1" ht="22.5">
      <c r="A16" s="379" t="s">
        <v>504</v>
      </c>
      <c r="B16" s="376" t="s">
        <v>296</v>
      </c>
      <c r="C16" s="382"/>
      <c r="D16" s="382"/>
      <c r="E16" s="383"/>
    </row>
    <row r="17" spans="1:5" s="374" customFormat="1" ht="15.75">
      <c r="A17" s="379" t="s">
        <v>505</v>
      </c>
      <c r="B17" s="376" t="s">
        <v>297</v>
      </c>
      <c r="C17" s="382"/>
      <c r="D17" s="382"/>
      <c r="E17" s="383"/>
    </row>
    <row r="18" spans="1:5" s="374" customFormat="1" ht="15.75">
      <c r="A18" s="379" t="s">
        <v>506</v>
      </c>
      <c r="B18" s="376" t="s">
        <v>298</v>
      </c>
      <c r="C18" s="382">
        <v>30610082</v>
      </c>
      <c r="D18" s="382">
        <v>30610082</v>
      </c>
      <c r="E18" s="383"/>
    </row>
    <row r="19" spans="1:5" s="374" customFormat="1" ht="15.75">
      <c r="A19" s="375" t="s">
        <v>507</v>
      </c>
      <c r="B19" s="376" t="s">
        <v>299</v>
      </c>
      <c r="C19" s="384">
        <f>+C20+C21+C22+C23</f>
        <v>0</v>
      </c>
      <c r="D19" s="384">
        <f>+D20+D21+D22+D23</f>
        <v>0</v>
      </c>
      <c r="E19" s="385">
        <f>+E20+E21+E22+E23</f>
        <v>0</v>
      </c>
    </row>
    <row r="20" spans="1:5" s="374" customFormat="1" ht="15.75">
      <c r="A20" s="379" t="s">
        <v>508</v>
      </c>
      <c r="B20" s="376" t="s">
        <v>302</v>
      </c>
      <c r="C20" s="382"/>
      <c r="D20" s="382"/>
      <c r="E20" s="383"/>
    </row>
    <row r="21" spans="1:5" s="374" customFormat="1" ht="15.75">
      <c r="A21" s="379" t="s">
        <v>509</v>
      </c>
      <c r="B21" s="376" t="s">
        <v>305</v>
      </c>
      <c r="C21" s="382"/>
      <c r="D21" s="382"/>
      <c r="E21" s="383"/>
    </row>
    <row r="22" spans="1:5" s="374" customFormat="1" ht="15.75">
      <c r="A22" s="379" t="s">
        <v>510</v>
      </c>
      <c r="B22" s="376" t="s">
        <v>308</v>
      </c>
      <c r="C22" s="382"/>
      <c r="D22" s="382"/>
      <c r="E22" s="383"/>
    </row>
    <row r="23" spans="1:5" s="374" customFormat="1" ht="15.75">
      <c r="A23" s="379" t="s">
        <v>511</v>
      </c>
      <c r="B23" s="376" t="s">
        <v>311</v>
      </c>
      <c r="C23" s="382"/>
      <c r="D23" s="382"/>
      <c r="E23" s="383"/>
    </row>
    <row r="24" spans="1:5" s="374" customFormat="1" ht="15.75">
      <c r="A24" s="375" t="s">
        <v>512</v>
      </c>
      <c r="B24" s="376" t="s">
        <v>314</v>
      </c>
      <c r="C24" s="384">
        <f>+C25+C26+C27+C28</f>
        <v>25493155</v>
      </c>
      <c r="D24" s="384">
        <f>+D25+D26+D27+D28</f>
        <v>25493155</v>
      </c>
      <c r="E24" s="385">
        <f>+E25+E26+E27+E28</f>
        <v>0</v>
      </c>
    </row>
    <row r="25" spans="1:5" s="374" customFormat="1" ht="15.75">
      <c r="A25" s="379" t="s">
        <v>513</v>
      </c>
      <c r="B25" s="376" t="s">
        <v>317</v>
      </c>
      <c r="C25" s="382"/>
      <c r="D25" s="382"/>
      <c r="E25" s="383"/>
    </row>
    <row r="26" spans="1:5" s="374" customFormat="1" ht="15.75">
      <c r="A26" s="379" t="s">
        <v>514</v>
      </c>
      <c r="B26" s="376" t="s">
        <v>319</v>
      </c>
      <c r="C26" s="382"/>
      <c r="D26" s="382"/>
      <c r="E26" s="383"/>
    </row>
    <row r="27" spans="1:5" s="374" customFormat="1" ht="15.75">
      <c r="A27" s="379" t="s">
        <v>515</v>
      </c>
      <c r="B27" s="376" t="s">
        <v>322</v>
      </c>
      <c r="C27" s="382"/>
      <c r="D27" s="382"/>
      <c r="E27" s="383"/>
    </row>
    <row r="28" spans="1:5" s="374" customFormat="1" ht="15.75">
      <c r="A28" s="379" t="s">
        <v>516</v>
      </c>
      <c r="B28" s="376" t="s">
        <v>325</v>
      </c>
      <c r="C28" s="382">
        <v>25493155</v>
      </c>
      <c r="D28" s="382">
        <v>25493155</v>
      </c>
      <c r="E28" s="383"/>
    </row>
    <row r="29" spans="1:5" s="374" customFormat="1" ht="15.75">
      <c r="A29" s="375" t="s">
        <v>517</v>
      </c>
      <c r="B29" s="376" t="s">
        <v>328</v>
      </c>
      <c r="C29" s="384">
        <f>+C30+C31+C32+C33</f>
        <v>0</v>
      </c>
      <c r="D29" s="384">
        <f>+D30+D31+D32+D33</f>
        <v>0</v>
      </c>
      <c r="E29" s="385">
        <f>+E30+E31+E32+E33</f>
        <v>0</v>
      </c>
    </row>
    <row r="30" spans="1:5" s="374" customFormat="1" ht="15.75">
      <c r="A30" s="379" t="s">
        <v>518</v>
      </c>
      <c r="B30" s="376" t="s">
        <v>331</v>
      </c>
      <c r="C30" s="382"/>
      <c r="D30" s="382"/>
      <c r="E30" s="383"/>
    </row>
    <row r="31" spans="1:5" s="374" customFormat="1" ht="22.5">
      <c r="A31" s="379" t="s">
        <v>519</v>
      </c>
      <c r="B31" s="376" t="s">
        <v>334</v>
      </c>
      <c r="C31" s="382"/>
      <c r="D31" s="382"/>
      <c r="E31" s="383"/>
    </row>
    <row r="32" spans="1:5" s="374" customFormat="1" ht="15.75">
      <c r="A32" s="379" t="s">
        <v>520</v>
      </c>
      <c r="B32" s="376" t="s">
        <v>337</v>
      </c>
      <c r="C32" s="382"/>
      <c r="D32" s="382"/>
      <c r="E32" s="383"/>
    </row>
    <row r="33" spans="1:5" s="374" customFormat="1" ht="15.75">
      <c r="A33" s="379" t="s">
        <v>521</v>
      </c>
      <c r="B33" s="376" t="s">
        <v>372</v>
      </c>
      <c r="C33" s="382"/>
      <c r="D33" s="382"/>
      <c r="E33" s="383"/>
    </row>
    <row r="34" spans="1:5" s="374" customFormat="1" ht="15.75">
      <c r="A34" s="375" t="s">
        <v>522</v>
      </c>
      <c r="B34" s="376" t="s">
        <v>373</v>
      </c>
      <c r="C34" s="384">
        <f>+C35+C40+C45</f>
        <v>43000</v>
      </c>
      <c r="D34" s="384">
        <f>+D35+D40+D45</f>
        <v>43000</v>
      </c>
      <c r="E34" s="385">
        <f>+E35+E40+E45</f>
        <v>0</v>
      </c>
    </row>
    <row r="35" spans="1:5" s="374" customFormat="1" ht="15.75">
      <c r="A35" s="375" t="s">
        <v>523</v>
      </c>
      <c r="B35" s="376" t="s">
        <v>524</v>
      </c>
      <c r="C35" s="384">
        <f>+C36+C37+C38+C39</f>
        <v>43000</v>
      </c>
      <c r="D35" s="384">
        <f>+D36+D37+D38+D39</f>
        <v>43000</v>
      </c>
      <c r="E35" s="385">
        <f>+E36+E37+E38+E39</f>
        <v>0</v>
      </c>
    </row>
    <row r="36" spans="1:5" s="374" customFormat="1" ht="15.75">
      <c r="A36" s="379" t="s">
        <v>525</v>
      </c>
      <c r="B36" s="376" t="s">
        <v>526</v>
      </c>
      <c r="C36" s="382"/>
      <c r="D36" s="382"/>
      <c r="E36" s="383"/>
    </row>
    <row r="37" spans="1:5" s="374" customFormat="1" ht="15.75">
      <c r="A37" s="379" t="s">
        <v>527</v>
      </c>
      <c r="B37" s="376" t="s">
        <v>528</v>
      </c>
      <c r="C37" s="382"/>
      <c r="D37" s="382"/>
      <c r="E37" s="383"/>
    </row>
    <row r="38" spans="1:5" s="374" customFormat="1" ht="15.75">
      <c r="A38" s="379" t="s">
        <v>529</v>
      </c>
      <c r="B38" s="376" t="s">
        <v>530</v>
      </c>
      <c r="C38" s="382"/>
      <c r="D38" s="382"/>
      <c r="E38" s="383"/>
    </row>
    <row r="39" spans="1:5" s="374" customFormat="1" ht="15.75">
      <c r="A39" s="379" t="s">
        <v>531</v>
      </c>
      <c r="B39" s="376" t="s">
        <v>532</v>
      </c>
      <c r="C39" s="382">
        <v>43000</v>
      </c>
      <c r="D39" s="382">
        <v>43000</v>
      </c>
      <c r="E39" s="383"/>
    </row>
    <row r="40" spans="1:5" s="374" customFormat="1" ht="15.75">
      <c r="A40" s="375" t="s">
        <v>533</v>
      </c>
      <c r="B40" s="376" t="s">
        <v>534</v>
      </c>
      <c r="C40" s="384">
        <f>+C41+C42+C43+C44</f>
        <v>0</v>
      </c>
      <c r="D40" s="384">
        <f>+D41+D42+D43+D44</f>
        <v>0</v>
      </c>
      <c r="E40" s="385">
        <f>+E41+E42+E43+E44</f>
        <v>0</v>
      </c>
    </row>
    <row r="41" spans="1:5" s="374" customFormat="1" ht="15.75">
      <c r="A41" s="379" t="s">
        <v>535</v>
      </c>
      <c r="B41" s="376" t="s">
        <v>536</v>
      </c>
      <c r="C41" s="382"/>
      <c r="D41" s="382"/>
      <c r="E41" s="383"/>
    </row>
    <row r="42" spans="1:5" s="374" customFormat="1" ht="22.5">
      <c r="A42" s="379" t="s">
        <v>537</v>
      </c>
      <c r="B42" s="376" t="s">
        <v>538</v>
      </c>
      <c r="C42" s="382"/>
      <c r="D42" s="382"/>
      <c r="E42" s="383"/>
    </row>
    <row r="43" spans="1:5" s="374" customFormat="1" ht="15.75">
      <c r="A43" s="379" t="s">
        <v>539</v>
      </c>
      <c r="B43" s="376" t="s">
        <v>540</v>
      </c>
      <c r="C43" s="382"/>
      <c r="D43" s="382"/>
      <c r="E43" s="383"/>
    </row>
    <row r="44" spans="1:5" s="374" customFormat="1" ht="15.75">
      <c r="A44" s="379" t="s">
        <v>541</v>
      </c>
      <c r="B44" s="376" t="s">
        <v>542</v>
      </c>
      <c r="C44" s="382"/>
      <c r="D44" s="382"/>
      <c r="E44" s="383"/>
    </row>
    <row r="45" spans="1:5" s="374" customFormat="1" ht="15.75">
      <c r="A45" s="375" t="s">
        <v>543</v>
      </c>
      <c r="B45" s="376" t="s">
        <v>544</v>
      </c>
      <c r="C45" s="384">
        <f>+C46+C47+C48+C49</f>
        <v>0</v>
      </c>
      <c r="D45" s="384">
        <f>+D46+D47+D48+D49</f>
        <v>0</v>
      </c>
      <c r="E45" s="385">
        <f>+E46+E47+E48+E49</f>
        <v>0</v>
      </c>
    </row>
    <row r="46" spans="1:5" s="374" customFormat="1" ht="15.75">
      <c r="A46" s="379" t="s">
        <v>545</v>
      </c>
      <c r="B46" s="376" t="s">
        <v>546</v>
      </c>
      <c r="C46" s="382"/>
      <c r="D46" s="382"/>
      <c r="E46" s="383"/>
    </row>
    <row r="47" spans="1:5" s="374" customFormat="1" ht="22.5">
      <c r="A47" s="379" t="s">
        <v>547</v>
      </c>
      <c r="B47" s="376" t="s">
        <v>548</v>
      </c>
      <c r="C47" s="382"/>
      <c r="D47" s="382"/>
      <c r="E47" s="383"/>
    </row>
    <row r="48" spans="1:5" s="374" customFormat="1" ht="15.75">
      <c r="A48" s="379" t="s">
        <v>549</v>
      </c>
      <c r="B48" s="376" t="s">
        <v>550</v>
      </c>
      <c r="C48" s="382"/>
      <c r="D48" s="382"/>
      <c r="E48" s="383"/>
    </row>
    <row r="49" spans="1:5" s="374" customFormat="1" ht="15.75">
      <c r="A49" s="379" t="s">
        <v>551</v>
      </c>
      <c r="B49" s="376" t="s">
        <v>552</v>
      </c>
      <c r="C49" s="382"/>
      <c r="D49" s="382"/>
      <c r="E49" s="383"/>
    </row>
    <row r="50" spans="1:5" s="374" customFormat="1" ht="15.75">
      <c r="A50" s="375" t="s">
        <v>553</v>
      </c>
      <c r="B50" s="376" t="s">
        <v>554</v>
      </c>
      <c r="C50" s="382"/>
      <c r="D50" s="382"/>
      <c r="E50" s="383"/>
    </row>
    <row r="51" spans="1:5" s="374" customFormat="1" ht="21">
      <c r="A51" s="375" t="s">
        <v>555</v>
      </c>
      <c r="B51" s="376" t="s">
        <v>556</v>
      </c>
      <c r="C51" s="384">
        <f>+C7+C8+C34+C50</f>
        <v>1359355624</v>
      </c>
      <c r="D51" s="384">
        <f>+D7+D8+D34+D50</f>
        <v>1359355624</v>
      </c>
      <c r="E51" s="385">
        <f>+E7+E8+E34+E50</f>
        <v>0</v>
      </c>
    </row>
    <row r="52" spans="1:5" s="374" customFormat="1" ht="15.75">
      <c r="A52" s="375" t="s">
        <v>557</v>
      </c>
      <c r="B52" s="376" t="s">
        <v>558</v>
      </c>
      <c r="C52" s="382"/>
      <c r="D52" s="382"/>
      <c r="E52" s="383"/>
    </row>
    <row r="53" spans="1:5" s="374" customFormat="1" ht="15.75">
      <c r="A53" s="375" t="s">
        <v>559</v>
      </c>
      <c r="B53" s="376" t="s">
        <v>560</v>
      </c>
      <c r="C53" s="382"/>
      <c r="D53" s="382"/>
      <c r="E53" s="383"/>
    </row>
    <row r="54" spans="1:5" s="374" customFormat="1" ht="15.75">
      <c r="A54" s="375" t="s">
        <v>561</v>
      </c>
      <c r="B54" s="376" t="s">
        <v>562</v>
      </c>
      <c r="C54" s="384">
        <f>+C52+C53</f>
        <v>0</v>
      </c>
      <c r="D54" s="384">
        <f>+D52+D53</f>
        <v>0</v>
      </c>
      <c r="E54" s="385">
        <f>+E52+E53</f>
        <v>0</v>
      </c>
    </row>
    <row r="55" spans="1:5" s="374" customFormat="1" ht="15.75">
      <c r="A55" s="375" t="s">
        <v>563</v>
      </c>
      <c r="B55" s="376" t="s">
        <v>564</v>
      </c>
      <c r="C55" s="382"/>
      <c r="D55" s="382"/>
      <c r="E55" s="383"/>
    </row>
    <row r="56" spans="1:5" s="374" customFormat="1" ht="15.75">
      <c r="A56" s="375" t="s">
        <v>565</v>
      </c>
      <c r="B56" s="376" t="s">
        <v>566</v>
      </c>
      <c r="C56" s="382">
        <v>255095</v>
      </c>
      <c r="D56" s="382">
        <v>255095</v>
      </c>
      <c r="E56" s="383"/>
    </row>
    <row r="57" spans="1:5" s="374" customFormat="1" ht="15.75">
      <c r="A57" s="375" t="s">
        <v>567</v>
      </c>
      <c r="B57" s="376" t="s">
        <v>568</v>
      </c>
      <c r="C57" s="382">
        <v>71348164</v>
      </c>
      <c r="D57" s="382">
        <v>71348164</v>
      </c>
      <c r="E57" s="383"/>
    </row>
    <row r="58" spans="1:5" s="374" customFormat="1" ht="15.75">
      <c r="A58" s="375" t="s">
        <v>569</v>
      </c>
      <c r="B58" s="376" t="s">
        <v>570</v>
      </c>
      <c r="C58" s="382"/>
      <c r="D58" s="382"/>
      <c r="E58" s="383"/>
    </row>
    <row r="59" spans="1:5" s="374" customFormat="1" ht="15.75">
      <c r="A59" s="375" t="s">
        <v>571</v>
      </c>
      <c r="B59" s="376" t="s">
        <v>572</v>
      </c>
      <c r="C59" s="384">
        <f>+C55+C56+C57+C58</f>
        <v>71603259</v>
      </c>
      <c r="D59" s="384">
        <f>+D55+D56+D57+D58</f>
        <v>71603259</v>
      </c>
      <c r="E59" s="385">
        <f>+E55+E56+E57+E58</f>
        <v>0</v>
      </c>
    </row>
    <row r="60" spans="1:5" s="374" customFormat="1" ht="15.75">
      <c r="A60" s="375" t="s">
        <v>573</v>
      </c>
      <c r="B60" s="376" t="s">
        <v>574</v>
      </c>
      <c r="C60" s="382">
        <v>17447850</v>
      </c>
      <c r="D60" s="382">
        <v>17447850</v>
      </c>
      <c r="E60" s="383"/>
    </row>
    <row r="61" spans="1:5" s="374" customFormat="1" ht="15.75">
      <c r="A61" s="375" t="s">
        <v>575</v>
      </c>
      <c r="B61" s="376" t="s">
        <v>576</v>
      </c>
      <c r="C61" s="382"/>
      <c r="D61" s="382"/>
      <c r="E61" s="383"/>
    </row>
    <row r="62" spans="1:5" s="374" customFormat="1" ht="15.75">
      <c r="A62" s="375" t="s">
        <v>577</v>
      </c>
      <c r="B62" s="376" t="s">
        <v>578</v>
      </c>
      <c r="C62" s="382">
        <v>170000</v>
      </c>
      <c r="D62" s="382">
        <v>170000</v>
      </c>
      <c r="E62" s="383"/>
    </row>
    <row r="63" spans="1:5" s="374" customFormat="1" ht="15.75">
      <c r="A63" s="375" t="s">
        <v>579</v>
      </c>
      <c r="B63" s="376" t="s">
        <v>580</v>
      </c>
      <c r="C63" s="384">
        <f>+C60+C61+C62</f>
        <v>17617850</v>
      </c>
      <c r="D63" s="384">
        <f>+D60+D61+D62</f>
        <v>17617850</v>
      </c>
      <c r="E63" s="385">
        <f>+E60+E61+E62</f>
        <v>0</v>
      </c>
    </row>
    <row r="64" spans="1:5" s="374" customFormat="1" ht="15.75">
      <c r="A64" s="375" t="s">
        <v>581</v>
      </c>
      <c r="B64" s="376" t="s">
        <v>582</v>
      </c>
      <c r="C64" s="382"/>
      <c r="D64" s="382"/>
      <c r="E64" s="383"/>
    </row>
    <row r="65" spans="1:5" s="374" customFormat="1" ht="21">
      <c r="A65" s="375" t="s">
        <v>583</v>
      </c>
      <c r="B65" s="376" t="s">
        <v>584</v>
      </c>
      <c r="C65" s="382"/>
      <c r="D65" s="382"/>
      <c r="E65" s="383"/>
    </row>
    <row r="66" spans="1:5" s="374" customFormat="1" ht="15.75">
      <c r="A66" s="375" t="s">
        <v>585</v>
      </c>
      <c r="B66" s="376" t="s">
        <v>586</v>
      </c>
      <c r="C66" s="384">
        <v>3491176</v>
      </c>
      <c r="D66" s="384">
        <v>3491176</v>
      </c>
      <c r="E66" s="385">
        <f>+E64+E65</f>
        <v>0</v>
      </c>
    </row>
    <row r="67" spans="1:5" s="374" customFormat="1" ht="15.75">
      <c r="A67" s="375" t="s">
        <v>587</v>
      </c>
      <c r="B67" s="376" t="s">
        <v>588</v>
      </c>
      <c r="C67" s="382"/>
      <c r="D67" s="382"/>
      <c r="E67" s="383"/>
    </row>
    <row r="68" spans="1:5" s="374" customFormat="1" ht="15.75">
      <c r="A68" s="386" t="s">
        <v>589</v>
      </c>
      <c r="B68" s="387" t="s">
        <v>590</v>
      </c>
      <c r="C68" s="388">
        <f>+C51+C54+C59+C63+C66+C67</f>
        <v>1452067909</v>
      </c>
      <c r="D68" s="388">
        <f>+D51+D54+D59+D63+D66+D67</f>
        <v>1452067909</v>
      </c>
      <c r="E68" s="389">
        <f>+E51+E54+E59+E63+E66+E67</f>
        <v>0</v>
      </c>
    </row>
  </sheetData>
  <sheetProtection selectLockedCells="1" selectUnlockedCells="1"/>
  <mergeCells count="8">
    <mergeCell ref="A1:E1"/>
    <mergeCell ref="C2:E2"/>
    <mergeCell ref="A3:A5"/>
    <mergeCell ref="B3:B5"/>
    <mergeCell ref="C3:C4"/>
    <mergeCell ref="D3:D4"/>
    <mergeCell ref="E3:E4"/>
    <mergeCell ref="C5:E5"/>
  </mergeCells>
  <printOptions/>
  <pageMargins left="0.15748031496062992" right="0.15748031496062992" top="0.7480314960629921" bottom="0.7480314960629921" header="0.31496062992125984" footer="0.5118110236220472"/>
  <pageSetup horizontalDpi="600" verticalDpi="600" orientation="portrait" paperSize="9" r:id="rId1"/>
  <headerFooter alignWithMargins="0">
    <oddHeader>&amp;R1. tájékoztatató a 7/2019. (VII.30.)  számú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1" width="71.125" style="390" customWidth="1"/>
    <col min="2" max="2" width="6.125" style="391" customWidth="1"/>
    <col min="3" max="3" width="18.00390625" style="392" customWidth="1"/>
    <col min="4" max="16384" width="9.375" style="392" customWidth="1"/>
  </cols>
  <sheetData>
    <row r="1" spans="1:3" ht="32.25" customHeight="1">
      <c r="A1" s="448" t="s">
        <v>591</v>
      </c>
      <c r="B1" s="448"/>
      <c r="C1" s="448"/>
    </row>
    <row r="2" spans="1:3" ht="15.75">
      <c r="A2" s="449">
        <v>2018</v>
      </c>
      <c r="B2" s="449"/>
      <c r="C2" s="449"/>
    </row>
    <row r="4" spans="2:3" ht="12.75">
      <c r="B4" s="450" t="s">
        <v>592</v>
      </c>
      <c r="C4" s="450"/>
    </row>
    <row r="5" spans="1:3" s="393" customFormat="1" ht="31.5" customHeight="1">
      <c r="A5" s="451" t="s">
        <v>593</v>
      </c>
      <c r="B5" s="444" t="s">
        <v>375</v>
      </c>
      <c r="C5" s="452" t="s">
        <v>594</v>
      </c>
    </row>
    <row r="6" spans="1:3" s="393" customFormat="1" ht="12.75">
      <c r="A6" s="451"/>
      <c r="B6" s="444"/>
      <c r="C6" s="452"/>
    </row>
    <row r="7" spans="1:3" s="397" customFormat="1" ht="12.75">
      <c r="A7" s="394" t="s">
        <v>45</v>
      </c>
      <c r="B7" s="395" t="s">
        <v>46</v>
      </c>
      <c r="C7" s="396" t="s">
        <v>47</v>
      </c>
    </row>
    <row r="8" spans="1:3" ht="15.75" customHeight="1">
      <c r="A8" s="375" t="s">
        <v>595</v>
      </c>
      <c r="B8" s="398" t="s">
        <v>487</v>
      </c>
      <c r="C8" s="399">
        <v>1311437095</v>
      </c>
    </row>
    <row r="9" spans="1:3" ht="15.75" customHeight="1">
      <c r="A9" s="375" t="s">
        <v>596</v>
      </c>
      <c r="B9" s="376" t="s">
        <v>489</v>
      </c>
      <c r="C9" s="399">
        <v>124706801</v>
      </c>
    </row>
    <row r="10" spans="1:3" ht="15.75" customHeight="1">
      <c r="A10" s="375" t="s">
        <v>597</v>
      </c>
      <c r="B10" s="376" t="s">
        <v>491</v>
      </c>
      <c r="C10" s="399"/>
    </row>
    <row r="11" spans="1:3" ht="15.75" customHeight="1">
      <c r="A11" s="375" t="s">
        <v>598</v>
      </c>
      <c r="B11" s="376" t="s">
        <v>493</v>
      </c>
      <c r="C11" s="400">
        <v>-11884783</v>
      </c>
    </row>
    <row r="12" spans="1:3" ht="15.75" customHeight="1">
      <c r="A12" s="375" t="s">
        <v>599</v>
      </c>
      <c r="B12" s="376" t="s">
        <v>495</v>
      </c>
      <c r="C12" s="400"/>
    </row>
    <row r="13" spans="1:3" ht="15.75" customHeight="1">
      <c r="A13" s="375" t="s">
        <v>600</v>
      </c>
      <c r="B13" s="376" t="s">
        <v>497</v>
      </c>
      <c r="C13" s="400">
        <v>4686358</v>
      </c>
    </row>
    <row r="14" spans="1:3" ht="15.75" customHeight="1">
      <c r="A14" s="375" t="s">
        <v>601</v>
      </c>
      <c r="B14" s="376" t="s">
        <v>499</v>
      </c>
      <c r="C14" s="401">
        <f>+C8+C9+C10+C11+C12+C13</f>
        <v>1428945471</v>
      </c>
    </row>
    <row r="15" spans="1:3" ht="15.75" customHeight="1">
      <c r="A15" s="375" t="s">
        <v>602</v>
      </c>
      <c r="B15" s="376" t="s">
        <v>501</v>
      </c>
      <c r="C15" s="402">
        <v>181982</v>
      </c>
    </row>
    <row r="16" spans="1:3" ht="15.75" customHeight="1">
      <c r="A16" s="375" t="s">
        <v>603</v>
      </c>
      <c r="B16" s="376" t="s">
        <v>503</v>
      </c>
      <c r="C16" s="400">
        <v>3663428</v>
      </c>
    </row>
    <row r="17" spans="1:3" ht="15.75" customHeight="1">
      <c r="A17" s="375" t="s">
        <v>604</v>
      </c>
      <c r="B17" s="376" t="s">
        <v>296</v>
      </c>
      <c r="C17" s="400">
        <v>3194779</v>
      </c>
    </row>
    <row r="18" spans="1:3" ht="15.75" customHeight="1">
      <c r="A18" s="375" t="s">
        <v>605</v>
      </c>
      <c r="B18" s="376" t="s">
        <v>297</v>
      </c>
      <c r="C18" s="401">
        <f>+C15+C16+C17</f>
        <v>7040189</v>
      </c>
    </row>
    <row r="19" spans="1:3" s="403" customFormat="1" ht="15.75" customHeight="1">
      <c r="A19" s="375" t="s">
        <v>606</v>
      </c>
      <c r="B19" s="376" t="s">
        <v>298</v>
      </c>
      <c r="C19" s="400"/>
    </row>
    <row r="20" spans="1:3" ht="15.75" customHeight="1">
      <c r="A20" s="375" t="s">
        <v>607</v>
      </c>
      <c r="B20" s="376" t="s">
        <v>299</v>
      </c>
      <c r="C20" s="400">
        <v>16082249</v>
      </c>
    </row>
    <row r="21" spans="1:3" ht="15.75" customHeight="1">
      <c r="A21" s="404" t="s">
        <v>608</v>
      </c>
      <c r="B21" s="387" t="s">
        <v>302</v>
      </c>
      <c r="C21" s="405">
        <f>+C14+C18+C19+C20</f>
        <v>1452067909</v>
      </c>
    </row>
  </sheetData>
  <sheetProtection selectLockedCells="1" selectUnlockedCells="1"/>
  <mergeCells count="6">
    <mergeCell ref="A1:C1"/>
    <mergeCell ref="A2:C2"/>
    <mergeCell ref="B4:C4"/>
    <mergeCell ref="A5:A6"/>
    <mergeCell ref="B5:B6"/>
    <mergeCell ref="C5:C6"/>
  </mergeCells>
  <printOptions/>
  <pageMargins left="0.7086614173228347" right="0.7086614173228347" top="0.7480314960629921" bottom="0.7480314960629921" header="0.31496062992125984" footer="0.5118110236220472"/>
  <pageSetup horizontalDpi="300" verticalDpi="300" orientation="portrait" paperSize="9" r:id="rId1"/>
  <headerFooter alignWithMargins="0">
    <oddHeader>&amp;R1.1 tájékoztató a 7/2019. (VII.30.) számú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136"/>
  <sheetViews>
    <sheetView zoomScale="130" zoomScaleNormal="130" zoomScaleSheetLayoutView="100" zoomScalePageLayoutView="0" workbookViewId="0" topLeftCell="A54">
      <selection activeCell="E125" sqref="E125"/>
    </sheetView>
  </sheetViews>
  <sheetFormatPr defaultColWidth="9.00390625" defaultRowHeight="12.75"/>
  <cols>
    <col min="1" max="1" width="9.50390625" style="9" customWidth="1"/>
    <col min="2" max="2" width="60.875" style="9" customWidth="1"/>
    <col min="3" max="5" width="15.875" style="10" customWidth="1"/>
    <col min="6" max="16384" width="9.375" style="9" customWidth="1"/>
  </cols>
  <sheetData>
    <row r="1" spans="1:5" ht="15.75" customHeight="1">
      <c r="A1" s="422" t="s">
        <v>37</v>
      </c>
      <c r="B1" s="422"/>
      <c r="C1" s="422"/>
      <c r="D1" s="422"/>
      <c r="E1" s="422"/>
    </row>
    <row r="2" spans="1:5" ht="15.75" customHeight="1">
      <c r="A2" s="11" t="s">
        <v>38</v>
      </c>
      <c r="B2" s="11"/>
      <c r="C2" s="12"/>
      <c r="D2" s="12"/>
      <c r="E2" s="12" t="s">
        <v>39</v>
      </c>
    </row>
    <row r="3" spans="1:5" ht="15.75" customHeight="1">
      <c r="A3" s="423" t="s">
        <v>40</v>
      </c>
      <c r="B3" s="424" t="s">
        <v>41</v>
      </c>
      <c r="C3" s="425" t="str">
        <f>+CONCATENATE(LEFT(ÖSSZEFÜGGÉSEK!A4,4),". évi")</f>
        <v>2018. évi</v>
      </c>
      <c r="D3" s="425"/>
      <c r="E3" s="425"/>
    </row>
    <row r="4" spans="1:5" ht="37.5" customHeight="1">
      <c r="A4" s="423"/>
      <c r="B4" s="424"/>
      <c r="C4" s="15" t="s">
        <v>42</v>
      </c>
      <c r="D4" s="15" t="s">
        <v>43</v>
      </c>
      <c r="E4" s="16" t="s">
        <v>44</v>
      </c>
    </row>
    <row r="5" spans="1:5" ht="12" customHeight="1">
      <c r="A5" s="13" t="s">
        <v>45</v>
      </c>
      <c r="B5" s="14" t="s">
        <v>46</v>
      </c>
      <c r="C5" s="14" t="s">
        <v>47</v>
      </c>
      <c r="D5" s="14" t="s">
        <v>48</v>
      </c>
      <c r="E5" s="17" t="s">
        <v>49</v>
      </c>
    </row>
    <row r="6" spans="1:5" ht="12" customHeight="1">
      <c r="A6" s="18" t="s">
        <v>50</v>
      </c>
      <c r="B6" s="19" t="s">
        <v>51</v>
      </c>
      <c r="C6" s="20">
        <f>SUM(C7:C12)</f>
        <v>99635494</v>
      </c>
      <c r="D6" s="20">
        <f>SUM(D7:D12)</f>
        <v>105392854</v>
      </c>
      <c r="E6" s="21">
        <f>SUM(E7:E12)</f>
        <v>105392854</v>
      </c>
    </row>
    <row r="7" spans="1:5" ht="12" customHeight="1">
      <c r="A7" s="22" t="s">
        <v>52</v>
      </c>
      <c r="B7" s="23" t="s">
        <v>53</v>
      </c>
      <c r="C7" s="24">
        <v>69153844</v>
      </c>
      <c r="D7" s="24">
        <v>69246076</v>
      </c>
      <c r="E7" s="25">
        <v>69246076</v>
      </c>
    </row>
    <row r="8" spans="1:5" ht="12" customHeight="1">
      <c r="A8" s="26" t="s">
        <v>54</v>
      </c>
      <c r="B8" s="27" t="s">
        <v>55</v>
      </c>
      <c r="C8" s="28"/>
      <c r="D8" s="28"/>
      <c r="E8" s="29"/>
    </row>
    <row r="9" spans="1:5" ht="12" customHeight="1">
      <c r="A9" s="26" t="s">
        <v>56</v>
      </c>
      <c r="B9" s="27" t="s">
        <v>57</v>
      </c>
      <c r="C9" s="28">
        <v>28681650</v>
      </c>
      <c r="D9" s="28">
        <v>28627580</v>
      </c>
      <c r="E9" s="29">
        <v>28627580</v>
      </c>
    </row>
    <row r="10" spans="1:5" ht="12" customHeight="1">
      <c r="A10" s="26" t="s">
        <v>58</v>
      </c>
      <c r="B10" s="27" t="s">
        <v>59</v>
      </c>
      <c r="C10" s="28">
        <v>1800000</v>
      </c>
      <c r="D10" s="28">
        <v>1800000</v>
      </c>
      <c r="E10" s="29">
        <v>1800000</v>
      </c>
    </row>
    <row r="11" spans="1:5" ht="12" customHeight="1">
      <c r="A11" s="26" t="s">
        <v>60</v>
      </c>
      <c r="B11" s="27" t="s">
        <v>61</v>
      </c>
      <c r="C11" s="28"/>
      <c r="D11" s="28">
        <v>5719198</v>
      </c>
      <c r="E11" s="29">
        <v>5719198</v>
      </c>
    </row>
    <row r="12" spans="1:5" ht="12" customHeight="1">
      <c r="A12" s="30" t="s">
        <v>62</v>
      </c>
      <c r="B12" s="31" t="s">
        <v>63</v>
      </c>
      <c r="C12" s="32"/>
      <c r="D12" s="32"/>
      <c r="E12" s="33"/>
    </row>
    <row r="13" spans="1:5" ht="15" customHeight="1">
      <c r="A13" s="18" t="s">
        <v>64</v>
      </c>
      <c r="B13" s="34" t="s">
        <v>65</v>
      </c>
      <c r="C13" s="20">
        <f>SUM(C14:C18)</f>
        <v>45967294</v>
      </c>
      <c r="D13" s="20">
        <f>SUM(D14:D18)</f>
        <v>82040874</v>
      </c>
      <c r="E13" s="21">
        <f>SUM(E14:E18)</f>
        <v>90343259</v>
      </c>
    </row>
    <row r="14" spans="1:5" ht="12" customHeight="1">
      <c r="A14" s="22" t="s">
        <v>66</v>
      </c>
      <c r="B14" s="35" t="s">
        <v>67</v>
      </c>
      <c r="C14" s="24"/>
      <c r="D14" s="24">
        <v>30410756</v>
      </c>
      <c r="E14" s="25">
        <v>30410756</v>
      </c>
    </row>
    <row r="15" spans="1:5" ht="12" customHeight="1">
      <c r="A15" s="26" t="s">
        <v>68</v>
      </c>
      <c r="B15" s="27" t="s">
        <v>69</v>
      </c>
      <c r="C15" s="28">
        <v>4852800</v>
      </c>
      <c r="D15" s="28">
        <v>4847600</v>
      </c>
      <c r="E15" s="29">
        <v>4847600</v>
      </c>
    </row>
    <row r="16" spans="1:5" ht="12" customHeight="1">
      <c r="A16" s="26" t="s">
        <v>70</v>
      </c>
      <c r="B16" s="27" t="s">
        <v>71</v>
      </c>
      <c r="C16" s="28">
        <v>32579388</v>
      </c>
      <c r="D16" s="28">
        <v>44744437</v>
      </c>
      <c r="E16" s="29">
        <v>53046822</v>
      </c>
    </row>
    <row r="17" spans="1:5" ht="12" customHeight="1">
      <c r="A17" s="26" t="s">
        <v>72</v>
      </c>
      <c r="B17" s="27" t="s">
        <v>73</v>
      </c>
      <c r="C17" s="28">
        <v>8535106</v>
      </c>
      <c r="D17" s="28">
        <v>2038081</v>
      </c>
      <c r="E17" s="29">
        <v>2038081</v>
      </c>
    </row>
    <row r="18" spans="1:5" ht="12" customHeight="1">
      <c r="A18" s="26" t="s">
        <v>74</v>
      </c>
      <c r="B18" s="36" t="s">
        <v>75</v>
      </c>
      <c r="C18" s="28"/>
      <c r="D18" s="28"/>
      <c r="E18" s="29"/>
    </row>
    <row r="19" spans="1:5" ht="12" customHeight="1">
      <c r="A19" s="18" t="s">
        <v>76</v>
      </c>
      <c r="B19" s="37" t="s">
        <v>77</v>
      </c>
      <c r="C19" s="20">
        <f>SUM(C20:C22)</f>
        <v>0</v>
      </c>
      <c r="D19" s="20">
        <f>SUM(D20:D22)</f>
        <v>9161747</v>
      </c>
      <c r="E19" s="21">
        <f>SUM(E20:E22)</f>
        <v>9161747</v>
      </c>
    </row>
    <row r="20" spans="1:10" ht="12" customHeight="1">
      <c r="A20" s="22" t="s">
        <v>78</v>
      </c>
      <c r="B20" s="35" t="s">
        <v>67</v>
      </c>
      <c r="C20" s="24"/>
      <c r="D20" s="24"/>
      <c r="E20" s="25"/>
      <c r="J20" s="35"/>
    </row>
    <row r="21" spans="1:5" ht="12" customHeight="1">
      <c r="A21" s="26" t="s">
        <v>79</v>
      </c>
      <c r="B21" s="27" t="s">
        <v>80</v>
      </c>
      <c r="C21" s="28"/>
      <c r="D21" s="28"/>
      <c r="E21" s="29"/>
    </row>
    <row r="22" spans="1:5" ht="12" customHeight="1">
      <c r="A22" s="26" t="s">
        <v>81</v>
      </c>
      <c r="B22" s="36" t="s">
        <v>82</v>
      </c>
      <c r="C22" s="28"/>
      <c r="D22" s="28">
        <v>9161747</v>
      </c>
      <c r="E22" s="29">
        <v>9161747</v>
      </c>
    </row>
    <row r="23" spans="1:5" ht="12" customHeight="1">
      <c r="A23" s="18" t="s">
        <v>83</v>
      </c>
      <c r="B23" s="19" t="s">
        <v>84</v>
      </c>
      <c r="C23" s="20">
        <f>+C24+C27+C28+C29</f>
        <v>36350000</v>
      </c>
      <c r="D23" s="20">
        <f>+D24+D27+D28+D29</f>
        <v>36356000</v>
      </c>
      <c r="E23" s="21">
        <f>+E24+E27+E28+E29</f>
        <v>40930872</v>
      </c>
    </row>
    <row r="24" spans="1:5" ht="12" customHeight="1">
      <c r="A24" s="22" t="s">
        <v>85</v>
      </c>
      <c r="B24" s="23" t="s">
        <v>86</v>
      </c>
      <c r="C24" s="38">
        <f>+C25+C26</f>
        <v>32700000</v>
      </c>
      <c r="D24" s="38">
        <f>+D25+D26</f>
        <v>32700000</v>
      </c>
      <c r="E24" s="39">
        <f>+E25+E26</f>
        <v>35997357</v>
      </c>
    </row>
    <row r="25" spans="1:5" ht="12" customHeight="1">
      <c r="A25" s="26" t="s">
        <v>87</v>
      </c>
      <c r="B25" s="27" t="s">
        <v>88</v>
      </c>
      <c r="C25" s="28">
        <v>2700000</v>
      </c>
      <c r="D25" s="28">
        <v>2700000</v>
      </c>
      <c r="E25" s="29">
        <v>2837593</v>
      </c>
    </row>
    <row r="26" spans="1:5" ht="12" customHeight="1">
      <c r="A26" s="26" t="s">
        <v>89</v>
      </c>
      <c r="B26" s="27" t="s">
        <v>90</v>
      </c>
      <c r="C26" s="28">
        <v>30000000</v>
      </c>
      <c r="D26" s="28">
        <v>30000000</v>
      </c>
      <c r="E26" s="29">
        <v>33159764</v>
      </c>
    </row>
    <row r="27" spans="1:5" ht="12" customHeight="1">
      <c r="A27" s="26" t="s">
        <v>91</v>
      </c>
      <c r="B27" s="27" t="s">
        <v>92</v>
      </c>
      <c r="C27" s="28">
        <v>3300000</v>
      </c>
      <c r="D27" s="28">
        <v>3300000</v>
      </c>
      <c r="E27" s="29">
        <v>3680099</v>
      </c>
    </row>
    <row r="28" spans="1:5" ht="12" customHeight="1">
      <c r="A28" s="26" t="s">
        <v>93</v>
      </c>
      <c r="B28" s="27" t="s">
        <v>94</v>
      </c>
      <c r="C28" s="28"/>
      <c r="D28" s="28">
        <v>6000</v>
      </c>
      <c r="E28" s="29">
        <v>6000</v>
      </c>
    </row>
    <row r="29" spans="1:5" ht="12" customHeight="1">
      <c r="A29" s="30" t="s">
        <v>95</v>
      </c>
      <c r="B29" s="31" t="s">
        <v>96</v>
      </c>
      <c r="C29" s="32">
        <v>350000</v>
      </c>
      <c r="D29" s="32">
        <v>350000</v>
      </c>
      <c r="E29" s="33">
        <v>1247416</v>
      </c>
    </row>
    <row r="30" spans="1:5" ht="12" customHeight="1">
      <c r="A30" s="18" t="s">
        <v>97</v>
      </c>
      <c r="B30" s="19" t="s">
        <v>98</v>
      </c>
      <c r="C30" s="20">
        <f>SUM(C31:C40)</f>
        <v>20016770</v>
      </c>
      <c r="D30" s="20">
        <f>SUM(D31:D40)</f>
        <v>20016770</v>
      </c>
      <c r="E30" s="21">
        <f>SUM(E31:E40)</f>
        <v>23165201</v>
      </c>
    </row>
    <row r="31" spans="1:5" ht="12" customHeight="1">
      <c r="A31" s="22" t="s">
        <v>99</v>
      </c>
      <c r="B31" s="23" t="s">
        <v>100</v>
      </c>
      <c r="C31" s="24"/>
      <c r="D31" s="24"/>
      <c r="E31" s="25"/>
    </row>
    <row r="32" spans="1:5" ht="12" customHeight="1">
      <c r="A32" s="26" t="s">
        <v>101</v>
      </c>
      <c r="B32" s="27" t="s">
        <v>102</v>
      </c>
      <c r="C32" s="28">
        <v>1650000</v>
      </c>
      <c r="D32" s="28">
        <v>1650000</v>
      </c>
      <c r="E32" s="29">
        <v>2819366</v>
      </c>
    </row>
    <row r="33" spans="1:5" ht="12" customHeight="1">
      <c r="A33" s="26" t="s">
        <v>103</v>
      </c>
      <c r="B33" s="27" t="s">
        <v>104</v>
      </c>
      <c r="C33" s="28">
        <v>1800000</v>
      </c>
      <c r="D33" s="28">
        <v>1800000</v>
      </c>
      <c r="E33" s="29">
        <v>2911148</v>
      </c>
    </row>
    <row r="34" spans="1:5" ht="12" customHeight="1">
      <c r="A34" s="26" t="s">
        <v>105</v>
      </c>
      <c r="B34" s="27" t="s">
        <v>106</v>
      </c>
      <c r="C34" s="28">
        <v>3350000</v>
      </c>
      <c r="D34" s="28">
        <v>3350000</v>
      </c>
      <c r="E34" s="29">
        <v>3991239</v>
      </c>
    </row>
    <row r="35" spans="1:5" ht="12" customHeight="1">
      <c r="A35" s="26" t="s">
        <v>107</v>
      </c>
      <c r="B35" s="27" t="s">
        <v>108</v>
      </c>
      <c r="C35" s="28">
        <v>8322360</v>
      </c>
      <c r="D35" s="28">
        <v>8322360</v>
      </c>
      <c r="E35" s="29">
        <v>7157081</v>
      </c>
    </row>
    <row r="36" spans="1:5" ht="12" customHeight="1">
      <c r="A36" s="26" t="s">
        <v>109</v>
      </c>
      <c r="B36" s="27" t="s">
        <v>110</v>
      </c>
      <c r="C36" s="28">
        <v>2344410</v>
      </c>
      <c r="D36" s="28">
        <v>2344410</v>
      </c>
      <c r="E36" s="29">
        <v>3818110</v>
      </c>
    </row>
    <row r="37" spans="1:5" ht="12" customHeight="1">
      <c r="A37" s="26" t="s">
        <v>111</v>
      </c>
      <c r="B37" s="27" t="s">
        <v>112</v>
      </c>
      <c r="C37" s="28">
        <v>1800000</v>
      </c>
      <c r="D37" s="28">
        <v>1800000</v>
      </c>
      <c r="E37" s="29">
        <v>778000</v>
      </c>
    </row>
    <row r="38" spans="1:5" ht="12" customHeight="1">
      <c r="A38" s="26" t="s">
        <v>113</v>
      </c>
      <c r="B38" s="27" t="s">
        <v>114</v>
      </c>
      <c r="C38" s="28"/>
      <c r="D38" s="28"/>
      <c r="E38" s="29"/>
    </row>
    <row r="39" spans="1:5" ht="12" customHeight="1">
      <c r="A39" s="26" t="s">
        <v>115</v>
      </c>
      <c r="B39" s="27" t="s">
        <v>116</v>
      </c>
      <c r="C39" s="28"/>
      <c r="D39" s="28"/>
      <c r="E39" s="29"/>
    </row>
    <row r="40" spans="1:5" ht="12" customHeight="1">
      <c r="A40" s="30" t="s">
        <v>117</v>
      </c>
      <c r="B40" s="31" t="s">
        <v>118</v>
      </c>
      <c r="C40" s="32">
        <v>750000</v>
      </c>
      <c r="D40" s="32">
        <v>750000</v>
      </c>
      <c r="E40" s="33">
        <v>1690257</v>
      </c>
    </row>
    <row r="41" spans="1:5" ht="12" customHeight="1">
      <c r="A41" s="18" t="s">
        <v>119</v>
      </c>
      <c r="B41" s="19" t="s">
        <v>120</v>
      </c>
      <c r="C41" s="20">
        <f>SUM(C42:C44)</f>
        <v>0</v>
      </c>
      <c r="D41" s="20">
        <f>SUM(D42:D44)</f>
        <v>500000</v>
      </c>
      <c r="E41" s="21">
        <f>SUM(E42:E44)</f>
        <v>500000</v>
      </c>
    </row>
    <row r="42" spans="1:5" ht="12" customHeight="1">
      <c r="A42" s="22" t="s">
        <v>121</v>
      </c>
      <c r="B42" s="23" t="s">
        <v>122</v>
      </c>
      <c r="C42" s="24"/>
      <c r="D42" s="24"/>
      <c r="E42" s="25"/>
    </row>
    <row r="43" spans="1:5" ht="12" customHeight="1">
      <c r="A43" s="26" t="s">
        <v>123</v>
      </c>
      <c r="B43" s="27" t="s">
        <v>124</v>
      </c>
      <c r="C43" s="28"/>
      <c r="D43" s="28">
        <v>500000</v>
      </c>
      <c r="E43" s="29">
        <v>500000</v>
      </c>
    </row>
    <row r="44" spans="1:5" ht="12" customHeight="1">
      <c r="A44" s="26" t="s">
        <v>125</v>
      </c>
      <c r="B44" s="36" t="s">
        <v>126</v>
      </c>
      <c r="C44" s="28"/>
      <c r="D44" s="28"/>
      <c r="E44" s="29"/>
    </row>
    <row r="45" spans="1:5" ht="17.25" customHeight="1">
      <c r="A45" s="18" t="s">
        <v>127</v>
      </c>
      <c r="B45" s="19" t="s">
        <v>128</v>
      </c>
      <c r="C45" s="20">
        <f>SUM(C46:C48)</f>
        <v>0</v>
      </c>
      <c r="D45" s="20">
        <f>SUM(D46:D48)</f>
        <v>228000</v>
      </c>
      <c r="E45" s="21">
        <f>SUM(E46:E48)</f>
        <v>128000</v>
      </c>
    </row>
    <row r="46" spans="1:5" ht="12" customHeight="1">
      <c r="A46" s="22" t="s">
        <v>129</v>
      </c>
      <c r="B46" s="23" t="s">
        <v>130</v>
      </c>
      <c r="C46" s="24"/>
      <c r="D46" s="24"/>
      <c r="E46" s="25"/>
    </row>
    <row r="47" spans="1:5" ht="12" customHeight="1">
      <c r="A47" s="26" t="s">
        <v>131</v>
      </c>
      <c r="B47" s="27" t="s">
        <v>132</v>
      </c>
      <c r="C47" s="28"/>
      <c r="D47" s="28">
        <v>228000</v>
      </c>
      <c r="E47" s="29">
        <v>128000</v>
      </c>
    </row>
    <row r="48" spans="1:5" ht="12" customHeight="1">
      <c r="A48" s="26" t="s">
        <v>133</v>
      </c>
      <c r="B48" s="36" t="s">
        <v>134</v>
      </c>
      <c r="C48" s="28"/>
      <c r="D48" s="28"/>
      <c r="E48" s="29"/>
    </row>
    <row r="49" spans="1:5" ht="12" customHeight="1">
      <c r="A49" s="18" t="s">
        <v>135</v>
      </c>
      <c r="B49" s="40" t="s">
        <v>136</v>
      </c>
      <c r="C49" s="20">
        <f>SUM(C50:C51)</f>
        <v>0</v>
      </c>
      <c r="D49" s="20">
        <f>SUM(D50:D51)</f>
        <v>2238054</v>
      </c>
      <c r="E49" s="21">
        <f>SUM(E50:E51)</f>
        <v>155500</v>
      </c>
    </row>
    <row r="50" spans="1:5" ht="12" customHeight="1">
      <c r="A50" s="22" t="s">
        <v>137</v>
      </c>
      <c r="B50" s="23" t="s">
        <v>138</v>
      </c>
      <c r="C50" s="28"/>
      <c r="D50" s="28"/>
      <c r="E50" s="29"/>
    </row>
    <row r="51" spans="1:5" ht="12" customHeight="1">
      <c r="A51" s="26" t="s">
        <v>139</v>
      </c>
      <c r="B51" s="36" t="s">
        <v>140</v>
      </c>
      <c r="C51" s="28"/>
      <c r="D51" s="28">
        <v>2238054</v>
      </c>
      <c r="E51" s="29">
        <v>155500</v>
      </c>
    </row>
    <row r="52" spans="1:5" ht="12" customHeight="1">
      <c r="A52" s="18" t="s">
        <v>141</v>
      </c>
      <c r="B52" s="19" t="s">
        <v>142</v>
      </c>
      <c r="C52" s="20">
        <f>+C6+C13+C19+C23+C30+C41+C45+C49</f>
        <v>201969558</v>
      </c>
      <c r="D52" s="20">
        <f>+D6+D13+D19+D23+D30+D41+D45+D49</f>
        <v>255934299</v>
      </c>
      <c r="E52" s="21">
        <f>+E6+E13+E19+E23+E30+E41+E45+E49</f>
        <v>269777433</v>
      </c>
    </row>
    <row r="53" spans="1:5" ht="12" customHeight="1">
      <c r="A53" s="41" t="s">
        <v>143</v>
      </c>
      <c r="B53" s="40" t="s">
        <v>144</v>
      </c>
      <c r="C53" s="20">
        <f>+C54+C55</f>
        <v>0</v>
      </c>
      <c r="D53" s="20">
        <f>+D54+D55</f>
        <v>0</v>
      </c>
      <c r="E53" s="20">
        <f>+E54+E55</f>
        <v>0</v>
      </c>
    </row>
    <row r="54" spans="1:5" ht="12" customHeight="1">
      <c r="A54" s="22" t="s">
        <v>145</v>
      </c>
      <c r="B54" s="23" t="s">
        <v>146</v>
      </c>
      <c r="C54" s="28"/>
      <c r="D54" s="28"/>
      <c r="E54" s="29"/>
    </row>
    <row r="55" spans="1:5" ht="12" customHeight="1">
      <c r="A55" s="26" t="s">
        <v>147</v>
      </c>
      <c r="B55" s="36" t="s">
        <v>148</v>
      </c>
      <c r="C55" s="28"/>
      <c r="D55" s="28"/>
      <c r="E55" s="29"/>
    </row>
    <row r="56" spans="1:5" ht="12" customHeight="1">
      <c r="A56" s="41" t="s">
        <v>149</v>
      </c>
      <c r="B56" s="40" t="s">
        <v>150</v>
      </c>
      <c r="C56" s="20">
        <f>+C57+C58</f>
        <v>0</v>
      </c>
      <c r="D56" s="20">
        <f>+D57+D58</f>
        <v>0</v>
      </c>
      <c r="E56" s="20">
        <f>+E57+E58</f>
        <v>0</v>
      </c>
    </row>
    <row r="57" spans="1:5" ht="13.5" customHeight="1">
      <c r="A57" s="22" t="s">
        <v>151</v>
      </c>
      <c r="B57" s="23" t="s">
        <v>152</v>
      </c>
      <c r="C57" s="28"/>
      <c r="D57" s="28"/>
      <c r="E57" s="29"/>
    </row>
    <row r="58" spans="1:5" ht="12" customHeight="1">
      <c r="A58" s="26" t="s">
        <v>153</v>
      </c>
      <c r="B58" s="36" t="s">
        <v>154</v>
      </c>
      <c r="C58" s="28"/>
      <c r="D58" s="28"/>
      <c r="E58" s="29"/>
    </row>
    <row r="59" spans="1:5" ht="12" customHeight="1">
      <c r="A59" s="41" t="s">
        <v>155</v>
      </c>
      <c r="B59" s="40" t="s">
        <v>156</v>
      </c>
      <c r="C59" s="20">
        <f>+C60+C61</f>
        <v>208000000</v>
      </c>
      <c r="D59" s="20">
        <f>+D60+D61</f>
        <v>209993667</v>
      </c>
      <c r="E59" s="21">
        <f>+E60+E61</f>
        <v>209993667</v>
      </c>
    </row>
    <row r="60" spans="1:5" ht="12" customHeight="1">
      <c r="A60" s="22" t="s">
        <v>157</v>
      </c>
      <c r="B60" s="23" t="s">
        <v>158</v>
      </c>
      <c r="C60" s="28">
        <v>208000000</v>
      </c>
      <c r="D60" s="28">
        <v>209993667</v>
      </c>
      <c r="E60" s="29">
        <v>209993667</v>
      </c>
    </row>
    <row r="61" spans="1:5" ht="12" customHeight="1">
      <c r="A61" s="30" t="s">
        <v>159</v>
      </c>
      <c r="B61" s="31" t="s">
        <v>160</v>
      </c>
      <c r="C61" s="28"/>
      <c r="D61" s="28"/>
      <c r="E61" s="29"/>
    </row>
    <row r="62" spans="1:5" ht="12" customHeight="1">
      <c r="A62" s="41" t="s">
        <v>161</v>
      </c>
      <c r="B62" s="40" t="s">
        <v>162</v>
      </c>
      <c r="C62" s="20">
        <f>+C63+C64</f>
        <v>0</v>
      </c>
      <c r="D62" s="20">
        <f>+D63+D64</f>
        <v>0</v>
      </c>
      <c r="E62" s="20">
        <f>+E63+E64</f>
        <v>3663428</v>
      </c>
    </row>
    <row r="63" spans="1:5" ht="12" customHeight="1">
      <c r="A63" s="22" t="s">
        <v>163</v>
      </c>
      <c r="B63" s="23" t="s">
        <v>164</v>
      </c>
      <c r="C63" s="28"/>
      <c r="D63" s="28"/>
      <c r="E63" s="29">
        <v>3663428</v>
      </c>
    </row>
    <row r="64" spans="1:5" ht="12" customHeight="1">
      <c r="A64" s="26" t="s">
        <v>165</v>
      </c>
      <c r="B64" s="36" t="s">
        <v>166</v>
      </c>
      <c r="C64" s="28"/>
      <c r="D64" s="28"/>
      <c r="E64" s="29"/>
    </row>
    <row r="65" spans="1:5" ht="12" customHeight="1">
      <c r="A65" s="41" t="s">
        <v>167</v>
      </c>
      <c r="B65" s="40" t="s">
        <v>168</v>
      </c>
      <c r="C65" s="20">
        <f>+C66+C67</f>
        <v>0</v>
      </c>
      <c r="D65" s="20">
        <f>+D66+D67</f>
        <v>0</v>
      </c>
      <c r="E65" s="20">
        <f>+E66+E67</f>
        <v>0</v>
      </c>
    </row>
    <row r="66" spans="1:5" ht="12" customHeight="1">
      <c r="A66" s="42" t="s">
        <v>169</v>
      </c>
      <c r="B66" s="23" t="s">
        <v>170</v>
      </c>
      <c r="C66" s="28"/>
      <c r="D66" s="28"/>
      <c r="E66" s="29"/>
    </row>
    <row r="67" spans="1:5" ht="12" customHeight="1">
      <c r="A67" s="43" t="s">
        <v>171</v>
      </c>
      <c r="B67" s="36" t="s">
        <v>172</v>
      </c>
      <c r="C67" s="28"/>
      <c r="D67" s="28"/>
      <c r="E67" s="29"/>
    </row>
    <row r="68" spans="1:5" ht="12" customHeight="1">
      <c r="A68" s="41" t="s">
        <v>173</v>
      </c>
      <c r="B68" s="40" t="s">
        <v>174</v>
      </c>
      <c r="C68" s="44"/>
      <c r="D68" s="44"/>
      <c r="E68" s="45"/>
    </row>
    <row r="69" spans="1:5" ht="12" customHeight="1">
      <c r="A69" s="41" t="s">
        <v>175</v>
      </c>
      <c r="B69" s="46" t="s">
        <v>176</v>
      </c>
      <c r="C69" s="20">
        <f>+C53+C56+C59+C62+C65+C68</f>
        <v>208000000</v>
      </c>
      <c r="D69" s="20">
        <f>+D53+D56+D59+D62+D65+D68</f>
        <v>209993667</v>
      </c>
      <c r="E69" s="21">
        <f>+E53+E56+E59+E62+E65+E68</f>
        <v>213657095</v>
      </c>
    </row>
    <row r="70" spans="1:5" ht="15.75" customHeight="1">
      <c r="A70" s="47" t="s">
        <v>177</v>
      </c>
      <c r="B70" s="48" t="s">
        <v>178</v>
      </c>
      <c r="C70" s="20">
        <f>+C52+C69</f>
        <v>409969558</v>
      </c>
      <c r="D70" s="20">
        <f>+D52+D69</f>
        <v>465927966</v>
      </c>
      <c r="E70" s="21">
        <f>+E52+E69</f>
        <v>483434528</v>
      </c>
    </row>
    <row r="71" spans="1:5" ht="12" customHeight="1">
      <c r="A71" s="49"/>
      <c r="B71" s="49"/>
      <c r="C71" s="50"/>
      <c r="D71" s="50"/>
      <c r="E71" s="50"/>
    </row>
    <row r="72" spans="1:5" ht="16.5" customHeight="1">
      <c r="A72" s="422" t="s">
        <v>179</v>
      </c>
      <c r="B72" s="422"/>
      <c r="C72" s="422"/>
      <c r="D72" s="422"/>
      <c r="E72" s="422"/>
    </row>
    <row r="73" spans="1:5" s="53" customFormat="1" ht="16.5" customHeight="1">
      <c r="A73" s="51" t="s">
        <v>180</v>
      </c>
      <c r="B73" s="51"/>
      <c r="C73" s="52"/>
      <c r="D73" s="52"/>
      <c r="E73" s="52" t="s">
        <v>39</v>
      </c>
    </row>
    <row r="74" spans="1:5" s="53" customFormat="1" ht="16.5" customHeight="1">
      <c r="A74" s="423" t="s">
        <v>40</v>
      </c>
      <c r="B74" s="424" t="s">
        <v>181</v>
      </c>
      <c r="C74" s="425" t="str">
        <f>+C3</f>
        <v>2018. évi</v>
      </c>
      <c r="D74" s="425"/>
      <c r="E74" s="425"/>
    </row>
    <row r="75" spans="1:5" ht="37.5" customHeight="1">
      <c r="A75" s="423"/>
      <c r="B75" s="424"/>
      <c r="C75" s="15" t="s">
        <v>42</v>
      </c>
      <c r="D75" s="15" t="s">
        <v>43</v>
      </c>
      <c r="E75" s="16" t="s">
        <v>44</v>
      </c>
    </row>
    <row r="76" spans="1:5" ht="12" customHeight="1">
      <c r="A76" s="13" t="s">
        <v>45</v>
      </c>
      <c r="B76" s="14" t="s">
        <v>46</v>
      </c>
      <c r="C76" s="14" t="s">
        <v>47</v>
      </c>
      <c r="D76" s="14" t="s">
        <v>48</v>
      </c>
      <c r="E76" s="54" t="s">
        <v>49</v>
      </c>
    </row>
    <row r="77" spans="1:5" ht="12" customHeight="1">
      <c r="A77" s="55" t="s">
        <v>50</v>
      </c>
      <c r="B77" s="56" t="s">
        <v>182</v>
      </c>
      <c r="C77" s="57">
        <f>SUM(C78:C80)+C86+C87+C95</f>
        <v>172576642</v>
      </c>
      <c r="D77" s="57">
        <f>SUM(D78:D80)+D86+D87+D95</f>
        <v>338516764</v>
      </c>
      <c r="E77" s="57">
        <f>SUM(E78:E80)+E86+E87+E95</f>
        <v>296488430</v>
      </c>
    </row>
    <row r="78" spans="1:5" ht="12" customHeight="1">
      <c r="A78" s="58" t="s">
        <v>52</v>
      </c>
      <c r="B78" s="59" t="s">
        <v>183</v>
      </c>
      <c r="C78" s="60">
        <v>53655939</v>
      </c>
      <c r="D78" s="60">
        <v>66095170</v>
      </c>
      <c r="E78" s="61">
        <v>65636913</v>
      </c>
    </row>
    <row r="79" spans="1:5" ht="12" customHeight="1">
      <c r="A79" s="26" t="s">
        <v>54</v>
      </c>
      <c r="B79" s="62" t="s">
        <v>184</v>
      </c>
      <c r="C79" s="28">
        <v>7908227</v>
      </c>
      <c r="D79" s="28">
        <v>9665891</v>
      </c>
      <c r="E79" s="29">
        <v>9665871</v>
      </c>
    </row>
    <row r="80" spans="1:5" ht="12" customHeight="1">
      <c r="A80" s="26" t="s">
        <v>56</v>
      </c>
      <c r="B80" s="62" t="s">
        <v>185</v>
      </c>
      <c r="C80" s="32">
        <f>SUM(C81:C85)</f>
        <v>65366446</v>
      </c>
      <c r="D80" s="32">
        <f>SUM(D81:D85)</f>
        <v>107944716</v>
      </c>
      <c r="E80" s="32">
        <f>SUM(E81:E85)</f>
        <v>78653420</v>
      </c>
    </row>
    <row r="81" spans="1:5" ht="12" customHeight="1">
      <c r="A81" s="26" t="s">
        <v>186</v>
      </c>
      <c r="B81" s="63" t="s">
        <v>187</v>
      </c>
      <c r="C81" s="32">
        <v>8804595</v>
      </c>
      <c r="D81" s="32">
        <v>12131595</v>
      </c>
      <c r="E81" s="33">
        <v>12053797</v>
      </c>
    </row>
    <row r="82" spans="1:5" ht="12" customHeight="1">
      <c r="A82" s="26" t="s">
        <v>188</v>
      </c>
      <c r="B82" s="63" t="s">
        <v>189</v>
      </c>
      <c r="C82" s="32">
        <v>1564000</v>
      </c>
      <c r="D82" s="32">
        <v>3143000</v>
      </c>
      <c r="E82" s="33">
        <v>2782233</v>
      </c>
    </row>
    <row r="83" spans="1:5" ht="12" customHeight="1">
      <c r="A83" s="26" t="s">
        <v>190</v>
      </c>
      <c r="B83" s="63" t="s">
        <v>191</v>
      </c>
      <c r="C83" s="32">
        <v>32999000</v>
      </c>
      <c r="D83" s="32">
        <v>52079000</v>
      </c>
      <c r="E83" s="33">
        <v>47217719</v>
      </c>
    </row>
    <row r="84" spans="1:11" ht="12" customHeight="1">
      <c r="A84" s="26" t="s">
        <v>192</v>
      </c>
      <c r="B84" s="63" t="s">
        <v>193</v>
      </c>
      <c r="C84" s="32">
        <v>250000</v>
      </c>
      <c r="D84" s="32">
        <v>250000</v>
      </c>
      <c r="E84" s="33">
        <v>88627</v>
      </c>
      <c r="K84" s="9" t="s">
        <v>194</v>
      </c>
    </row>
    <row r="85" spans="1:5" ht="12" customHeight="1">
      <c r="A85" s="26" t="s">
        <v>195</v>
      </c>
      <c r="B85" s="63" t="s">
        <v>196</v>
      </c>
      <c r="C85" s="32">
        <v>21748851</v>
      </c>
      <c r="D85" s="32">
        <v>40341121</v>
      </c>
      <c r="E85" s="33">
        <v>16511044</v>
      </c>
    </row>
    <row r="86" spans="1:5" ht="12" customHeight="1">
      <c r="A86" s="26" t="s">
        <v>58</v>
      </c>
      <c r="B86" s="63" t="s">
        <v>197</v>
      </c>
      <c r="C86" s="32">
        <v>10039360</v>
      </c>
      <c r="D86" s="32">
        <v>10039360</v>
      </c>
      <c r="E86" s="33">
        <v>2823548</v>
      </c>
    </row>
    <row r="87" spans="1:7" ht="12" customHeight="1">
      <c r="A87" s="26" t="s">
        <v>198</v>
      </c>
      <c r="B87" s="64" t="s">
        <v>199</v>
      </c>
      <c r="C87" s="32">
        <v>7210000</v>
      </c>
      <c r="D87" s="32">
        <v>142871403</v>
      </c>
      <c r="E87" s="33">
        <v>139708678</v>
      </c>
      <c r="G87" s="9" t="s">
        <v>194</v>
      </c>
    </row>
    <row r="88" spans="1:5" ht="12" customHeight="1">
      <c r="A88" s="26" t="s">
        <v>62</v>
      </c>
      <c r="B88" s="62" t="s">
        <v>200</v>
      </c>
      <c r="C88" s="32"/>
      <c r="D88" s="32">
        <v>135168409</v>
      </c>
      <c r="E88" s="33">
        <v>135168409</v>
      </c>
    </row>
    <row r="89" spans="1:5" ht="12" customHeight="1">
      <c r="A89" s="26" t="s">
        <v>201</v>
      </c>
      <c r="B89" s="65" t="s">
        <v>202</v>
      </c>
      <c r="C89" s="32"/>
      <c r="D89" s="32"/>
      <c r="E89" s="33"/>
    </row>
    <row r="90" spans="1:5" ht="12" customHeight="1">
      <c r="A90" s="26" t="s">
        <v>203</v>
      </c>
      <c r="B90" s="66" t="s">
        <v>204</v>
      </c>
      <c r="C90" s="32"/>
      <c r="D90" s="32"/>
      <c r="E90" s="33"/>
    </row>
    <row r="91" spans="1:5" ht="12" customHeight="1">
      <c r="A91" s="26" t="s">
        <v>205</v>
      </c>
      <c r="B91" s="66" t="s">
        <v>206</v>
      </c>
      <c r="C91" s="32"/>
      <c r="D91" s="32"/>
      <c r="E91" s="33"/>
    </row>
    <row r="92" spans="1:5" ht="12" customHeight="1">
      <c r="A92" s="26" t="s">
        <v>207</v>
      </c>
      <c r="B92" s="67" t="s">
        <v>208</v>
      </c>
      <c r="C92" s="32">
        <v>4882000</v>
      </c>
      <c r="D92" s="32">
        <v>4882000</v>
      </c>
      <c r="E92" s="33">
        <v>1819275</v>
      </c>
    </row>
    <row r="93" spans="1:5" ht="12" customHeight="1">
      <c r="A93" s="26" t="s">
        <v>209</v>
      </c>
      <c r="B93" s="68" t="s">
        <v>210</v>
      </c>
      <c r="C93" s="32"/>
      <c r="D93" s="32">
        <v>100000</v>
      </c>
      <c r="E93" s="33"/>
    </row>
    <row r="94" spans="1:5" ht="12" customHeight="1">
      <c r="A94" s="30" t="s">
        <v>211</v>
      </c>
      <c r="B94" s="68" t="s">
        <v>212</v>
      </c>
      <c r="C94" s="32">
        <v>2328000</v>
      </c>
      <c r="D94" s="32">
        <v>2720994</v>
      </c>
      <c r="E94" s="33">
        <v>2720994</v>
      </c>
    </row>
    <row r="95" spans="1:5" ht="12" customHeight="1">
      <c r="A95" s="26" t="s">
        <v>213</v>
      </c>
      <c r="B95" s="69" t="s">
        <v>214</v>
      </c>
      <c r="C95" s="28">
        <f>SUM(C96:C97)</f>
        <v>28396670</v>
      </c>
      <c r="D95" s="28">
        <f>SUM(D96:D97)</f>
        <v>1900224</v>
      </c>
      <c r="E95" s="28">
        <f>SUM(E96:E97)</f>
        <v>0</v>
      </c>
    </row>
    <row r="96" spans="1:5" ht="12" customHeight="1">
      <c r="A96" s="26" t="s">
        <v>215</v>
      </c>
      <c r="B96" s="62" t="s">
        <v>216</v>
      </c>
      <c r="C96" s="28">
        <v>1500000</v>
      </c>
      <c r="D96" s="28">
        <v>1900224</v>
      </c>
      <c r="E96" s="70"/>
    </row>
    <row r="97" spans="1:5" ht="12" customHeight="1">
      <c r="A97" s="71" t="s">
        <v>217</v>
      </c>
      <c r="B97" s="72" t="s">
        <v>218</v>
      </c>
      <c r="C97" s="73">
        <v>26896670</v>
      </c>
      <c r="D97" s="73"/>
      <c r="E97" s="74"/>
    </row>
    <row r="98" spans="1:5" ht="12" customHeight="1">
      <c r="A98" s="18" t="s">
        <v>64</v>
      </c>
      <c r="B98" s="75" t="s">
        <v>219</v>
      </c>
      <c r="C98" s="20">
        <f>+C99+C101+C103</f>
        <v>176586076</v>
      </c>
      <c r="D98" s="20">
        <f>+D99+D101+D103</f>
        <v>63425783</v>
      </c>
      <c r="E98" s="21">
        <f>+E99+E101+E103</f>
        <v>54638997</v>
      </c>
    </row>
    <row r="99" spans="1:5" ht="12" customHeight="1">
      <c r="A99" s="22" t="s">
        <v>66</v>
      </c>
      <c r="B99" s="62" t="s">
        <v>220</v>
      </c>
      <c r="C99" s="24">
        <v>142258312</v>
      </c>
      <c r="D99" s="24">
        <v>23519897</v>
      </c>
      <c r="E99" s="25">
        <v>20461508</v>
      </c>
    </row>
    <row r="100" spans="1:5" ht="12" customHeight="1">
      <c r="A100" s="22" t="s">
        <v>68</v>
      </c>
      <c r="B100" s="76" t="s">
        <v>221</v>
      </c>
      <c r="C100" s="24"/>
      <c r="D100" s="24"/>
      <c r="E100" s="25"/>
    </row>
    <row r="101" spans="1:5" ht="12.75">
      <c r="A101" s="22" t="s">
        <v>70</v>
      </c>
      <c r="B101" s="76" t="s">
        <v>222</v>
      </c>
      <c r="C101" s="28">
        <v>31174434</v>
      </c>
      <c r="D101" s="28">
        <v>28388201</v>
      </c>
      <c r="E101" s="29">
        <v>23136884</v>
      </c>
    </row>
    <row r="102" spans="1:5" ht="12" customHeight="1">
      <c r="A102" s="22" t="s">
        <v>72</v>
      </c>
      <c r="B102" s="76" t="s">
        <v>223</v>
      </c>
      <c r="C102" s="28"/>
      <c r="D102" s="28"/>
      <c r="E102" s="29"/>
    </row>
    <row r="103" spans="1:5" ht="12" customHeight="1">
      <c r="A103" s="22" t="s">
        <v>74</v>
      </c>
      <c r="B103" s="31" t="s">
        <v>224</v>
      </c>
      <c r="C103" s="28">
        <v>3153330</v>
      </c>
      <c r="D103" s="28">
        <v>11517685</v>
      </c>
      <c r="E103" s="29">
        <v>11040605</v>
      </c>
    </row>
    <row r="104" spans="1:5" ht="18" customHeight="1">
      <c r="A104" s="22" t="s">
        <v>225</v>
      </c>
      <c r="B104" s="36" t="s">
        <v>226</v>
      </c>
      <c r="C104" s="28"/>
      <c r="D104" s="28"/>
      <c r="E104" s="29"/>
    </row>
    <row r="105" spans="1:5" ht="20.25" customHeight="1">
      <c r="A105" s="22" t="s">
        <v>227</v>
      </c>
      <c r="B105" s="77" t="s">
        <v>228</v>
      </c>
      <c r="C105" s="28"/>
      <c r="D105" s="28"/>
      <c r="E105" s="29"/>
    </row>
    <row r="106" spans="1:5" ht="12" customHeight="1">
      <c r="A106" s="22" t="s">
        <v>229</v>
      </c>
      <c r="B106" s="78" t="s">
        <v>206</v>
      </c>
      <c r="C106" s="28"/>
      <c r="D106" s="28"/>
      <c r="E106" s="29"/>
    </row>
    <row r="107" spans="1:5" ht="12" customHeight="1">
      <c r="A107" s="22" t="s">
        <v>230</v>
      </c>
      <c r="B107" s="78" t="s">
        <v>231</v>
      </c>
      <c r="C107" s="28"/>
      <c r="D107" s="28"/>
      <c r="E107" s="29"/>
    </row>
    <row r="108" spans="1:5" ht="12" customHeight="1">
      <c r="A108" s="22" t="s">
        <v>232</v>
      </c>
      <c r="B108" s="78" t="s">
        <v>233</v>
      </c>
      <c r="C108" s="28"/>
      <c r="D108" s="28"/>
      <c r="E108" s="29"/>
    </row>
    <row r="109" spans="1:5" s="79" customFormat="1" ht="12" customHeight="1">
      <c r="A109" s="22" t="s">
        <v>234</v>
      </c>
      <c r="B109" s="78" t="s">
        <v>235</v>
      </c>
      <c r="C109" s="28"/>
      <c r="D109" s="28"/>
      <c r="E109" s="29"/>
    </row>
    <row r="110" spans="1:5" ht="12" customHeight="1">
      <c r="A110" s="22" t="s">
        <v>236</v>
      </c>
      <c r="B110" s="78" t="s">
        <v>237</v>
      </c>
      <c r="C110" s="28">
        <v>500000</v>
      </c>
      <c r="D110" s="28">
        <v>500000</v>
      </c>
      <c r="E110" s="29">
        <v>400000</v>
      </c>
    </row>
    <row r="111" spans="1:5" ht="12" customHeight="1">
      <c r="A111" s="80" t="s">
        <v>238</v>
      </c>
      <c r="B111" s="78" t="s">
        <v>239</v>
      </c>
      <c r="C111" s="32">
        <v>2653330</v>
      </c>
      <c r="D111" s="32">
        <v>11017685</v>
      </c>
      <c r="E111" s="33">
        <v>10640605</v>
      </c>
    </row>
    <row r="112" spans="1:5" ht="12" customHeight="1">
      <c r="A112" s="18" t="s">
        <v>76</v>
      </c>
      <c r="B112" s="19" t="s">
        <v>240</v>
      </c>
      <c r="C112" s="20">
        <f>+C77+C98</f>
        <v>349162718</v>
      </c>
      <c r="D112" s="20">
        <f>+D77+D98</f>
        <v>401942547</v>
      </c>
      <c r="E112" s="20">
        <f>+E77+E98</f>
        <v>351127427</v>
      </c>
    </row>
    <row r="113" spans="1:5" ht="12" customHeight="1">
      <c r="A113" s="18" t="s">
        <v>241</v>
      </c>
      <c r="B113" s="19" t="s">
        <v>242</v>
      </c>
      <c r="C113" s="20">
        <f>+C114+C115+C116</f>
        <v>0</v>
      </c>
      <c r="D113" s="20">
        <f>+D114+D115+D116</f>
        <v>0</v>
      </c>
      <c r="E113" s="21">
        <f>+E114+E115+E116</f>
        <v>0</v>
      </c>
    </row>
    <row r="114" spans="1:5" ht="12" customHeight="1">
      <c r="A114" s="22" t="s">
        <v>243</v>
      </c>
      <c r="B114" s="81" t="s">
        <v>244</v>
      </c>
      <c r="C114" s="28"/>
      <c r="D114" s="28"/>
      <c r="E114" s="29"/>
    </row>
    <row r="115" spans="1:5" ht="12" customHeight="1">
      <c r="A115" s="22" t="s">
        <v>245</v>
      </c>
      <c r="B115" s="81" t="s">
        <v>246</v>
      </c>
      <c r="C115" s="28"/>
      <c r="D115" s="28"/>
      <c r="E115" s="29"/>
    </row>
    <row r="116" spans="1:5" ht="12" customHeight="1">
      <c r="A116" s="80" t="s">
        <v>247</v>
      </c>
      <c r="B116" s="72" t="s">
        <v>248</v>
      </c>
      <c r="C116" s="28"/>
      <c r="D116" s="28"/>
      <c r="E116" s="29"/>
    </row>
    <row r="117" spans="1:5" ht="12" customHeight="1">
      <c r="A117" s="18" t="s">
        <v>97</v>
      </c>
      <c r="B117" s="19" t="s">
        <v>249</v>
      </c>
      <c r="C117" s="20">
        <f>+C118+C119+C120</f>
        <v>0</v>
      </c>
      <c r="D117" s="20">
        <f>+D118+D119+D120</f>
        <v>0</v>
      </c>
      <c r="E117" s="20">
        <f>+E118+E119+E120</f>
        <v>0</v>
      </c>
    </row>
    <row r="118" spans="1:5" ht="12" customHeight="1">
      <c r="A118" s="22" t="s">
        <v>250</v>
      </c>
      <c r="B118" s="81" t="s">
        <v>251</v>
      </c>
      <c r="C118" s="28"/>
      <c r="D118" s="28"/>
      <c r="E118" s="29"/>
    </row>
    <row r="119" spans="1:5" ht="12" customHeight="1">
      <c r="A119" s="22" t="s">
        <v>252</v>
      </c>
      <c r="B119" s="81" t="s">
        <v>253</v>
      </c>
      <c r="C119" s="28"/>
      <c r="D119" s="28"/>
      <c r="E119" s="29"/>
    </row>
    <row r="120" spans="1:5" ht="12" customHeight="1">
      <c r="A120" s="22" t="s">
        <v>254</v>
      </c>
      <c r="B120" s="72" t="s">
        <v>255</v>
      </c>
      <c r="C120" s="28"/>
      <c r="D120" s="28"/>
      <c r="E120" s="29"/>
    </row>
    <row r="121" spans="1:5" ht="12" customHeight="1">
      <c r="A121" s="18">
        <v>6</v>
      </c>
      <c r="B121" s="19" t="s">
        <v>256</v>
      </c>
      <c r="C121" s="20">
        <f>+C122+C123+C124+C125+C126</f>
        <v>60806840</v>
      </c>
      <c r="D121" s="20">
        <f>+D122+D123+D124+D125+D126</f>
        <v>63985419</v>
      </c>
      <c r="E121" s="20">
        <f>+E122+E123+E124+E125+E126</f>
        <v>63463799</v>
      </c>
    </row>
    <row r="122" spans="1:5" ht="12" customHeight="1">
      <c r="A122" s="22" t="s">
        <v>257</v>
      </c>
      <c r="B122" s="81" t="s">
        <v>258</v>
      </c>
      <c r="C122" s="28"/>
      <c r="D122" s="28"/>
      <c r="E122" s="29"/>
    </row>
    <row r="123" spans="1:5" ht="12" customHeight="1">
      <c r="A123" s="22" t="s">
        <v>259</v>
      </c>
      <c r="B123" s="81" t="s">
        <v>260</v>
      </c>
      <c r="C123" s="28"/>
      <c r="D123" s="28">
        <v>3985419</v>
      </c>
      <c r="E123" s="29">
        <v>3985419</v>
      </c>
    </row>
    <row r="124" spans="1:5" ht="12" customHeight="1">
      <c r="A124" s="22" t="s">
        <v>261</v>
      </c>
      <c r="B124" s="81" t="s">
        <v>262</v>
      </c>
      <c r="C124" s="28">
        <v>60806840</v>
      </c>
      <c r="D124" s="28">
        <v>60000000</v>
      </c>
      <c r="E124" s="29">
        <v>59478380</v>
      </c>
    </row>
    <row r="125" spans="1:5" ht="12" customHeight="1">
      <c r="A125" s="22" t="s">
        <v>263</v>
      </c>
      <c r="B125" s="81" t="s">
        <v>264</v>
      </c>
      <c r="C125" s="28"/>
      <c r="D125" s="28"/>
      <c r="E125" s="29"/>
    </row>
    <row r="126" spans="1:5" ht="12" customHeight="1">
      <c r="A126" s="22" t="s">
        <v>265</v>
      </c>
      <c r="B126" s="72" t="s">
        <v>266</v>
      </c>
      <c r="C126" s="28"/>
      <c r="D126" s="28"/>
      <c r="E126" s="29"/>
    </row>
    <row r="127" spans="1:9" ht="15" customHeight="1">
      <c r="A127" s="18" t="s">
        <v>267</v>
      </c>
      <c r="B127" s="19" t="s">
        <v>268</v>
      </c>
      <c r="C127" s="82">
        <f>+C128+C129</f>
        <v>0</v>
      </c>
      <c r="D127" s="82">
        <f>+D128+D129</f>
        <v>0</v>
      </c>
      <c r="E127" s="82">
        <f>+E128+E129</f>
        <v>0</v>
      </c>
      <c r="F127" s="83"/>
      <c r="G127" s="84"/>
      <c r="H127" s="84"/>
      <c r="I127" s="84"/>
    </row>
    <row r="128" spans="1:5" ht="12.75" customHeight="1">
      <c r="A128" s="22" t="s">
        <v>269</v>
      </c>
      <c r="B128" s="81" t="s">
        <v>270</v>
      </c>
      <c r="C128" s="28"/>
      <c r="D128" s="28"/>
      <c r="E128" s="29"/>
    </row>
    <row r="129" spans="1:5" ht="12.75" customHeight="1">
      <c r="A129" s="22" t="s">
        <v>271</v>
      </c>
      <c r="B129" s="81" t="s">
        <v>272</v>
      </c>
      <c r="C129" s="28"/>
      <c r="D129" s="28"/>
      <c r="E129" s="29"/>
    </row>
    <row r="130" spans="1:5" ht="12.75">
      <c r="A130" s="18" t="s">
        <v>135</v>
      </c>
      <c r="B130" s="19" t="s">
        <v>273</v>
      </c>
      <c r="C130" s="82">
        <f>+C113+C117+C121+C127</f>
        <v>60806840</v>
      </c>
      <c r="D130" s="82">
        <f>+D113+D117+D121+D127</f>
        <v>63985419</v>
      </c>
      <c r="E130" s="85">
        <f>+E113+E117+E121+E127</f>
        <v>63463799</v>
      </c>
    </row>
    <row r="131" spans="1:5" ht="12.75">
      <c r="A131" s="86" t="s">
        <v>141</v>
      </c>
      <c r="B131" s="87" t="s">
        <v>274</v>
      </c>
      <c r="C131" s="82">
        <f>+C112+C130</f>
        <v>409969558</v>
      </c>
      <c r="D131" s="82">
        <f>+D112+D130</f>
        <v>465927966</v>
      </c>
      <c r="E131" s="85">
        <f>+E112+E130</f>
        <v>414591226</v>
      </c>
    </row>
    <row r="133" spans="1:5" ht="18.75" customHeight="1">
      <c r="A133" s="421" t="s">
        <v>275</v>
      </c>
      <c r="B133" s="421"/>
      <c r="C133" s="421"/>
      <c r="D133" s="421"/>
      <c r="E133" s="421"/>
    </row>
    <row r="134" spans="1:5" ht="13.5" customHeight="1">
      <c r="A134" s="88" t="s">
        <v>276</v>
      </c>
      <c r="B134" s="88"/>
      <c r="C134" s="9"/>
      <c r="E134" s="12" t="s">
        <v>277</v>
      </c>
    </row>
    <row r="135" spans="1:5" ht="25.5">
      <c r="A135" s="18">
        <v>1</v>
      </c>
      <c r="B135" s="75" t="s">
        <v>278</v>
      </c>
      <c r="C135" s="89">
        <f>+C52-C112</f>
        <v>-147193160</v>
      </c>
      <c r="D135" s="89">
        <f>+D52-D112</f>
        <v>-146008248</v>
      </c>
      <c r="E135" s="89">
        <f>+E52-E112</f>
        <v>-81349994</v>
      </c>
    </row>
    <row r="136" spans="1:5" ht="25.5">
      <c r="A136" s="18" t="s">
        <v>64</v>
      </c>
      <c r="B136" s="75" t="s">
        <v>279</v>
      </c>
      <c r="C136" s="89">
        <f>+C69-C130</f>
        <v>147193160</v>
      </c>
      <c r="D136" s="89">
        <f>+D69-D130</f>
        <v>146008248</v>
      </c>
      <c r="E136" s="89">
        <f>+E69-E130</f>
        <v>150193296</v>
      </c>
    </row>
    <row r="137" ht="7.5" customHeight="1"/>
  </sheetData>
  <sheetProtection selectLockedCells="1" selectUnlockedCells="1"/>
  <mergeCells count="9">
    <mergeCell ref="A133:E133"/>
    <mergeCell ref="A1:E1"/>
    <mergeCell ref="A3:A4"/>
    <mergeCell ref="B3:B4"/>
    <mergeCell ref="C3:E3"/>
    <mergeCell ref="A72:E72"/>
    <mergeCell ref="A74:A75"/>
    <mergeCell ref="B74:B75"/>
    <mergeCell ref="C74:E74"/>
  </mergeCells>
  <printOptions horizontalCentered="1"/>
  <pageMargins left="0.31496062992125984" right="0.15748031496062992" top="0.7874015748031497" bottom="0.3937007874015748" header="0.1968503937007874" footer="0.5118110236220472"/>
  <pageSetup horizontalDpi="600" verticalDpi="600" orientation="portrait" paperSize="9" scale="85" r:id="rId1"/>
  <headerFooter alignWithMargins="0">
    <oddHeader>&amp;C&amp;"Times New Roman CE,Félkövér"&amp;12Bakonyszombathely Önkormányzat
2018. ÉVI ZÁRSZÁMADÁSÁNAK PÉNZÜGYI MÉRLEGE&amp;R&amp;"Times New Roman CE,Félkövér dőlt"&amp;11
1. melléklet a 7/2019. (VII.30.) önkormányzati rendelethez</oddHeader>
  </headerFooter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J31"/>
  <sheetViews>
    <sheetView zoomScaleSheetLayoutView="100" zoomScalePageLayoutView="0" workbookViewId="0" topLeftCell="A1">
      <selection activeCell="I25" sqref="I25"/>
    </sheetView>
  </sheetViews>
  <sheetFormatPr defaultColWidth="9.00390625" defaultRowHeight="12.75"/>
  <cols>
    <col min="1" max="1" width="6.875" style="90" customWidth="1"/>
    <col min="2" max="2" width="53.625" style="91" customWidth="1"/>
    <col min="3" max="3" width="15.375" style="90" customWidth="1"/>
    <col min="4" max="4" width="14.875" style="90" customWidth="1"/>
    <col min="5" max="5" width="15.125" style="90" customWidth="1"/>
    <col min="6" max="6" width="54.375" style="90" customWidth="1"/>
    <col min="7" max="7" width="15.625" style="90" customWidth="1"/>
    <col min="8" max="8" width="15.00390625" style="90" customWidth="1"/>
    <col min="9" max="9" width="14.50390625" style="90" customWidth="1"/>
    <col min="10" max="10" width="4.875" style="90" customWidth="1"/>
    <col min="11" max="16384" width="9.375" style="90" customWidth="1"/>
  </cols>
  <sheetData>
    <row r="1" spans="2:10" ht="39.75" customHeight="1">
      <c r="B1" s="426" t="s">
        <v>280</v>
      </c>
      <c r="C1" s="426"/>
      <c r="D1" s="426"/>
      <c r="E1" s="426"/>
      <c r="F1" s="426"/>
      <c r="G1" s="426"/>
      <c r="H1" s="426"/>
      <c r="I1" s="426"/>
      <c r="J1" s="427"/>
    </row>
    <row r="2" spans="7:10" ht="13.5">
      <c r="G2" s="92"/>
      <c r="H2" s="92"/>
      <c r="I2" s="92" t="s">
        <v>39</v>
      </c>
      <c r="J2" s="427"/>
    </row>
    <row r="3" spans="1:10" ht="18" customHeight="1">
      <c r="A3" s="428" t="s">
        <v>40</v>
      </c>
      <c r="B3" s="429" t="s">
        <v>281</v>
      </c>
      <c r="C3" s="429"/>
      <c r="D3" s="429"/>
      <c r="E3" s="429"/>
      <c r="F3" s="428" t="s">
        <v>282</v>
      </c>
      <c r="G3" s="428"/>
      <c r="H3" s="428"/>
      <c r="I3" s="428"/>
      <c r="J3" s="427"/>
    </row>
    <row r="4" spans="1:10" s="97" customFormat="1" ht="35.25" customHeight="1">
      <c r="A4" s="428"/>
      <c r="B4" s="93" t="s">
        <v>283</v>
      </c>
      <c r="C4" s="94" t="str">
        <f>+CONCATENATE(LEFT('1.1.sz.mell.'!C3,4),". évi eredeti előirányzat")</f>
        <v>2018. évi eredeti előirányzat</v>
      </c>
      <c r="D4" s="95" t="str">
        <f>+CONCATENATE(LEFT('1.1.sz.mell.'!C3,4),". évi módosított előirányzat")</f>
        <v>2018. évi módosított előirányzat</v>
      </c>
      <c r="E4" s="94" t="str">
        <f>+CONCATENATE(LEFT('1.1.sz.mell.'!C3,4),". évi teljesítés")</f>
        <v>2018. évi teljesítés</v>
      </c>
      <c r="F4" s="93" t="s">
        <v>283</v>
      </c>
      <c r="G4" s="94" t="str">
        <f>+C4</f>
        <v>2018. évi eredeti előirányzat</v>
      </c>
      <c r="H4" s="95" t="str">
        <f>+D4</f>
        <v>2018. évi módosított előirányzat</v>
      </c>
      <c r="I4" s="96" t="str">
        <f>+E4</f>
        <v>2018. évi teljesítés</v>
      </c>
      <c r="J4" s="427"/>
    </row>
    <row r="5" spans="1:10" s="102" customFormat="1" ht="12" customHeight="1">
      <c r="A5" s="98" t="s">
        <v>45</v>
      </c>
      <c r="B5" s="99" t="s">
        <v>46</v>
      </c>
      <c r="C5" s="100" t="s">
        <v>47</v>
      </c>
      <c r="D5" s="100" t="s">
        <v>48</v>
      </c>
      <c r="E5" s="100" t="s">
        <v>49</v>
      </c>
      <c r="F5" s="99" t="s">
        <v>284</v>
      </c>
      <c r="G5" s="100" t="s">
        <v>285</v>
      </c>
      <c r="H5" s="100" t="s">
        <v>286</v>
      </c>
      <c r="I5" s="101" t="s">
        <v>287</v>
      </c>
      <c r="J5" s="427"/>
    </row>
    <row r="6" spans="1:10" ht="15" customHeight="1">
      <c r="A6" s="103" t="s">
        <v>50</v>
      </c>
      <c r="B6" s="104" t="s">
        <v>288</v>
      </c>
      <c r="C6" s="105">
        <v>99635494</v>
      </c>
      <c r="D6" s="105">
        <v>105392854</v>
      </c>
      <c r="E6" s="105">
        <v>105392854</v>
      </c>
      <c r="F6" s="104" t="s">
        <v>289</v>
      </c>
      <c r="G6" s="105">
        <v>53655939</v>
      </c>
      <c r="H6" s="105">
        <v>66095170</v>
      </c>
      <c r="I6" s="106">
        <v>65636913</v>
      </c>
      <c r="J6" s="427"/>
    </row>
    <row r="7" spans="1:10" ht="15" customHeight="1">
      <c r="A7" s="107" t="s">
        <v>64</v>
      </c>
      <c r="B7" s="108" t="s">
        <v>290</v>
      </c>
      <c r="C7" s="109">
        <v>45967294</v>
      </c>
      <c r="D7" s="109">
        <v>82040874</v>
      </c>
      <c r="E7" s="109">
        <v>90343259</v>
      </c>
      <c r="F7" s="108" t="s">
        <v>184</v>
      </c>
      <c r="G7" s="109">
        <v>7908227</v>
      </c>
      <c r="H7" s="109">
        <v>9665891</v>
      </c>
      <c r="I7" s="110">
        <v>9665871</v>
      </c>
      <c r="J7" s="427"/>
    </row>
    <row r="8" spans="1:10" ht="15" customHeight="1">
      <c r="A8" s="107" t="s">
        <v>76</v>
      </c>
      <c r="B8" s="108" t="s">
        <v>291</v>
      </c>
      <c r="C8" s="109"/>
      <c r="D8" s="109"/>
      <c r="E8" s="109"/>
      <c r="F8" s="108" t="s">
        <v>292</v>
      </c>
      <c r="G8" s="109">
        <v>65366446</v>
      </c>
      <c r="H8" s="109">
        <v>107944716</v>
      </c>
      <c r="I8" s="110">
        <v>78653420</v>
      </c>
      <c r="J8" s="427"/>
    </row>
    <row r="9" spans="1:10" ht="15" customHeight="1">
      <c r="A9" s="107" t="s">
        <v>241</v>
      </c>
      <c r="B9" s="108" t="s">
        <v>293</v>
      </c>
      <c r="C9" s="109">
        <v>36350000</v>
      </c>
      <c r="D9" s="109">
        <v>36356000</v>
      </c>
      <c r="E9" s="109">
        <v>40930872</v>
      </c>
      <c r="F9" s="108" t="s">
        <v>197</v>
      </c>
      <c r="G9" s="109">
        <v>10039360</v>
      </c>
      <c r="H9" s="109">
        <v>10039360</v>
      </c>
      <c r="I9" s="110">
        <v>2823548</v>
      </c>
      <c r="J9" s="427"/>
    </row>
    <row r="10" spans="1:10" ht="15" customHeight="1">
      <c r="A10" s="107" t="s">
        <v>97</v>
      </c>
      <c r="B10" s="111" t="s">
        <v>294</v>
      </c>
      <c r="C10" s="109"/>
      <c r="D10" s="109">
        <v>228000</v>
      </c>
      <c r="E10" s="109">
        <v>128000</v>
      </c>
      <c r="F10" s="108" t="s">
        <v>199</v>
      </c>
      <c r="G10" s="109">
        <v>7210000</v>
      </c>
      <c r="H10" s="109">
        <v>142871403</v>
      </c>
      <c r="I10" s="110">
        <v>139708678</v>
      </c>
      <c r="J10" s="427"/>
    </row>
    <row r="11" spans="1:10" ht="15" customHeight="1">
      <c r="A11" s="107" t="s">
        <v>119</v>
      </c>
      <c r="B11" s="108" t="s">
        <v>295</v>
      </c>
      <c r="C11" s="112"/>
      <c r="D11" s="112"/>
      <c r="E11" s="112"/>
      <c r="F11" s="108" t="s">
        <v>214</v>
      </c>
      <c r="G11" s="109">
        <v>28396670</v>
      </c>
      <c r="H11" s="109">
        <v>1900224</v>
      </c>
      <c r="I11" s="110"/>
      <c r="J11" s="427"/>
    </row>
    <row r="12" spans="1:10" ht="15" customHeight="1">
      <c r="A12" s="107" t="s">
        <v>267</v>
      </c>
      <c r="B12" s="108" t="s">
        <v>118</v>
      </c>
      <c r="C12" s="109">
        <v>20016770</v>
      </c>
      <c r="D12" s="109">
        <v>20016770</v>
      </c>
      <c r="E12" s="109">
        <v>23165201</v>
      </c>
      <c r="F12" s="113"/>
      <c r="G12" s="109"/>
      <c r="H12" s="109"/>
      <c r="I12" s="110"/>
      <c r="J12" s="427"/>
    </row>
    <row r="13" spans="1:10" ht="15" customHeight="1">
      <c r="A13" s="107" t="s">
        <v>135</v>
      </c>
      <c r="B13" s="113"/>
      <c r="C13" s="109"/>
      <c r="D13" s="109"/>
      <c r="E13" s="109"/>
      <c r="F13" s="113"/>
      <c r="G13" s="109"/>
      <c r="H13" s="109"/>
      <c r="I13" s="110"/>
      <c r="J13" s="427"/>
    </row>
    <row r="14" spans="1:10" ht="15" customHeight="1">
      <c r="A14" s="107" t="s">
        <v>141</v>
      </c>
      <c r="B14" s="114"/>
      <c r="C14" s="112"/>
      <c r="D14" s="112"/>
      <c r="E14" s="112"/>
      <c r="F14" s="113"/>
      <c r="G14" s="109"/>
      <c r="H14" s="109"/>
      <c r="I14" s="110"/>
      <c r="J14" s="427"/>
    </row>
    <row r="15" spans="1:10" ht="15" customHeight="1">
      <c r="A15" s="107" t="s">
        <v>296</v>
      </c>
      <c r="B15" s="113"/>
      <c r="C15" s="109"/>
      <c r="D15" s="109"/>
      <c r="E15" s="109"/>
      <c r="F15" s="113"/>
      <c r="G15" s="109"/>
      <c r="H15" s="109"/>
      <c r="I15" s="110"/>
      <c r="J15" s="427"/>
    </row>
    <row r="16" spans="1:10" ht="15" customHeight="1">
      <c r="A16" s="107" t="s">
        <v>297</v>
      </c>
      <c r="B16" s="113"/>
      <c r="C16" s="109"/>
      <c r="D16" s="109"/>
      <c r="E16" s="109"/>
      <c r="F16" s="113"/>
      <c r="G16" s="109"/>
      <c r="H16" s="109"/>
      <c r="I16" s="110"/>
      <c r="J16" s="427"/>
    </row>
    <row r="17" spans="1:10" ht="15" customHeight="1">
      <c r="A17" s="107" t="s">
        <v>298</v>
      </c>
      <c r="B17" s="115"/>
      <c r="C17" s="116"/>
      <c r="D17" s="116"/>
      <c r="E17" s="116"/>
      <c r="F17" s="113"/>
      <c r="G17" s="116"/>
      <c r="H17" s="116"/>
      <c r="I17" s="117"/>
      <c r="J17" s="427"/>
    </row>
    <row r="18" spans="1:10" ht="17.25" customHeight="1">
      <c r="A18" s="118" t="s">
        <v>299</v>
      </c>
      <c r="B18" s="119" t="s">
        <v>300</v>
      </c>
      <c r="C18" s="120">
        <f>+C6+C7+C9+C10+C12+C13+C14+C15+C16+C17</f>
        <v>201969558</v>
      </c>
      <c r="D18" s="120">
        <f>+D6+D7+D9+D10+D12+D13+D14+D15+D16+D17</f>
        <v>244034498</v>
      </c>
      <c r="E18" s="120">
        <f>+E6+E7+E9+E10+E12+E13+E14+E15+E16+E17</f>
        <v>259960186</v>
      </c>
      <c r="F18" s="119" t="s">
        <v>301</v>
      </c>
      <c r="G18" s="120">
        <f>SUM(G6:G17)</f>
        <v>172576642</v>
      </c>
      <c r="H18" s="120">
        <f>SUM(H6:H17)</f>
        <v>338516764</v>
      </c>
      <c r="I18" s="120">
        <f>SUM(I6:I17)</f>
        <v>296488430</v>
      </c>
      <c r="J18" s="427"/>
    </row>
    <row r="19" spans="1:10" ht="15" customHeight="1">
      <c r="A19" s="121" t="s">
        <v>302</v>
      </c>
      <c r="B19" s="122" t="s">
        <v>303</v>
      </c>
      <c r="C19" s="123">
        <f>+C20+C21+C22+C23</f>
        <v>31413924</v>
      </c>
      <c r="D19" s="123">
        <f>+D20+D21+D22+D23</f>
        <v>158467685</v>
      </c>
      <c r="E19" s="123">
        <f>+E20+E21+E22+E23</f>
        <v>168835345</v>
      </c>
      <c r="F19" s="124" t="s">
        <v>304</v>
      </c>
      <c r="G19" s="125"/>
      <c r="H19" s="125"/>
      <c r="I19" s="125"/>
      <c r="J19" s="427"/>
    </row>
    <row r="20" spans="1:10" ht="15" customHeight="1">
      <c r="A20" s="107" t="s">
        <v>305</v>
      </c>
      <c r="B20" s="108" t="s">
        <v>306</v>
      </c>
      <c r="C20" s="109">
        <v>31413924</v>
      </c>
      <c r="D20" s="109">
        <v>158467685</v>
      </c>
      <c r="E20" s="109">
        <v>165171917</v>
      </c>
      <c r="F20" s="124" t="s">
        <v>307</v>
      </c>
      <c r="G20" s="109"/>
      <c r="H20" s="109"/>
      <c r="I20" s="109"/>
      <c r="J20" s="427"/>
    </row>
    <row r="21" spans="1:10" ht="15" customHeight="1">
      <c r="A21" s="107" t="s">
        <v>308</v>
      </c>
      <c r="B21" s="124" t="s">
        <v>309</v>
      </c>
      <c r="C21" s="109"/>
      <c r="D21" s="109"/>
      <c r="E21" s="109"/>
      <c r="F21" s="124" t="s">
        <v>310</v>
      </c>
      <c r="G21" s="109"/>
      <c r="H21" s="109"/>
      <c r="I21" s="109"/>
      <c r="J21" s="427"/>
    </row>
    <row r="22" spans="1:10" ht="15" customHeight="1">
      <c r="A22" s="107" t="s">
        <v>311</v>
      </c>
      <c r="B22" s="124" t="s">
        <v>312</v>
      </c>
      <c r="C22" s="109"/>
      <c r="D22" s="109"/>
      <c r="E22" s="109">
        <v>3663428</v>
      </c>
      <c r="F22" s="124" t="s">
        <v>313</v>
      </c>
      <c r="G22" s="109"/>
      <c r="H22" s="109"/>
      <c r="I22" s="109"/>
      <c r="J22" s="427"/>
    </row>
    <row r="23" spans="1:10" ht="15" customHeight="1">
      <c r="A23" s="107" t="s">
        <v>314</v>
      </c>
      <c r="B23" s="124" t="s">
        <v>315</v>
      </c>
      <c r="C23" s="109"/>
      <c r="D23" s="109"/>
      <c r="E23" s="109"/>
      <c r="F23" s="126" t="s">
        <v>316</v>
      </c>
      <c r="G23" s="109"/>
      <c r="H23" s="109"/>
      <c r="I23" s="109"/>
      <c r="J23" s="427"/>
    </row>
    <row r="24" spans="1:10" ht="15" customHeight="1">
      <c r="A24" s="107" t="s">
        <v>317</v>
      </c>
      <c r="B24" s="124" t="s">
        <v>318</v>
      </c>
      <c r="C24" s="127">
        <f>+C25+C27</f>
        <v>0</v>
      </c>
      <c r="D24" s="127">
        <f>+D25+D27</f>
        <v>0</v>
      </c>
      <c r="E24" s="127">
        <f>+E25+E27</f>
        <v>0</v>
      </c>
      <c r="F24" s="124" t="s">
        <v>260</v>
      </c>
      <c r="G24" s="109"/>
      <c r="H24" s="109">
        <v>3985419</v>
      </c>
      <c r="I24" s="109">
        <v>3985419</v>
      </c>
      <c r="J24" s="427"/>
    </row>
    <row r="25" spans="1:10" ht="15" customHeight="1">
      <c r="A25" s="107" t="s">
        <v>319</v>
      </c>
      <c r="B25" s="126" t="s">
        <v>320</v>
      </c>
      <c r="C25" s="125"/>
      <c r="D25" s="125"/>
      <c r="E25" s="125"/>
      <c r="F25" s="128" t="s">
        <v>321</v>
      </c>
      <c r="G25" s="109"/>
      <c r="H25" s="109"/>
      <c r="I25" s="109"/>
      <c r="J25" s="427"/>
    </row>
    <row r="26" spans="1:10" ht="15" customHeight="1">
      <c r="A26" s="107" t="s">
        <v>322</v>
      </c>
      <c r="B26" s="124" t="s">
        <v>323</v>
      </c>
      <c r="C26" s="125"/>
      <c r="D26" s="125"/>
      <c r="E26" s="125"/>
      <c r="F26" s="129" t="s">
        <v>324</v>
      </c>
      <c r="G26" s="109">
        <v>60806840</v>
      </c>
      <c r="H26" s="109">
        <v>60000000</v>
      </c>
      <c r="I26" s="109">
        <v>59478380</v>
      </c>
      <c r="J26" s="427"/>
    </row>
    <row r="27" spans="1:10" ht="15" customHeight="1">
      <c r="A27" s="107" t="s">
        <v>325</v>
      </c>
      <c r="B27" s="126" t="s">
        <v>326</v>
      </c>
      <c r="C27" s="109"/>
      <c r="D27" s="109"/>
      <c r="E27" s="109"/>
      <c r="F27" s="130" t="s">
        <v>327</v>
      </c>
      <c r="G27" s="109"/>
      <c r="H27" s="109"/>
      <c r="I27" s="109"/>
      <c r="J27" s="427"/>
    </row>
    <row r="28" spans="1:10" ht="22.5" customHeight="1">
      <c r="A28" s="118" t="s">
        <v>328</v>
      </c>
      <c r="B28" s="119" t="s">
        <v>329</v>
      </c>
      <c r="C28" s="120">
        <f>+C19+C24</f>
        <v>31413924</v>
      </c>
      <c r="D28" s="120">
        <f>+D19+D24</f>
        <v>158467685</v>
      </c>
      <c r="E28" s="120">
        <f>+E19+E24</f>
        <v>168835345</v>
      </c>
      <c r="F28" s="119" t="s">
        <v>330</v>
      </c>
      <c r="G28" s="120">
        <f>SUM(G19:G27)</f>
        <v>60806840</v>
      </c>
      <c r="H28" s="120">
        <f>SUM(H19:H27)</f>
        <v>63985419</v>
      </c>
      <c r="I28" s="120">
        <f>SUM(I19:I27)</f>
        <v>63463799</v>
      </c>
      <c r="J28" s="427"/>
    </row>
    <row r="29" spans="1:10" ht="17.25" customHeight="1">
      <c r="A29" s="118" t="s">
        <v>331</v>
      </c>
      <c r="B29" s="131" t="s">
        <v>332</v>
      </c>
      <c r="C29" s="132">
        <f>+C18+C28</f>
        <v>233383482</v>
      </c>
      <c r="D29" s="132">
        <f>+D18+D28</f>
        <v>402502183</v>
      </c>
      <c r="E29" s="133">
        <f>+E18+E28</f>
        <v>428795531</v>
      </c>
      <c r="F29" s="131" t="s">
        <v>333</v>
      </c>
      <c r="G29" s="132">
        <f>+G18+G28</f>
        <v>233383482</v>
      </c>
      <c r="H29" s="132">
        <f>+H18+H28</f>
        <v>402502183</v>
      </c>
      <c r="I29" s="132">
        <f>+I18+I28</f>
        <v>359952229</v>
      </c>
      <c r="J29" s="427"/>
    </row>
    <row r="30" spans="1:10" ht="17.25" customHeight="1">
      <c r="A30" s="118" t="s">
        <v>334</v>
      </c>
      <c r="B30" s="131" t="s">
        <v>335</v>
      </c>
      <c r="C30" s="132" t="str">
        <f>IF(C18-G18&lt;0,G18-C18,"-")</f>
        <v>-</v>
      </c>
      <c r="D30" s="132">
        <f>IF(D18-H18&lt;0,H18-D18,"-")</f>
        <v>94482266</v>
      </c>
      <c r="E30" s="133">
        <f>IF(E18-I18&lt;0,I18-E18,"-")</f>
        <v>36528244</v>
      </c>
      <c r="F30" s="131" t="s">
        <v>336</v>
      </c>
      <c r="G30" s="132">
        <f>IF(C18-G18&gt;0,C18-G18,"-")</f>
        <v>29392916</v>
      </c>
      <c r="H30" s="132" t="str">
        <f>IF(D18-H18&gt;0,D18-H18,"-")</f>
        <v>-</v>
      </c>
      <c r="I30" s="132" t="str">
        <f>IF(E18-I18&gt;0,E18-I18,"-")</f>
        <v>-</v>
      </c>
      <c r="J30" s="427"/>
    </row>
    <row r="31" spans="1:10" ht="17.25" customHeight="1">
      <c r="A31" s="118" t="s">
        <v>337</v>
      </c>
      <c r="B31" s="131" t="s">
        <v>338</v>
      </c>
      <c r="C31" s="132" t="str">
        <f>IF(C29-G29&lt;0,G29-C29,"-")</f>
        <v>-</v>
      </c>
      <c r="D31" s="132" t="str">
        <f>IF(D29-H29&lt;0,H29-D29,"-")</f>
        <v>-</v>
      </c>
      <c r="E31" s="133" t="str">
        <f>IF(E29-I29&lt;0,I29-E29,"-")</f>
        <v>-</v>
      </c>
      <c r="F31" s="131" t="s">
        <v>339</v>
      </c>
      <c r="G31" s="132" t="str">
        <f>IF(C29-G29&gt;0,C29-G29,"-")</f>
        <v>-</v>
      </c>
      <c r="H31" s="132" t="str">
        <f>IF(D29-H29&gt;0,D29-H29,"-")</f>
        <v>-</v>
      </c>
      <c r="I31" s="132">
        <f>IF(E29-I29&gt;0,E29-I29,"-")</f>
        <v>68843302</v>
      </c>
      <c r="J31" s="427"/>
    </row>
  </sheetData>
  <sheetProtection selectLockedCells="1" selectUnlockedCells="1"/>
  <mergeCells count="5">
    <mergeCell ref="B1:I1"/>
    <mergeCell ref="J1:J31"/>
    <mergeCell ref="A3:A4"/>
    <mergeCell ref="B3:E3"/>
    <mergeCell ref="F3:I3"/>
  </mergeCells>
  <printOptions horizontalCentered="1"/>
  <pageMargins left="0.15748031496062992" right="0.15748031496062992" top="0.9055118110236221" bottom="0.5118110236220472" header="0.5905511811023623" footer="0.5118110236220472"/>
  <pageSetup horizontalDpi="300" verticalDpi="300" orientation="landscape" paperSize="9" scale="77" r:id="rId1"/>
  <headerFooter alignWithMargins="0">
    <oddHeader xml:space="preserve">&amp;R&amp;"Times New Roman CE,Félkövér dőlt"&amp;11 2.1. melléklet a 7/2019. (VII.30.) sz. önkormányzati rendelethez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J33"/>
  <sheetViews>
    <sheetView zoomScaleSheetLayoutView="115" zoomScalePageLayoutView="0" workbookViewId="0" topLeftCell="A1">
      <selection activeCell="I6" sqref="I6"/>
    </sheetView>
  </sheetViews>
  <sheetFormatPr defaultColWidth="9.00390625" defaultRowHeight="12.75"/>
  <cols>
    <col min="1" max="1" width="6.875" style="90" customWidth="1"/>
    <col min="2" max="2" width="51.875" style="91" customWidth="1"/>
    <col min="3" max="5" width="16.375" style="90" customWidth="1"/>
    <col min="6" max="6" width="55.125" style="90" customWidth="1"/>
    <col min="7" max="9" width="16.375" style="90" customWidth="1"/>
    <col min="10" max="10" width="4.875" style="90" customWidth="1"/>
    <col min="11" max="16384" width="9.375" style="90" customWidth="1"/>
  </cols>
  <sheetData>
    <row r="1" spans="2:10" ht="39.75" customHeight="1">
      <c r="B1" s="426" t="s">
        <v>340</v>
      </c>
      <c r="C1" s="426"/>
      <c r="D1" s="426"/>
      <c r="E1" s="426"/>
      <c r="F1" s="426"/>
      <c r="G1" s="426"/>
      <c r="H1" s="426"/>
      <c r="I1" s="426"/>
      <c r="J1" s="430"/>
    </row>
    <row r="2" spans="7:10" ht="13.5">
      <c r="G2" s="92"/>
      <c r="H2" s="92"/>
      <c r="I2" s="92" t="s">
        <v>341</v>
      </c>
      <c r="J2" s="430"/>
    </row>
    <row r="3" spans="1:10" ht="24" customHeight="1">
      <c r="A3" s="428" t="s">
        <v>40</v>
      </c>
      <c r="B3" s="429" t="s">
        <v>281</v>
      </c>
      <c r="C3" s="429"/>
      <c r="D3" s="429"/>
      <c r="E3" s="429"/>
      <c r="F3" s="428" t="s">
        <v>282</v>
      </c>
      <c r="G3" s="428"/>
      <c r="H3" s="428"/>
      <c r="I3" s="428"/>
      <c r="J3" s="430"/>
    </row>
    <row r="4" spans="1:10" s="97" customFormat="1" ht="35.25" customHeight="1">
      <c r="A4" s="428"/>
      <c r="B4" s="93" t="s">
        <v>283</v>
      </c>
      <c r="C4" s="94" t="str">
        <f>+'2.1.sz.mell  '!C4</f>
        <v>2018. évi eredeti előirányzat</v>
      </c>
      <c r="D4" s="95" t="str">
        <f>+'2.1.sz.mell  '!D4</f>
        <v>2018. évi módosított előirányzat</v>
      </c>
      <c r="E4" s="94" t="str">
        <f>+'2.1.sz.mell  '!E4</f>
        <v>2018. évi teljesítés</v>
      </c>
      <c r="F4" s="93" t="s">
        <v>283</v>
      </c>
      <c r="G4" s="94" t="str">
        <f>+'2.1.sz.mell  '!C4</f>
        <v>2018. évi eredeti előirányzat</v>
      </c>
      <c r="H4" s="95" t="str">
        <f>+'2.1.sz.mell  '!D4</f>
        <v>2018. évi módosított előirányzat</v>
      </c>
      <c r="I4" s="96" t="str">
        <f>+'2.1.sz.mell  '!E4</f>
        <v>2018. évi teljesítés</v>
      </c>
      <c r="J4" s="430"/>
    </row>
    <row r="5" spans="1:10" s="97" customFormat="1" ht="12.75">
      <c r="A5" s="98" t="s">
        <v>45</v>
      </c>
      <c r="B5" s="99" t="s">
        <v>46</v>
      </c>
      <c r="C5" s="100" t="s">
        <v>47</v>
      </c>
      <c r="D5" s="100" t="s">
        <v>48</v>
      </c>
      <c r="E5" s="100" t="s">
        <v>49</v>
      </c>
      <c r="F5" s="99" t="s">
        <v>284</v>
      </c>
      <c r="G5" s="100" t="s">
        <v>285</v>
      </c>
      <c r="H5" s="100" t="s">
        <v>286</v>
      </c>
      <c r="I5" s="101" t="s">
        <v>287</v>
      </c>
      <c r="J5" s="430"/>
    </row>
    <row r="6" spans="1:10" ht="12.75" customHeight="1">
      <c r="A6" s="103" t="s">
        <v>50</v>
      </c>
      <c r="B6" s="104" t="s">
        <v>342</v>
      </c>
      <c r="C6" s="105"/>
      <c r="D6" s="105">
        <v>9161747</v>
      </c>
      <c r="E6" s="105">
        <v>9161747</v>
      </c>
      <c r="F6" s="104" t="s">
        <v>220</v>
      </c>
      <c r="G6" s="105">
        <v>142258312</v>
      </c>
      <c r="H6" s="105">
        <v>23519897</v>
      </c>
      <c r="I6" s="106">
        <v>20461508</v>
      </c>
      <c r="J6" s="430"/>
    </row>
    <row r="7" spans="1:10" ht="12.75">
      <c r="A7" s="107" t="s">
        <v>64</v>
      </c>
      <c r="B7" s="108" t="s">
        <v>343</v>
      </c>
      <c r="C7" s="109"/>
      <c r="D7" s="109"/>
      <c r="E7" s="109"/>
      <c r="F7" s="108" t="s">
        <v>344</v>
      </c>
      <c r="G7" s="109"/>
      <c r="H7" s="109"/>
      <c r="I7" s="110"/>
      <c r="J7" s="430"/>
    </row>
    <row r="8" spans="1:10" ht="12.75" customHeight="1">
      <c r="A8" s="107" t="s">
        <v>76</v>
      </c>
      <c r="B8" s="108" t="s">
        <v>345</v>
      </c>
      <c r="C8" s="109"/>
      <c r="D8" s="109">
        <v>500000</v>
      </c>
      <c r="E8" s="109">
        <v>500000</v>
      </c>
      <c r="F8" s="108" t="s">
        <v>222</v>
      </c>
      <c r="G8" s="109">
        <v>31174434</v>
      </c>
      <c r="H8" s="109">
        <v>28388201</v>
      </c>
      <c r="I8" s="110">
        <v>23136884</v>
      </c>
      <c r="J8" s="430"/>
    </row>
    <row r="9" spans="1:10" ht="12.75" customHeight="1">
      <c r="A9" s="107" t="s">
        <v>241</v>
      </c>
      <c r="B9" s="108" t="s">
        <v>346</v>
      </c>
      <c r="C9" s="109"/>
      <c r="D9" s="109"/>
      <c r="E9" s="109"/>
      <c r="F9" s="108" t="s">
        <v>347</v>
      </c>
      <c r="G9" s="109"/>
      <c r="H9" s="109"/>
      <c r="I9" s="110"/>
      <c r="J9" s="430"/>
    </row>
    <row r="10" spans="1:10" ht="12.75" customHeight="1">
      <c r="A10" s="107" t="s">
        <v>97</v>
      </c>
      <c r="B10" s="108" t="s">
        <v>348</v>
      </c>
      <c r="C10" s="109"/>
      <c r="D10" s="109"/>
      <c r="E10" s="109"/>
      <c r="F10" s="108" t="s">
        <v>610</v>
      </c>
      <c r="G10" s="109">
        <v>500000</v>
      </c>
      <c r="H10" s="109">
        <v>500000</v>
      </c>
      <c r="I10" s="110">
        <v>400000</v>
      </c>
      <c r="J10" s="430"/>
    </row>
    <row r="11" spans="1:10" ht="12.75" customHeight="1">
      <c r="A11" s="107" t="s">
        <v>119</v>
      </c>
      <c r="B11" s="108" t="s">
        <v>349</v>
      </c>
      <c r="C11" s="112"/>
      <c r="D11" s="112">
        <v>2238054</v>
      </c>
      <c r="E11" s="112">
        <v>155500</v>
      </c>
      <c r="F11" s="406" t="s">
        <v>611</v>
      </c>
      <c r="G11" s="109">
        <v>2653330</v>
      </c>
      <c r="H11" s="109">
        <v>11017685</v>
      </c>
      <c r="I11" s="110">
        <v>10640605</v>
      </c>
      <c r="J11" s="430"/>
    </row>
    <row r="12" spans="1:10" ht="12.75" customHeight="1">
      <c r="A12" s="107" t="s">
        <v>267</v>
      </c>
      <c r="B12" s="113"/>
      <c r="C12" s="109"/>
      <c r="D12" s="109"/>
      <c r="E12" s="109"/>
      <c r="F12" s="134"/>
      <c r="G12" s="109"/>
      <c r="H12" s="109"/>
      <c r="I12" s="110"/>
      <c r="J12" s="430"/>
    </row>
    <row r="13" spans="1:10" ht="12.75" customHeight="1">
      <c r="A13" s="107" t="s">
        <v>135</v>
      </c>
      <c r="B13" s="113"/>
      <c r="C13" s="109"/>
      <c r="D13" s="109"/>
      <c r="E13" s="109"/>
      <c r="F13" s="134"/>
      <c r="G13" s="109"/>
      <c r="H13" s="109"/>
      <c r="I13" s="110"/>
      <c r="J13" s="430"/>
    </row>
    <row r="14" spans="1:10" ht="12.75" customHeight="1">
      <c r="A14" s="107" t="s">
        <v>141</v>
      </c>
      <c r="B14" s="135"/>
      <c r="C14" s="112"/>
      <c r="D14" s="112"/>
      <c r="E14" s="112"/>
      <c r="F14" s="134"/>
      <c r="G14" s="109"/>
      <c r="H14" s="109"/>
      <c r="I14" s="110"/>
      <c r="J14" s="430"/>
    </row>
    <row r="15" spans="1:10" ht="12.75">
      <c r="A15" s="107" t="s">
        <v>296</v>
      </c>
      <c r="B15" s="113"/>
      <c r="C15" s="112"/>
      <c r="D15" s="112"/>
      <c r="E15" s="112"/>
      <c r="F15" s="134"/>
      <c r="G15" s="109"/>
      <c r="H15" s="109"/>
      <c r="I15" s="110"/>
      <c r="J15" s="430"/>
    </row>
    <row r="16" spans="1:10" ht="12.75" customHeight="1">
      <c r="A16" s="121" t="s">
        <v>297</v>
      </c>
      <c r="B16" s="136"/>
      <c r="C16" s="137"/>
      <c r="D16" s="138"/>
      <c r="E16" s="139"/>
      <c r="F16" s="122" t="s">
        <v>214</v>
      </c>
      <c r="G16" s="109"/>
      <c r="H16" s="109"/>
      <c r="I16" s="110"/>
      <c r="J16" s="430"/>
    </row>
    <row r="17" spans="1:10" ht="15.75" customHeight="1">
      <c r="A17" s="118" t="s">
        <v>298</v>
      </c>
      <c r="B17" s="119" t="s">
        <v>350</v>
      </c>
      <c r="C17" s="120">
        <f>+C6+C8+C9+C11+C12+C13+C14+C15+C16</f>
        <v>0</v>
      </c>
      <c r="D17" s="120">
        <f>+D6+D8+D9+D11+D12+D13+D14+D15+D16</f>
        <v>11899801</v>
      </c>
      <c r="E17" s="120">
        <f>+E6+E8+E9+E11+E12+E13+E14+E15+E16</f>
        <v>9817247</v>
      </c>
      <c r="F17" s="119" t="s">
        <v>351</v>
      </c>
      <c r="G17" s="120">
        <f>+G6+G8+G10+G11+G12+G13+G14+G15+G16</f>
        <v>176586076</v>
      </c>
      <c r="H17" s="120">
        <f>+H6+H8+H10+H11+H12+H13+H14+H15+H16</f>
        <v>63425783</v>
      </c>
      <c r="I17" s="140">
        <f>+I6+I8+I10+I11+I12+I13+I14+I15+I16</f>
        <v>54638997</v>
      </c>
      <c r="J17" s="430"/>
    </row>
    <row r="18" spans="1:10" ht="12.75" customHeight="1">
      <c r="A18" s="103" t="s">
        <v>299</v>
      </c>
      <c r="B18" s="141" t="s">
        <v>352</v>
      </c>
      <c r="C18" s="142">
        <f>+C19+C20+C21+C22+C23</f>
        <v>176586076</v>
      </c>
      <c r="D18" s="142">
        <f>+D19+D20+D21+D22+D23</f>
        <v>51525982</v>
      </c>
      <c r="E18" s="142">
        <f>+E19+E20+E21+E22+E23</f>
        <v>44821750</v>
      </c>
      <c r="F18" s="108" t="s">
        <v>304</v>
      </c>
      <c r="G18" s="105"/>
      <c r="H18" s="105"/>
      <c r="I18" s="106"/>
      <c r="J18" s="430"/>
    </row>
    <row r="19" spans="1:10" ht="12.75" customHeight="1">
      <c r="A19" s="107" t="s">
        <v>302</v>
      </c>
      <c r="B19" s="143" t="s">
        <v>353</v>
      </c>
      <c r="C19" s="109">
        <v>176586076</v>
      </c>
      <c r="D19" s="109">
        <v>51525982</v>
      </c>
      <c r="E19" s="109">
        <v>44821750</v>
      </c>
      <c r="F19" s="108" t="s">
        <v>354</v>
      </c>
      <c r="G19" s="109"/>
      <c r="H19" s="109"/>
      <c r="I19" s="110"/>
      <c r="J19" s="430"/>
    </row>
    <row r="20" spans="1:10" ht="12.75" customHeight="1">
      <c r="A20" s="103" t="s">
        <v>305</v>
      </c>
      <c r="B20" s="143" t="s">
        <v>355</v>
      </c>
      <c r="C20" s="109"/>
      <c r="D20" s="109"/>
      <c r="E20" s="109"/>
      <c r="F20" s="108" t="s">
        <v>310</v>
      </c>
      <c r="G20" s="109"/>
      <c r="H20" s="109"/>
      <c r="I20" s="110"/>
      <c r="J20" s="430"/>
    </row>
    <row r="21" spans="1:10" ht="12.75" customHeight="1">
      <c r="A21" s="107" t="s">
        <v>308</v>
      </c>
      <c r="B21" s="143" t="s">
        <v>356</v>
      </c>
      <c r="C21" s="109"/>
      <c r="D21" s="109"/>
      <c r="E21" s="109"/>
      <c r="F21" s="108" t="s">
        <v>313</v>
      </c>
      <c r="G21" s="109"/>
      <c r="H21" s="109"/>
      <c r="I21" s="110"/>
      <c r="J21" s="430"/>
    </row>
    <row r="22" spans="1:10" ht="12.75" customHeight="1">
      <c r="A22" s="103" t="s">
        <v>311</v>
      </c>
      <c r="B22" s="143" t="s">
        <v>357</v>
      </c>
      <c r="C22" s="109"/>
      <c r="D22" s="109"/>
      <c r="E22" s="109"/>
      <c r="F22" s="122" t="s">
        <v>316</v>
      </c>
      <c r="G22" s="109"/>
      <c r="H22" s="109"/>
      <c r="I22" s="110"/>
      <c r="J22" s="430"/>
    </row>
    <row r="23" spans="1:10" ht="12.75" customHeight="1">
      <c r="A23" s="107" t="s">
        <v>314</v>
      </c>
      <c r="B23" s="144" t="s">
        <v>358</v>
      </c>
      <c r="C23" s="109"/>
      <c r="D23" s="109"/>
      <c r="E23" s="109"/>
      <c r="F23" s="108" t="s">
        <v>359</v>
      </c>
      <c r="G23" s="109"/>
      <c r="H23" s="109"/>
      <c r="I23" s="110"/>
      <c r="J23" s="430"/>
    </row>
    <row r="24" spans="1:10" ht="12.75" customHeight="1">
      <c r="A24" s="103" t="s">
        <v>317</v>
      </c>
      <c r="B24" s="145" t="s">
        <v>360</v>
      </c>
      <c r="C24" s="127">
        <f>+C25+C26+C27+C28+C29</f>
        <v>0</v>
      </c>
      <c r="D24" s="127">
        <f>+D25+D26+D27+D28+D29</f>
        <v>0</v>
      </c>
      <c r="E24" s="127">
        <f>+E25+E26+E27+E28+E29</f>
        <v>0</v>
      </c>
      <c r="F24" s="104" t="s">
        <v>361</v>
      </c>
      <c r="G24" s="109"/>
      <c r="H24" s="109"/>
      <c r="I24" s="110"/>
      <c r="J24" s="430"/>
    </row>
    <row r="25" spans="1:10" ht="12.75" customHeight="1">
      <c r="A25" s="107" t="s">
        <v>319</v>
      </c>
      <c r="B25" s="144" t="s">
        <v>362</v>
      </c>
      <c r="C25" s="109"/>
      <c r="D25" s="109"/>
      <c r="E25" s="109"/>
      <c r="F25" s="104" t="s">
        <v>363</v>
      </c>
      <c r="G25" s="109"/>
      <c r="H25" s="109"/>
      <c r="I25" s="110"/>
      <c r="J25" s="430"/>
    </row>
    <row r="26" spans="1:10" ht="12.75" customHeight="1">
      <c r="A26" s="103" t="s">
        <v>322</v>
      </c>
      <c r="B26" s="144" t="s">
        <v>364</v>
      </c>
      <c r="C26" s="109"/>
      <c r="D26" s="109"/>
      <c r="E26" s="109"/>
      <c r="F26" s="146"/>
      <c r="G26" s="109"/>
      <c r="H26" s="109"/>
      <c r="I26" s="110"/>
      <c r="J26" s="430"/>
    </row>
    <row r="27" spans="1:10" ht="12.75" customHeight="1">
      <c r="A27" s="107" t="s">
        <v>325</v>
      </c>
      <c r="B27" s="143" t="s">
        <v>365</v>
      </c>
      <c r="C27" s="109"/>
      <c r="D27" s="109"/>
      <c r="E27" s="109"/>
      <c r="F27" s="146"/>
      <c r="G27" s="109"/>
      <c r="H27" s="109"/>
      <c r="I27" s="110"/>
      <c r="J27" s="430"/>
    </row>
    <row r="28" spans="1:10" ht="12.75" customHeight="1">
      <c r="A28" s="103" t="s">
        <v>328</v>
      </c>
      <c r="B28" s="147" t="s">
        <v>366</v>
      </c>
      <c r="C28" s="109"/>
      <c r="D28" s="109"/>
      <c r="E28" s="109"/>
      <c r="F28" s="113"/>
      <c r="G28" s="109"/>
      <c r="H28" s="109"/>
      <c r="I28" s="110"/>
      <c r="J28" s="430"/>
    </row>
    <row r="29" spans="1:10" ht="12.75" customHeight="1">
      <c r="A29" s="107" t="s">
        <v>331</v>
      </c>
      <c r="B29" s="148" t="s">
        <v>367</v>
      </c>
      <c r="C29" s="109"/>
      <c r="D29" s="109"/>
      <c r="E29" s="109"/>
      <c r="F29" s="146"/>
      <c r="G29" s="109"/>
      <c r="H29" s="109"/>
      <c r="I29" s="110"/>
      <c r="J29" s="430"/>
    </row>
    <row r="30" spans="1:10" ht="26.25" customHeight="1">
      <c r="A30" s="118" t="s">
        <v>334</v>
      </c>
      <c r="B30" s="119" t="s">
        <v>368</v>
      </c>
      <c r="C30" s="120">
        <f>+C18+C24</f>
        <v>176586076</v>
      </c>
      <c r="D30" s="120">
        <f>+D18+D24</f>
        <v>51525982</v>
      </c>
      <c r="E30" s="120">
        <f>+E18+E24</f>
        <v>44821750</v>
      </c>
      <c r="F30" s="119" t="s">
        <v>369</v>
      </c>
      <c r="G30" s="120">
        <f>SUM(G18:G29)</f>
        <v>0</v>
      </c>
      <c r="H30" s="120">
        <f>SUM(H18:H29)</f>
        <v>0</v>
      </c>
      <c r="I30" s="140">
        <f>SUM(I18:I29)</f>
        <v>0</v>
      </c>
      <c r="J30" s="430"/>
    </row>
    <row r="31" spans="1:10" ht="16.5" customHeight="1">
      <c r="A31" s="118" t="s">
        <v>337</v>
      </c>
      <c r="B31" s="131" t="s">
        <v>370</v>
      </c>
      <c r="C31" s="132">
        <f>+C17+C30</f>
        <v>176586076</v>
      </c>
      <c r="D31" s="132">
        <f>+D17+D30</f>
        <v>63425783</v>
      </c>
      <c r="E31" s="133">
        <f>+E17+E30</f>
        <v>54638997</v>
      </c>
      <c r="F31" s="131" t="s">
        <v>371</v>
      </c>
      <c r="G31" s="132">
        <f>+G17+G30</f>
        <v>176586076</v>
      </c>
      <c r="H31" s="132">
        <f>+H17+H30</f>
        <v>63425783</v>
      </c>
      <c r="I31" s="149">
        <f>+I17+I30</f>
        <v>54638997</v>
      </c>
      <c r="J31" s="430"/>
    </row>
    <row r="32" spans="1:10" ht="16.5" customHeight="1">
      <c r="A32" s="118" t="s">
        <v>372</v>
      </c>
      <c r="B32" s="131" t="s">
        <v>335</v>
      </c>
      <c r="C32" s="132">
        <f>IF(C17-G17&lt;0,G17-C17,"-")</f>
        <v>176586076</v>
      </c>
      <c r="D32" s="132">
        <f>IF(D17-H17&lt;0,H17-D17,"-")</f>
        <v>51525982</v>
      </c>
      <c r="E32" s="133">
        <f>IF(E17-I17&lt;0,I17-E17,"-")</f>
        <v>44821750</v>
      </c>
      <c r="F32" s="131" t="s">
        <v>336</v>
      </c>
      <c r="G32" s="132" t="str">
        <f>IF(C17-G17&gt;0,C17-G17,"-")</f>
        <v>-</v>
      </c>
      <c r="H32" s="132" t="str">
        <f>IF(D17-H17&gt;0,D17-H17,"-")</f>
        <v>-</v>
      </c>
      <c r="I32" s="149" t="str">
        <f>IF(E17-I17&gt;0,E17-I17,"-")</f>
        <v>-</v>
      </c>
      <c r="J32" s="430"/>
    </row>
    <row r="33" spans="1:10" ht="16.5" customHeight="1">
      <c r="A33" s="118" t="s">
        <v>373</v>
      </c>
      <c r="B33" s="131" t="s">
        <v>338</v>
      </c>
      <c r="C33" s="132" t="str">
        <f>IF(C26-G26&lt;0,G26-C26,"-")</f>
        <v>-</v>
      </c>
      <c r="D33" s="132" t="str">
        <f>IF(D26-H26&lt;0,H26-D26,"-")</f>
        <v>-</v>
      </c>
      <c r="E33" s="133" t="str">
        <f>IF(E26-I26&lt;0,I26-E26,"-")</f>
        <v>-</v>
      </c>
      <c r="F33" s="131" t="s">
        <v>339</v>
      </c>
      <c r="G33" s="132" t="str">
        <f>IF(C26-G26&gt;0,C26-G26,"-")</f>
        <v>-</v>
      </c>
      <c r="H33" s="132" t="str">
        <f>IF(D26-H26&gt;0,D26-H26,"-")</f>
        <v>-</v>
      </c>
      <c r="I33" s="149" t="str">
        <f>IF(E26-I26&gt;0,E26-I26,"-")</f>
        <v>-</v>
      </c>
      <c r="J33" s="430"/>
    </row>
  </sheetData>
  <sheetProtection selectLockedCells="1" selectUnlockedCells="1"/>
  <mergeCells count="5">
    <mergeCell ref="B1:I1"/>
    <mergeCell ref="J1:J33"/>
    <mergeCell ref="A3:A4"/>
    <mergeCell ref="B3:E3"/>
    <mergeCell ref="F3:I3"/>
  </mergeCells>
  <printOptions horizontalCentered="1"/>
  <pageMargins left="0.15748031496062992" right="0.2362204724409449" top="0.984251968503937" bottom="0.984251968503937" header="0.5511811023622047" footer="0.5118110236220472"/>
  <pageSetup horizontalDpi="300" verticalDpi="300" orientation="landscape" paperSize="9" scale="75" r:id="rId1"/>
  <headerFooter alignWithMargins="0">
    <oddHeader>&amp;R2.2. melléklet az 7 /2019. (VII.30.) számú önk.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38"/>
  <sheetViews>
    <sheetView zoomScaleSheetLayoutView="115" zoomScalePageLayoutView="0" workbookViewId="0" topLeftCell="A1">
      <selection activeCell="C44" sqref="C44"/>
    </sheetView>
  </sheetViews>
  <sheetFormatPr defaultColWidth="9.00390625" defaultRowHeight="12.75"/>
  <cols>
    <col min="1" max="1" width="46.375" style="1" customWidth="1"/>
    <col min="2" max="2" width="13.875" style="1" customWidth="1"/>
    <col min="3" max="3" width="66.125" style="1" customWidth="1"/>
    <col min="4" max="5" width="13.875" style="1" customWidth="1"/>
    <col min="6" max="16384" width="9.375" style="1" customWidth="1"/>
  </cols>
  <sheetData>
    <row r="1" spans="1:5" ht="18.75">
      <c r="A1" s="2" t="s">
        <v>0</v>
      </c>
      <c r="E1" s="150" t="s">
        <v>374</v>
      </c>
    </row>
    <row r="3" spans="1:5" ht="12.75">
      <c r="A3" s="3"/>
      <c r="B3" s="151"/>
      <c r="C3" s="3"/>
      <c r="D3" s="152"/>
      <c r="E3" s="151"/>
    </row>
    <row r="4" spans="1:5" ht="15.75">
      <c r="A4" s="4" t="str">
        <f>+ÖSSZEFÜGGÉSEK!A4</f>
        <v>2018. évi eredeti előirányzat BEVÉTELEK</v>
      </c>
      <c r="B4" s="153"/>
      <c r="C4" s="5"/>
      <c r="D4" s="152"/>
      <c r="E4" s="151"/>
    </row>
    <row r="5" spans="1:5" ht="12.75">
      <c r="A5" s="3"/>
      <c r="B5" s="151"/>
      <c r="C5" s="3"/>
      <c r="D5" s="152"/>
      <c r="E5" s="151"/>
    </row>
    <row r="6" spans="1:5" ht="12.75">
      <c r="A6" s="3" t="s">
        <v>1</v>
      </c>
      <c r="B6" s="151">
        <f>+'1.1.sz.mell.'!C52</f>
        <v>201969558</v>
      </c>
      <c r="C6" s="3" t="s">
        <v>2</v>
      </c>
      <c r="D6" s="152">
        <f>+'2.1.sz.mell  '!C18+'2.2.sz.mell  '!C17</f>
        <v>201969558</v>
      </c>
      <c r="E6" s="151">
        <f>+B6-D6</f>
        <v>0</v>
      </c>
    </row>
    <row r="7" spans="1:5" ht="12.75">
      <c r="A7" s="3" t="s">
        <v>3</v>
      </c>
      <c r="B7" s="151">
        <f>+'1.1.sz.mell.'!C69</f>
        <v>208000000</v>
      </c>
      <c r="C7" s="3" t="s">
        <v>4</v>
      </c>
      <c r="D7" s="152">
        <f>+'2.1.sz.mell  '!C28+'2.2.sz.mell  '!C30</f>
        <v>208000000</v>
      </c>
      <c r="E7" s="151">
        <f>+B7-D7</f>
        <v>0</v>
      </c>
    </row>
    <row r="8" spans="1:5" ht="12.75">
      <c r="A8" s="3" t="s">
        <v>5</v>
      </c>
      <c r="B8" s="151">
        <f>+'1.1.sz.mell.'!C70</f>
        <v>409969558</v>
      </c>
      <c r="C8" s="3" t="s">
        <v>6</v>
      </c>
      <c r="D8" s="152">
        <f>+'2.1.sz.mell  '!C29+'2.2.sz.mell  '!C31</f>
        <v>409969558</v>
      </c>
      <c r="E8" s="151">
        <f>+B8-D8</f>
        <v>0</v>
      </c>
    </row>
    <row r="9" spans="1:5" ht="12.75">
      <c r="A9" s="3"/>
      <c r="B9" s="151"/>
      <c r="C9" s="3"/>
      <c r="D9" s="152"/>
      <c r="E9" s="151"/>
    </row>
    <row r="10" spans="1:5" ht="15.75">
      <c r="A10" s="4" t="str">
        <f>+ÖSSZEFÜGGÉSEK!A10</f>
        <v>2018. évi módosított előirányzat BEVÉTELEK</v>
      </c>
      <c r="B10" s="153"/>
      <c r="C10" s="5"/>
      <c r="D10" s="152"/>
      <c r="E10" s="151"/>
    </row>
    <row r="11" spans="1:5" ht="12.75">
      <c r="A11" s="3"/>
      <c r="B11" s="151"/>
      <c r="C11" s="3"/>
      <c r="D11" s="152"/>
      <c r="E11" s="151"/>
    </row>
    <row r="12" spans="1:5" ht="12.75">
      <c r="A12" s="3" t="s">
        <v>7</v>
      </c>
      <c r="B12" s="151">
        <f>+'1.1.sz.mell.'!D52</f>
        <v>255934299</v>
      </c>
      <c r="C12" s="3" t="s">
        <v>8</v>
      </c>
      <c r="D12" s="152">
        <f>+'2.1.sz.mell  '!D18+'2.2.sz.mell  '!D17</f>
        <v>255934299</v>
      </c>
      <c r="E12" s="151">
        <f>+B12-D12</f>
        <v>0</v>
      </c>
    </row>
    <row r="13" spans="1:5" ht="12.75">
      <c r="A13" s="3" t="s">
        <v>9</v>
      </c>
      <c r="B13" s="151">
        <f>+'1.1.sz.mell.'!D69</f>
        <v>209993667</v>
      </c>
      <c r="C13" s="3" t="s">
        <v>10</v>
      </c>
      <c r="D13" s="152">
        <f>+'2.1.sz.mell  '!D28+'2.2.sz.mell  '!D30</f>
        <v>209993667</v>
      </c>
      <c r="E13" s="151">
        <f>+B13-D13</f>
        <v>0</v>
      </c>
    </row>
    <row r="14" spans="1:5" ht="12.75">
      <c r="A14" s="3" t="s">
        <v>11</v>
      </c>
      <c r="B14" s="151">
        <f>+'1.1.sz.mell.'!D70</f>
        <v>465927966</v>
      </c>
      <c r="C14" s="3" t="s">
        <v>12</v>
      </c>
      <c r="D14" s="152">
        <f>+'2.1.sz.mell  '!D29+'2.2.sz.mell  '!D31</f>
        <v>465927966</v>
      </c>
      <c r="E14" s="151">
        <f>+B14-D14</f>
        <v>0</v>
      </c>
    </row>
    <row r="15" spans="1:5" ht="12.75">
      <c r="A15" s="3"/>
      <c r="B15" s="151"/>
      <c r="C15" s="3"/>
      <c r="D15" s="152"/>
      <c r="E15" s="151"/>
    </row>
    <row r="16" spans="1:5" ht="14.25">
      <c r="A16" s="154" t="str">
        <f>+ÖSSZEFÜGGÉSEK!A16</f>
        <v>2018. évi teljesítés BEVÉTELEK</v>
      </c>
      <c r="B16" s="155"/>
      <c r="C16" s="5"/>
      <c r="D16" s="152"/>
      <c r="E16" s="151"/>
    </row>
    <row r="17" spans="1:5" ht="12.75">
      <c r="A17" s="3"/>
      <c r="B17" s="151"/>
      <c r="C17" s="3"/>
      <c r="D17" s="152"/>
      <c r="E17" s="151"/>
    </row>
    <row r="18" spans="1:5" ht="12.75">
      <c r="A18" s="3" t="s">
        <v>13</v>
      </c>
      <c r="B18" s="151">
        <f>+'1.1.sz.mell.'!E52</f>
        <v>269777433</v>
      </c>
      <c r="C18" s="3" t="s">
        <v>14</v>
      </c>
      <c r="D18" s="152">
        <f>+'2.1.sz.mell  '!E18+'2.2.sz.mell  '!E17</f>
        <v>269777433</v>
      </c>
      <c r="E18" s="151">
        <f>+B18-D18</f>
        <v>0</v>
      </c>
    </row>
    <row r="19" spans="1:5" ht="12.75">
      <c r="A19" s="3" t="s">
        <v>15</v>
      </c>
      <c r="B19" s="151">
        <f>+'1.1.sz.mell.'!E69</f>
        <v>213657095</v>
      </c>
      <c r="C19" s="3" t="s">
        <v>16</v>
      </c>
      <c r="D19" s="152">
        <f>+'2.1.sz.mell  '!E28+'2.2.sz.mell  '!E30</f>
        <v>213657095</v>
      </c>
      <c r="E19" s="151">
        <f>+B19-D19</f>
        <v>0</v>
      </c>
    </row>
    <row r="20" spans="1:5" ht="12.75">
      <c r="A20" s="3" t="s">
        <v>17</v>
      </c>
      <c r="B20" s="151">
        <f>+'1.1.sz.mell.'!E70</f>
        <v>483434528</v>
      </c>
      <c r="C20" s="3" t="s">
        <v>18</v>
      </c>
      <c r="D20" s="152">
        <f>+'2.1.sz.mell  '!E29+'2.2.sz.mell  '!E31</f>
        <v>483434528</v>
      </c>
      <c r="E20" s="151">
        <f>+B20-D20</f>
        <v>0</v>
      </c>
    </row>
    <row r="21" spans="1:5" ht="12.75">
      <c r="A21" s="3"/>
      <c r="B21" s="151"/>
      <c r="C21" s="3"/>
      <c r="D21" s="152"/>
      <c r="E21" s="151"/>
    </row>
    <row r="22" spans="1:5" ht="15.75">
      <c r="A22" s="4" t="str">
        <f>+ÖSSZEFÜGGÉSEK!A22</f>
        <v>2018. évi eredeti előirányzat KIADÁSOK</v>
      </c>
      <c r="B22" s="153"/>
      <c r="C22" s="5"/>
      <c r="D22" s="152"/>
      <c r="E22" s="151"/>
    </row>
    <row r="23" spans="1:5" ht="12.75">
      <c r="A23" s="3"/>
      <c r="B23" s="151"/>
      <c r="C23" s="3"/>
      <c r="D23" s="152"/>
      <c r="E23" s="151"/>
    </row>
    <row r="24" spans="1:5" ht="12.75">
      <c r="A24" s="3" t="s">
        <v>19</v>
      </c>
      <c r="B24" s="151">
        <f>+'1.1.sz.mell.'!C112</f>
        <v>349162718</v>
      </c>
      <c r="C24" s="3" t="s">
        <v>20</v>
      </c>
      <c r="D24" s="152">
        <f>+'2.1.sz.mell  '!G18+'2.2.sz.mell  '!G17</f>
        <v>349162718</v>
      </c>
      <c r="E24" s="151">
        <f>+B24-D24</f>
        <v>0</v>
      </c>
    </row>
    <row r="25" spans="1:5" ht="12.75">
      <c r="A25" s="3" t="s">
        <v>21</v>
      </c>
      <c r="B25" s="151">
        <f>+'1.1.sz.mell.'!C130</f>
        <v>60806840</v>
      </c>
      <c r="C25" s="3" t="s">
        <v>22</v>
      </c>
      <c r="D25" s="152">
        <f>+'2.1.sz.mell  '!G28+'2.2.sz.mell  '!G30</f>
        <v>60806840</v>
      </c>
      <c r="E25" s="151">
        <f>+B25-D25</f>
        <v>0</v>
      </c>
    </row>
    <row r="26" spans="1:5" ht="12.75">
      <c r="A26" s="3" t="s">
        <v>23</v>
      </c>
      <c r="B26" s="151">
        <f>+'1.1.sz.mell.'!C131</f>
        <v>409969558</v>
      </c>
      <c r="C26" s="3" t="s">
        <v>24</v>
      </c>
      <c r="D26" s="152">
        <f>+'2.1.sz.mell  '!G29+'2.2.sz.mell  '!G31</f>
        <v>409969558</v>
      </c>
      <c r="E26" s="151">
        <f>+B26-D26</f>
        <v>0</v>
      </c>
    </row>
    <row r="27" spans="1:5" ht="12.75">
      <c r="A27" s="3"/>
      <c r="B27" s="151"/>
      <c r="C27" s="3"/>
      <c r="D27" s="152"/>
      <c r="E27" s="151"/>
    </row>
    <row r="28" spans="1:5" ht="15.75">
      <c r="A28" s="4" t="str">
        <f>+ÖSSZEFÜGGÉSEK!A28</f>
        <v>2018. évi módosított előirányzat KIADÁSOK</v>
      </c>
      <c r="B28" s="153"/>
      <c r="C28" s="5"/>
      <c r="D28" s="152"/>
      <c r="E28" s="151"/>
    </row>
    <row r="29" spans="1:5" ht="12.75">
      <c r="A29" s="3"/>
      <c r="B29" s="151"/>
      <c r="C29" s="3"/>
      <c r="D29" s="152"/>
      <c r="E29" s="151"/>
    </row>
    <row r="30" spans="1:5" ht="12.75">
      <c r="A30" s="3" t="s">
        <v>25</v>
      </c>
      <c r="B30" s="151">
        <f>+'1.1.sz.mell.'!D112</f>
        <v>401942547</v>
      </c>
      <c r="C30" s="3" t="s">
        <v>26</v>
      </c>
      <c r="D30" s="152">
        <f>+'2.1.sz.mell  '!H18+'2.2.sz.mell  '!H17</f>
        <v>401942547</v>
      </c>
      <c r="E30" s="151">
        <f>+B30-D30</f>
        <v>0</v>
      </c>
    </row>
    <row r="31" spans="1:5" ht="12.75">
      <c r="A31" s="3" t="s">
        <v>27</v>
      </c>
      <c r="B31" s="151">
        <f>+'1.1.sz.mell.'!D130</f>
        <v>63985419</v>
      </c>
      <c r="C31" s="3" t="s">
        <v>28</v>
      </c>
      <c r="D31" s="152">
        <f>+'2.1.sz.mell  '!H28+'2.2.sz.mell  '!H30</f>
        <v>63985419</v>
      </c>
      <c r="E31" s="151">
        <f>+B31-D31</f>
        <v>0</v>
      </c>
    </row>
    <row r="32" spans="1:5" ht="12.75">
      <c r="A32" s="3" t="s">
        <v>29</v>
      </c>
      <c r="B32" s="151">
        <f>+'1.1.sz.mell.'!D131</f>
        <v>465927966</v>
      </c>
      <c r="C32" s="3" t="s">
        <v>30</v>
      </c>
      <c r="D32" s="152">
        <f>+'2.1.sz.mell  '!H29+'2.2.sz.mell  '!H31</f>
        <v>465927966</v>
      </c>
      <c r="E32" s="151">
        <f>+B32-D32</f>
        <v>0</v>
      </c>
    </row>
    <row r="33" spans="1:5" ht="12.75">
      <c r="A33" s="3"/>
      <c r="B33" s="151"/>
      <c r="C33" s="3"/>
      <c r="D33" s="152"/>
      <c r="E33" s="151"/>
    </row>
    <row r="34" spans="1:5" ht="15.75">
      <c r="A34" s="8" t="str">
        <f>+ÖSSZEFÜGGÉSEK!A34</f>
        <v>2018. évi teljesítés KIADÁSOK</v>
      </c>
      <c r="B34" s="153"/>
      <c r="C34" s="5"/>
      <c r="D34" s="152"/>
      <c r="E34" s="151"/>
    </row>
    <row r="35" spans="1:5" ht="12.75">
      <c r="A35" s="3"/>
      <c r="B35" s="151"/>
      <c r="C35" s="3"/>
      <c r="D35" s="152"/>
      <c r="E35" s="151"/>
    </row>
    <row r="36" spans="1:5" ht="12.75">
      <c r="A36" s="3" t="s">
        <v>31</v>
      </c>
      <c r="B36" s="151">
        <f>+'1.1.sz.mell.'!E112</f>
        <v>351127427</v>
      </c>
      <c r="C36" s="3" t="s">
        <v>32</v>
      </c>
      <c r="D36" s="152">
        <f>+'2.1.sz.mell  '!I18+'2.2.sz.mell  '!I17</f>
        <v>351127427</v>
      </c>
      <c r="E36" s="151">
        <f>+B36-D36</f>
        <v>0</v>
      </c>
    </row>
    <row r="37" spans="1:5" ht="12.75">
      <c r="A37" s="3" t="s">
        <v>33</v>
      </c>
      <c r="B37" s="151">
        <f>+'1.1.sz.mell.'!E130</f>
        <v>63463799</v>
      </c>
      <c r="C37" s="3" t="s">
        <v>34</v>
      </c>
      <c r="D37" s="152">
        <f>+'2.1.sz.mell  '!I28+'2.2.sz.mell  '!I30</f>
        <v>63463799</v>
      </c>
      <c r="E37" s="151">
        <f>+B37-D37</f>
        <v>0</v>
      </c>
    </row>
    <row r="38" spans="1:5" ht="12.75">
      <c r="A38" s="3" t="s">
        <v>35</v>
      </c>
      <c r="B38" s="151">
        <f>+'1.1.sz.mell.'!E131</f>
        <v>414591226</v>
      </c>
      <c r="C38" s="3" t="s">
        <v>36</v>
      </c>
      <c r="D38" s="152">
        <f>+'2.1.sz.mell  '!I29+'2.2.sz.mell  '!I31</f>
        <v>414591226</v>
      </c>
      <c r="E38" s="151">
        <f>+B38-D38</f>
        <v>0</v>
      </c>
    </row>
  </sheetData>
  <sheetProtection sheet="1"/>
  <conditionalFormatting sqref="E3:E38">
    <cfRule type="cellIs" priority="1" dxfId="1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H31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9.875" style="156" customWidth="1"/>
    <col min="2" max="2" width="40.125" style="157" customWidth="1"/>
    <col min="3" max="7" width="15.625" style="157" customWidth="1"/>
    <col min="8" max="8" width="5.125" style="157" customWidth="1"/>
    <col min="9" max="16384" width="9.375" style="157" customWidth="1"/>
  </cols>
  <sheetData>
    <row r="1" spans="1:8" ht="15.75" customHeight="1">
      <c r="A1"/>
      <c r="B1"/>
      <c r="C1"/>
      <c r="D1"/>
      <c r="E1"/>
      <c r="F1"/>
      <c r="G1"/>
      <c r="H1" s="158"/>
    </row>
    <row r="2" spans="1:8" ht="34.5" customHeight="1">
      <c r="A2" s="431" t="s">
        <v>634</v>
      </c>
      <c r="B2" s="431"/>
      <c r="C2" s="431"/>
      <c r="D2" s="431"/>
      <c r="E2" s="431"/>
      <c r="F2"/>
      <c r="G2"/>
      <c r="H2" s="158"/>
    </row>
    <row r="3" spans="1:8" s="159" customFormat="1" ht="18" customHeight="1">
      <c r="A3"/>
      <c r="B3"/>
      <c r="C3"/>
      <c r="D3"/>
      <c r="E3"/>
      <c r="F3"/>
      <c r="G3"/>
      <c r="H3" s="158"/>
    </row>
    <row r="4" spans="1:8" ht="36">
      <c r="A4" s="160" t="s">
        <v>375</v>
      </c>
      <c r="B4" s="161" t="s">
        <v>283</v>
      </c>
      <c r="C4" s="162" t="str">
        <f>+'2.1.sz.mell  '!C4</f>
        <v>2018. évi eredeti előirányzat</v>
      </c>
      <c r="D4" s="162" t="str">
        <f>+'2.1.sz.mell  '!D4</f>
        <v>2018. évi módosított előirányzat</v>
      </c>
      <c r="E4" s="162" t="str">
        <f>+'2.1.sz.mell  '!E4</f>
        <v>2018. évi teljesítés</v>
      </c>
      <c r="F4"/>
      <c r="G4"/>
      <c r="H4" s="163"/>
    </row>
    <row r="5" spans="1:8" s="159" customFormat="1" ht="12.75">
      <c r="A5" s="164"/>
      <c r="B5" s="165" t="s">
        <v>220</v>
      </c>
      <c r="C5" s="166"/>
      <c r="D5" s="166"/>
      <c r="E5" s="167"/>
      <c r="F5" s="168"/>
      <c r="G5" s="168"/>
      <c r="H5" s="169"/>
    </row>
    <row r="6" spans="1:8" ht="12.75">
      <c r="A6" s="170" t="s">
        <v>50</v>
      </c>
      <c r="B6" s="170" t="s">
        <v>615</v>
      </c>
      <c r="C6" s="171">
        <v>132446914</v>
      </c>
      <c r="D6" s="171">
        <v>6448398</v>
      </c>
      <c r="E6" s="171">
        <v>4508500</v>
      </c>
      <c r="F6"/>
      <c r="G6"/>
      <c r="H6" s="163"/>
    </row>
    <row r="7" spans="1:8" ht="12.75">
      <c r="A7" s="170" t="s">
        <v>64</v>
      </c>
      <c r="B7" s="170" t="s">
        <v>620</v>
      </c>
      <c r="C7" s="171">
        <v>3250000</v>
      </c>
      <c r="D7" s="171"/>
      <c r="E7" s="171"/>
      <c r="F7"/>
      <c r="G7"/>
      <c r="H7" s="163"/>
    </row>
    <row r="8" spans="1:8" ht="12.75">
      <c r="A8" s="170" t="s">
        <v>76</v>
      </c>
      <c r="B8" s="170" t="s">
        <v>621</v>
      </c>
      <c r="C8" s="170">
        <v>381000</v>
      </c>
      <c r="D8" s="171">
        <v>2200000</v>
      </c>
      <c r="E8" s="171">
        <v>2137835</v>
      </c>
      <c r="F8"/>
      <c r="G8"/>
      <c r="H8" s="163"/>
    </row>
    <row r="9" spans="1:8" ht="12.75">
      <c r="A9" s="170" t="s">
        <v>241</v>
      </c>
      <c r="B9" s="172" t="s">
        <v>622</v>
      </c>
      <c r="C9" s="172">
        <v>2108899</v>
      </c>
      <c r="D9" s="173"/>
      <c r="E9" s="173"/>
      <c r="H9" s="163"/>
    </row>
    <row r="10" spans="1:8" ht="12.75">
      <c r="A10" s="170" t="s">
        <v>97</v>
      </c>
      <c r="B10" s="172" t="s">
        <v>376</v>
      </c>
      <c r="C10" s="172">
        <v>63500</v>
      </c>
      <c r="D10" s="173">
        <v>63500</v>
      </c>
      <c r="E10" s="173"/>
      <c r="H10" s="163"/>
    </row>
    <row r="11" spans="1:8" ht="12.75">
      <c r="A11" s="170" t="s">
        <v>119</v>
      </c>
      <c r="B11" s="172" t="s">
        <v>623</v>
      </c>
      <c r="C11" s="172">
        <v>508000</v>
      </c>
      <c r="D11" s="173">
        <v>508000</v>
      </c>
      <c r="E11" s="173">
        <v>262471</v>
      </c>
      <c r="H11" s="163"/>
    </row>
    <row r="12" spans="1:8" ht="12.75">
      <c r="A12" s="170" t="s">
        <v>267</v>
      </c>
      <c r="B12" s="172" t="s">
        <v>624</v>
      </c>
      <c r="C12" s="172">
        <v>3499999</v>
      </c>
      <c r="D12" s="173">
        <v>3499999</v>
      </c>
      <c r="E12" s="173">
        <v>3202403</v>
      </c>
      <c r="H12" s="163"/>
    </row>
    <row r="13" spans="1:8" ht="12.75">
      <c r="A13" s="170" t="s">
        <v>135</v>
      </c>
      <c r="B13" s="172" t="s">
        <v>625</v>
      </c>
      <c r="C13" s="172"/>
      <c r="D13" s="172">
        <v>4000000</v>
      </c>
      <c r="E13" s="420">
        <v>3908381</v>
      </c>
      <c r="H13" s="163"/>
    </row>
    <row r="14" spans="1:8" ht="12.75">
      <c r="A14" s="170" t="s">
        <v>141</v>
      </c>
      <c r="B14" s="172" t="s">
        <v>626</v>
      </c>
      <c r="C14" s="172"/>
      <c r="D14" s="172">
        <v>500000</v>
      </c>
      <c r="E14" s="420">
        <v>437175</v>
      </c>
      <c r="H14" s="163"/>
    </row>
    <row r="15" spans="1:8" ht="12.75">
      <c r="A15" s="170" t="s">
        <v>296</v>
      </c>
      <c r="B15" s="172" t="s">
        <v>627</v>
      </c>
      <c r="C15" s="172"/>
      <c r="D15" s="172">
        <v>4200000</v>
      </c>
      <c r="E15" s="420">
        <v>4152900</v>
      </c>
      <c r="H15" s="163"/>
    </row>
    <row r="16" spans="1:8" ht="12.75">
      <c r="A16" s="170" t="s">
        <v>297</v>
      </c>
      <c r="B16" s="172" t="s">
        <v>628</v>
      </c>
      <c r="C16" s="172"/>
      <c r="D16" s="172">
        <v>500000</v>
      </c>
      <c r="E16" s="420">
        <v>346345</v>
      </c>
      <c r="H16" s="163"/>
    </row>
    <row r="17" spans="1:8" ht="12.75">
      <c r="A17" s="220" t="s">
        <v>299</v>
      </c>
      <c r="B17" s="175" t="s">
        <v>629</v>
      </c>
      <c r="C17" s="175"/>
      <c r="D17" s="175">
        <v>1600000</v>
      </c>
      <c r="E17" s="176">
        <v>1505498</v>
      </c>
      <c r="H17" s="163"/>
    </row>
    <row r="18" spans="1:8" s="159" customFormat="1" ht="12.75">
      <c r="A18" s="170">
        <v>13</v>
      </c>
      <c r="B18" s="177" t="s">
        <v>377</v>
      </c>
      <c r="C18" s="177">
        <f>SUM(C6:C13)</f>
        <v>142258312</v>
      </c>
      <c r="D18" s="177">
        <f>SUM(D6:D17)</f>
        <v>23519897</v>
      </c>
      <c r="E18" s="178">
        <f>SUM(E6:E17)</f>
        <v>20461508</v>
      </c>
      <c r="H18" s="169"/>
    </row>
    <row r="19" spans="1:5" ht="12.75">
      <c r="A19" s="174"/>
      <c r="B19" s="175"/>
      <c r="C19" s="175"/>
      <c r="D19" s="175"/>
      <c r="E19" s="176"/>
    </row>
    <row r="20" spans="1:5" ht="12.75">
      <c r="A20" s="179"/>
      <c r="B20" s="172"/>
      <c r="C20" s="172"/>
      <c r="D20" s="172"/>
      <c r="E20" s="180"/>
    </row>
    <row r="21" spans="1:5" s="159" customFormat="1" ht="12.75">
      <c r="A21" s="179" t="s">
        <v>302</v>
      </c>
      <c r="B21" s="177" t="s">
        <v>378</v>
      </c>
      <c r="C21" s="177"/>
      <c r="D21" s="177"/>
      <c r="E21" s="178"/>
    </row>
    <row r="22" spans="1:5" s="159" customFormat="1" ht="12.75">
      <c r="A22" s="179" t="s">
        <v>305</v>
      </c>
      <c r="B22" s="170" t="s">
        <v>617</v>
      </c>
      <c r="C22" s="172">
        <v>14020000</v>
      </c>
      <c r="D22" s="172"/>
      <c r="E22" s="181"/>
    </row>
    <row r="23" spans="1:5" ht="12.75">
      <c r="A23" s="179" t="s">
        <v>308</v>
      </c>
      <c r="B23" s="172" t="s">
        <v>618</v>
      </c>
      <c r="C23" s="172">
        <v>12644434</v>
      </c>
      <c r="D23" s="172">
        <v>21888201</v>
      </c>
      <c r="E23" s="180">
        <v>16826617</v>
      </c>
    </row>
    <row r="24" spans="1:5" ht="12.75">
      <c r="A24" s="179" t="s">
        <v>311</v>
      </c>
      <c r="B24" s="172" t="s">
        <v>619</v>
      </c>
      <c r="C24" s="172">
        <v>4510000</v>
      </c>
      <c r="D24" s="172"/>
      <c r="E24" s="180"/>
    </row>
    <row r="25" spans="1:5" ht="25.5">
      <c r="A25" s="179" t="s">
        <v>314</v>
      </c>
      <c r="B25" s="172" t="s">
        <v>379</v>
      </c>
      <c r="C25" s="172"/>
      <c r="D25" s="172">
        <v>4300000</v>
      </c>
      <c r="E25" s="420">
        <v>4201368</v>
      </c>
    </row>
    <row r="26" spans="1:5" ht="12.75">
      <c r="A26" s="179" t="s">
        <v>317</v>
      </c>
      <c r="B26" s="175" t="s">
        <v>630</v>
      </c>
      <c r="C26" s="175"/>
      <c r="D26" s="175">
        <v>2200000</v>
      </c>
      <c r="E26" s="176">
        <v>2108899</v>
      </c>
    </row>
    <row r="27" spans="1:5" s="159" customFormat="1" ht="12.75">
      <c r="A27" s="179" t="s">
        <v>319</v>
      </c>
      <c r="B27" s="177" t="s">
        <v>380</v>
      </c>
      <c r="C27" s="177">
        <f>SUM(C22:C26)</f>
        <v>31174434</v>
      </c>
      <c r="D27" s="177">
        <f>SUM(D22:D26)</f>
        <v>28388201</v>
      </c>
      <c r="E27" s="177">
        <f>SUM(E22:E26)</f>
        <v>23136884</v>
      </c>
    </row>
    <row r="28" spans="1:5" ht="12.75">
      <c r="A28" s="174"/>
      <c r="B28" s="175"/>
      <c r="C28" s="175"/>
      <c r="D28" s="175"/>
      <c r="E28" s="176"/>
    </row>
    <row r="29" spans="1:5" s="159" customFormat="1" ht="25.5">
      <c r="A29" s="179" t="s">
        <v>322</v>
      </c>
      <c r="B29" s="408" t="s">
        <v>381</v>
      </c>
      <c r="C29" s="408">
        <v>500000</v>
      </c>
      <c r="D29" s="408">
        <v>500000</v>
      </c>
      <c r="E29" s="410">
        <v>400000</v>
      </c>
    </row>
    <row r="30" spans="1:5" s="159" customFormat="1" ht="25.5">
      <c r="A30" s="174" t="s">
        <v>325</v>
      </c>
      <c r="B30" s="409" t="s">
        <v>616</v>
      </c>
      <c r="C30" s="409">
        <v>2653330</v>
      </c>
      <c r="D30" s="409">
        <v>11017685</v>
      </c>
      <c r="E30" s="411">
        <v>10640605</v>
      </c>
    </row>
    <row r="31" spans="1:5" s="159" customFormat="1" ht="15.75" customHeight="1">
      <c r="A31" s="179" t="s">
        <v>328</v>
      </c>
      <c r="B31" s="177" t="s">
        <v>382</v>
      </c>
      <c r="C31" s="177">
        <f>C18+C27+C29+C30</f>
        <v>176586076</v>
      </c>
      <c r="D31" s="177">
        <f>D18+D27+D29+D30</f>
        <v>63425783</v>
      </c>
      <c r="E31" s="177">
        <f>E18+E27+E29+E30</f>
        <v>54638997</v>
      </c>
    </row>
  </sheetData>
  <sheetProtection selectLockedCells="1" selectUnlockedCells="1"/>
  <mergeCells count="1">
    <mergeCell ref="A2:E2"/>
  </mergeCells>
  <printOptions horizontalCentered="1"/>
  <pageMargins left="0.1968503937007874" right="0.4330708661417323" top="0.6299212598425197" bottom="0.31496062992125984" header="0.2755905511811024" footer="0.5118110236220472"/>
  <pageSetup horizontalDpi="300" verticalDpi="300" orientation="landscape" paperSize="9" scale="103" r:id="rId1"/>
  <headerFooter alignWithMargins="0">
    <oddHeader xml:space="preserve">&amp;R3. melléklet a 7/2019.(VII.30.) önkormányzati rendelethez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8:AG32"/>
  <sheetViews>
    <sheetView zoomScalePageLayoutView="0" workbookViewId="0" topLeftCell="A6">
      <selection activeCell="B24" sqref="B24"/>
    </sheetView>
  </sheetViews>
  <sheetFormatPr defaultColWidth="9.00390625" defaultRowHeight="12.75"/>
  <cols>
    <col min="1" max="1" width="7.50390625" style="0" customWidth="1"/>
    <col min="2" max="2" width="31.625" style="0" customWidth="1"/>
    <col min="3" max="3" width="13.00390625" style="182" customWidth="1"/>
    <col min="4" max="5" width="11.50390625" style="0" customWidth="1"/>
    <col min="6" max="6" width="9.875" style="0" customWidth="1"/>
    <col min="7" max="7" width="10.375" style="0" bestFit="1" customWidth="1"/>
    <col min="8" max="8" width="10.125" style="0" customWidth="1"/>
    <col min="9" max="10" width="10.00390625" style="0" customWidth="1"/>
    <col min="11" max="12" width="10.875" style="0" customWidth="1"/>
    <col min="13" max="13" width="10.125" style="0" bestFit="1" customWidth="1"/>
    <col min="14" max="14" width="10.375" style="0" bestFit="1" customWidth="1"/>
    <col min="15" max="15" width="9.50390625" style="0" bestFit="1" customWidth="1"/>
    <col min="17" max="18" width="11.125" style="0" bestFit="1" customWidth="1"/>
    <col min="19" max="21" width="10.375" style="0" bestFit="1" customWidth="1"/>
    <col min="22" max="22" width="10.00390625" style="0" customWidth="1"/>
    <col min="23" max="23" width="9.875" style="0" customWidth="1"/>
    <col min="24" max="24" width="9.50390625" style="0" bestFit="1" customWidth="1"/>
    <col min="25" max="25" width="12.625" style="0" bestFit="1" customWidth="1"/>
    <col min="26" max="27" width="11.00390625" style="0" customWidth="1"/>
    <col min="28" max="28" width="9.875" style="0" customWidth="1"/>
    <col min="29" max="30" width="10.00390625" style="0" customWidth="1"/>
    <col min="31" max="31" width="12.625" style="168" customWidth="1"/>
    <col min="32" max="32" width="14.125" style="168" customWidth="1"/>
    <col min="33" max="33" width="12.50390625" style="168" customWidth="1"/>
  </cols>
  <sheetData>
    <row r="8" spans="1:33" ht="13.5" customHeight="1">
      <c r="A8" s="432" t="s">
        <v>383</v>
      </c>
      <c r="B8" s="433" t="s">
        <v>384</v>
      </c>
      <c r="C8" s="433" t="s">
        <v>385</v>
      </c>
      <c r="D8" s="434" t="s">
        <v>386</v>
      </c>
      <c r="E8" s="434"/>
      <c r="F8" s="434"/>
      <c r="G8" s="434" t="s">
        <v>387</v>
      </c>
      <c r="H8" s="434"/>
      <c r="I8" s="434"/>
      <c r="J8" s="434" t="s">
        <v>388</v>
      </c>
      <c r="K8" s="434"/>
      <c r="L8" s="434"/>
      <c r="M8" s="436" t="s">
        <v>389</v>
      </c>
      <c r="N8" s="436"/>
      <c r="O8" s="436"/>
      <c r="P8" s="434" t="s">
        <v>390</v>
      </c>
      <c r="Q8" s="434"/>
      <c r="R8" s="434"/>
      <c r="S8" s="437" t="s">
        <v>391</v>
      </c>
      <c r="T8" s="437"/>
      <c r="U8" s="437"/>
      <c r="V8" s="434" t="s">
        <v>392</v>
      </c>
      <c r="W8" s="434"/>
      <c r="X8" s="434"/>
      <c r="Y8" s="438" t="s">
        <v>393</v>
      </c>
      <c r="Z8" s="438"/>
      <c r="AA8" s="438"/>
      <c r="AB8" s="434" t="s">
        <v>394</v>
      </c>
      <c r="AC8" s="434"/>
      <c r="AD8" s="434"/>
      <c r="AE8" s="435" t="s">
        <v>395</v>
      </c>
      <c r="AF8" s="435"/>
      <c r="AG8" s="435"/>
    </row>
    <row r="9" spans="1:33" ht="12.75">
      <c r="A9" s="432"/>
      <c r="B9" s="433"/>
      <c r="C9" s="433"/>
      <c r="D9" s="183" t="s">
        <v>396</v>
      </c>
      <c r="E9" s="183" t="s">
        <v>397</v>
      </c>
      <c r="F9" s="183" t="s">
        <v>44</v>
      </c>
      <c r="G9" s="184" t="s">
        <v>396</v>
      </c>
      <c r="H9" s="183" t="s">
        <v>397</v>
      </c>
      <c r="I9" s="185" t="s">
        <v>44</v>
      </c>
      <c r="J9" s="183" t="s">
        <v>396</v>
      </c>
      <c r="K9" s="183" t="s">
        <v>397</v>
      </c>
      <c r="L9" s="183" t="s">
        <v>44</v>
      </c>
      <c r="M9" s="184" t="s">
        <v>396</v>
      </c>
      <c r="N9" s="183" t="s">
        <v>397</v>
      </c>
      <c r="O9" s="185" t="s">
        <v>44</v>
      </c>
      <c r="P9" s="183" t="s">
        <v>396</v>
      </c>
      <c r="Q9" s="183" t="s">
        <v>397</v>
      </c>
      <c r="R9" s="183" t="s">
        <v>44</v>
      </c>
      <c r="S9" s="184" t="s">
        <v>396</v>
      </c>
      <c r="T9" s="183" t="s">
        <v>397</v>
      </c>
      <c r="U9" s="185" t="s">
        <v>44</v>
      </c>
      <c r="V9" s="183" t="s">
        <v>396</v>
      </c>
      <c r="W9" s="183" t="s">
        <v>397</v>
      </c>
      <c r="X9" s="183" t="s">
        <v>44</v>
      </c>
      <c r="Y9" s="184" t="s">
        <v>396</v>
      </c>
      <c r="Z9" s="183" t="s">
        <v>397</v>
      </c>
      <c r="AA9" s="185" t="s">
        <v>44</v>
      </c>
      <c r="AB9" s="183" t="s">
        <v>396</v>
      </c>
      <c r="AC9" s="183" t="s">
        <v>397</v>
      </c>
      <c r="AD9" s="183" t="s">
        <v>44</v>
      </c>
      <c r="AE9" s="186" t="s">
        <v>396</v>
      </c>
      <c r="AF9" s="187" t="s">
        <v>397</v>
      </c>
      <c r="AG9" s="187" t="s">
        <v>44</v>
      </c>
    </row>
    <row r="10" spans="1:33" ht="22.5" customHeight="1">
      <c r="A10" s="188" t="s">
        <v>50</v>
      </c>
      <c r="B10" s="189" t="s">
        <v>398</v>
      </c>
      <c r="C10" s="190">
        <v>7</v>
      </c>
      <c r="D10" s="191">
        <v>10004940</v>
      </c>
      <c r="E10" s="192">
        <v>15524487</v>
      </c>
      <c r="F10" s="193">
        <v>16066963</v>
      </c>
      <c r="G10" s="194">
        <v>1965683</v>
      </c>
      <c r="H10" s="192">
        <v>2160683</v>
      </c>
      <c r="I10" s="195">
        <v>3008665</v>
      </c>
      <c r="J10" s="191">
        <v>8743586</v>
      </c>
      <c r="K10" s="192">
        <v>22054458</v>
      </c>
      <c r="L10" s="193">
        <v>9214762</v>
      </c>
      <c r="M10" s="194"/>
      <c r="N10" s="192"/>
      <c r="O10" s="195"/>
      <c r="P10" s="191">
        <v>4592000</v>
      </c>
      <c r="Q10" s="192">
        <v>3791994</v>
      </c>
      <c r="R10" s="193">
        <v>923470</v>
      </c>
      <c r="S10" s="194"/>
      <c r="T10" s="192"/>
      <c r="U10" s="195"/>
      <c r="V10" s="191">
        <v>28396670</v>
      </c>
      <c r="W10" s="412">
        <v>1900224</v>
      </c>
      <c r="X10" s="193"/>
      <c r="Y10" s="194">
        <v>169905678</v>
      </c>
      <c r="Z10" s="192">
        <v>40767150</v>
      </c>
      <c r="AA10" s="195">
        <v>26057979</v>
      </c>
      <c r="AB10" s="191"/>
      <c r="AC10" s="192"/>
      <c r="AD10" s="193"/>
      <c r="AE10" s="197">
        <f aca="true" t="shared" si="0" ref="AE10:AE21">D10+G10+J10+M10+P10+S10+V10+Y10+AB10</f>
        <v>223608557</v>
      </c>
      <c r="AF10" s="198">
        <f aca="true" t="shared" si="1" ref="AF10:AG14">E10+H10+K10+N10+Q10+T10+W10+Z10+AC10</f>
        <v>86198996</v>
      </c>
      <c r="AG10" s="199">
        <f t="shared" si="1"/>
        <v>55271839</v>
      </c>
    </row>
    <row r="11" spans="1:33" ht="22.5" customHeight="1">
      <c r="A11" s="200" t="s">
        <v>64</v>
      </c>
      <c r="B11" s="201" t="s">
        <v>399</v>
      </c>
      <c r="C11" s="202"/>
      <c r="D11" s="203"/>
      <c r="E11" s="171"/>
      <c r="F11" s="204"/>
      <c r="G11" s="205"/>
      <c r="H11" s="171"/>
      <c r="I11" s="206"/>
      <c r="J11" s="203">
        <v>107950</v>
      </c>
      <c r="K11" s="171">
        <v>107950</v>
      </c>
      <c r="L11" s="204">
        <v>9579</v>
      </c>
      <c r="M11" s="205"/>
      <c r="N11" s="171"/>
      <c r="O11" s="206"/>
      <c r="P11" s="203"/>
      <c r="Q11" s="171"/>
      <c r="R11" s="204"/>
      <c r="S11" s="205">
        <v>300000</v>
      </c>
      <c r="T11" s="171">
        <v>300000</v>
      </c>
      <c r="U11" s="206">
        <v>300000</v>
      </c>
      <c r="V11" s="203"/>
      <c r="W11" s="171"/>
      <c r="X11" s="204"/>
      <c r="Y11" s="205"/>
      <c r="Z11" s="171"/>
      <c r="AA11" s="206"/>
      <c r="AB11" s="203"/>
      <c r="AC11" s="171"/>
      <c r="AD11" s="204"/>
      <c r="AE11" s="197">
        <f t="shared" si="0"/>
        <v>407950</v>
      </c>
      <c r="AF11" s="207">
        <f t="shared" si="1"/>
        <v>407950</v>
      </c>
      <c r="AG11" s="208">
        <f t="shared" si="1"/>
        <v>309579</v>
      </c>
    </row>
    <row r="12" spans="1:33" ht="22.5" customHeight="1">
      <c r="A12" s="200"/>
      <c r="B12" s="209" t="s">
        <v>400</v>
      </c>
      <c r="C12" s="202"/>
      <c r="D12" s="203"/>
      <c r="E12" s="171"/>
      <c r="F12" s="204"/>
      <c r="G12" s="205"/>
      <c r="H12" s="171"/>
      <c r="I12" s="206"/>
      <c r="J12" s="203"/>
      <c r="K12" s="171"/>
      <c r="L12" s="204"/>
      <c r="M12" s="205"/>
      <c r="N12" s="171"/>
      <c r="O12" s="206"/>
      <c r="P12" s="203"/>
      <c r="Q12" s="171"/>
      <c r="R12" s="204"/>
      <c r="S12" s="205"/>
      <c r="T12" s="171"/>
      <c r="U12" s="206"/>
      <c r="V12" s="203"/>
      <c r="W12" s="171"/>
      <c r="X12" s="204"/>
      <c r="Y12" s="205"/>
      <c r="Z12" s="171"/>
      <c r="AA12" s="206"/>
      <c r="AB12" s="203"/>
      <c r="AC12" s="171"/>
      <c r="AD12" s="204"/>
      <c r="AE12" s="197">
        <f t="shared" si="0"/>
        <v>0</v>
      </c>
      <c r="AF12" s="207">
        <f t="shared" si="1"/>
        <v>0</v>
      </c>
      <c r="AG12" s="208">
        <f t="shared" si="1"/>
        <v>0</v>
      </c>
    </row>
    <row r="13" spans="1:33" ht="22.5" customHeight="1">
      <c r="A13" s="200"/>
      <c r="B13" s="209" t="s">
        <v>402</v>
      </c>
      <c r="C13" s="202"/>
      <c r="D13" s="203">
        <v>2212419</v>
      </c>
      <c r="E13" s="171">
        <v>200000</v>
      </c>
      <c r="F13" s="204">
        <v>184100</v>
      </c>
      <c r="G13" s="205">
        <v>431422</v>
      </c>
      <c r="H13" s="171">
        <v>431422</v>
      </c>
      <c r="I13" s="206"/>
      <c r="J13" s="203">
        <v>840100</v>
      </c>
      <c r="K13" s="171">
        <v>3390100</v>
      </c>
      <c r="L13" s="204">
        <v>2317646</v>
      </c>
      <c r="M13" s="205"/>
      <c r="N13" s="171"/>
      <c r="O13" s="206"/>
      <c r="P13" s="203"/>
      <c r="Q13" s="171"/>
      <c r="R13" s="204"/>
      <c r="S13" s="205"/>
      <c r="T13" s="171"/>
      <c r="U13" s="206"/>
      <c r="V13" s="203"/>
      <c r="W13" s="171"/>
      <c r="X13" s="204"/>
      <c r="Y13" s="205">
        <v>3499999</v>
      </c>
      <c r="Z13" s="171">
        <v>3499999</v>
      </c>
      <c r="AA13" s="206">
        <v>3131185</v>
      </c>
      <c r="AB13" s="203"/>
      <c r="AC13" s="171"/>
      <c r="AD13" s="204"/>
      <c r="AE13" s="197">
        <f t="shared" si="0"/>
        <v>6983940</v>
      </c>
      <c r="AF13" s="207">
        <f t="shared" si="1"/>
        <v>7521521</v>
      </c>
      <c r="AG13" s="208">
        <f t="shared" si="1"/>
        <v>5632931</v>
      </c>
    </row>
    <row r="14" spans="1:33" ht="25.5" customHeight="1">
      <c r="A14" s="200" t="s">
        <v>76</v>
      </c>
      <c r="B14" s="209" t="s">
        <v>401</v>
      </c>
      <c r="C14" s="202"/>
      <c r="D14" s="203"/>
      <c r="E14" s="171"/>
      <c r="F14" s="204"/>
      <c r="G14" s="205"/>
      <c r="H14" s="171"/>
      <c r="I14" s="206"/>
      <c r="J14" s="203"/>
      <c r="K14" s="171"/>
      <c r="L14" s="204"/>
      <c r="M14" s="205"/>
      <c r="N14" s="171"/>
      <c r="O14" s="206"/>
      <c r="P14" s="203"/>
      <c r="Q14" s="171">
        <v>135168409</v>
      </c>
      <c r="R14" s="204">
        <v>135168409</v>
      </c>
      <c r="S14" s="205"/>
      <c r="T14" s="171"/>
      <c r="U14" s="206"/>
      <c r="V14" s="203"/>
      <c r="W14" s="171"/>
      <c r="X14" s="204"/>
      <c r="Y14" s="205"/>
      <c r="Z14" s="171"/>
      <c r="AA14" s="206"/>
      <c r="AB14" s="203"/>
      <c r="AC14" s="171">
        <v>3985419</v>
      </c>
      <c r="AD14" s="204">
        <v>3985419</v>
      </c>
      <c r="AE14" s="197">
        <f t="shared" si="0"/>
        <v>0</v>
      </c>
      <c r="AF14" s="207">
        <f t="shared" si="1"/>
        <v>139153828</v>
      </c>
      <c r="AG14" s="208">
        <f t="shared" si="1"/>
        <v>139153828</v>
      </c>
    </row>
    <row r="15" spans="1:33" ht="22.5" customHeight="1">
      <c r="A15" s="200" t="s">
        <v>241</v>
      </c>
      <c r="B15" s="209" t="s">
        <v>403</v>
      </c>
      <c r="C15" s="202">
        <v>11</v>
      </c>
      <c r="D15" s="203"/>
      <c r="E15" s="171"/>
      <c r="F15" s="204"/>
      <c r="G15" s="205"/>
      <c r="H15" s="171"/>
      <c r="I15" s="206"/>
      <c r="J15" s="203"/>
      <c r="K15" s="171"/>
      <c r="L15" s="204"/>
      <c r="M15" s="205"/>
      <c r="N15" s="171"/>
      <c r="O15" s="206"/>
      <c r="P15" s="203"/>
      <c r="Q15" s="171">
        <v>610000</v>
      </c>
      <c r="R15" s="204">
        <v>605805</v>
      </c>
      <c r="S15" s="205"/>
      <c r="T15" s="171" t="s">
        <v>194</v>
      </c>
      <c r="U15" s="206"/>
      <c r="V15" s="203"/>
      <c r="W15" s="171"/>
      <c r="X15" s="204"/>
      <c r="Y15" s="205"/>
      <c r="Z15" s="171"/>
      <c r="AA15" s="206" t="s">
        <v>194</v>
      </c>
      <c r="AB15" s="203">
        <v>60806840</v>
      </c>
      <c r="AC15" s="171">
        <v>60000000</v>
      </c>
      <c r="AD15" s="204">
        <v>59478380</v>
      </c>
      <c r="AE15" s="197">
        <f t="shared" si="0"/>
        <v>60806840</v>
      </c>
      <c r="AF15" s="207">
        <f>Q15+AC15</f>
        <v>60610000</v>
      </c>
      <c r="AG15" s="207">
        <f>R15+AD15</f>
        <v>60084185</v>
      </c>
    </row>
    <row r="16" spans="1:33" ht="22.5" customHeight="1">
      <c r="A16" s="200" t="s">
        <v>97</v>
      </c>
      <c r="B16" s="201" t="s">
        <v>404</v>
      </c>
      <c r="C16" s="202">
        <v>30</v>
      </c>
      <c r="D16" s="203">
        <v>31150800</v>
      </c>
      <c r="E16" s="171">
        <v>31559951</v>
      </c>
      <c r="F16" s="204">
        <v>30685969</v>
      </c>
      <c r="G16" s="205">
        <v>3477663</v>
      </c>
      <c r="H16" s="171">
        <v>4040327</v>
      </c>
      <c r="I16" s="206">
        <v>3673549</v>
      </c>
      <c r="J16" s="203"/>
      <c r="K16" s="171">
        <v>3500000</v>
      </c>
      <c r="L16" s="204">
        <v>3395847</v>
      </c>
      <c r="M16" s="205"/>
      <c r="N16" s="171"/>
      <c r="O16" s="206"/>
      <c r="P16" s="203"/>
      <c r="Q16" s="171"/>
      <c r="R16" s="204"/>
      <c r="S16" s="205"/>
      <c r="T16" s="171"/>
      <c r="U16" s="206"/>
      <c r="V16" s="203"/>
      <c r="W16" s="171"/>
      <c r="X16" s="204"/>
      <c r="Y16" s="205"/>
      <c r="Z16" s="171">
        <v>530000</v>
      </c>
      <c r="AA16" s="206">
        <v>9714987</v>
      </c>
      <c r="AB16" s="203"/>
      <c r="AC16" s="171"/>
      <c r="AD16" s="204"/>
      <c r="AE16" s="197">
        <f t="shared" si="0"/>
        <v>34628463</v>
      </c>
      <c r="AF16" s="207">
        <f aca="true" t="shared" si="2" ref="AF16:AF24">E16+H16+K16+N16+Q16+T16+W16+Z16+AC16</f>
        <v>39630278</v>
      </c>
      <c r="AG16" s="208">
        <f aca="true" t="shared" si="3" ref="AG16:AG25">F16+I16+L16+O16+R16+U16+X16+AA16+AD16</f>
        <v>47470352</v>
      </c>
    </row>
    <row r="17" spans="1:33" ht="24.75" customHeight="1">
      <c r="A17" s="200" t="s">
        <v>119</v>
      </c>
      <c r="B17" s="209" t="s">
        <v>405</v>
      </c>
      <c r="C17" s="202">
        <v>6</v>
      </c>
      <c r="D17" s="203"/>
      <c r="E17" s="171">
        <v>8000000</v>
      </c>
      <c r="F17" s="204">
        <v>7799476</v>
      </c>
      <c r="G17" s="205"/>
      <c r="H17" s="171">
        <v>1000000</v>
      </c>
      <c r="I17" s="206">
        <v>906412</v>
      </c>
      <c r="J17" s="203"/>
      <c r="K17" s="171"/>
      <c r="L17" s="204">
        <v>5100</v>
      </c>
      <c r="M17" s="205"/>
      <c r="N17" s="171"/>
      <c r="O17" s="206"/>
      <c r="P17" s="203"/>
      <c r="Q17" s="171"/>
      <c r="R17" s="204"/>
      <c r="S17" s="205"/>
      <c r="T17" s="171"/>
      <c r="U17" s="206"/>
      <c r="V17" s="203"/>
      <c r="W17" s="171"/>
      <c r="X17" s="204"/>
      <c r="Y17" s="205"/>
      <c r="Z17" s="171"/>
      <c r="AA17" s="206"/>
      <c r="AB17" s="203"/>
      <c r="AC17" s="171"/>
      <c r="AD17" s="204"/>
      <c r="AE17" s="197">
        <f t="shared" si="0"/>
        <v>0</v>
      </c>
      <c r="AF17" s="207">
        <f t="shared" si="2"/>
        <v>9000000</v>
      </c>
      <c r="AG17" s="208">
        <f t="shared" si="3"/>
        <v>8710988</v>
      </c>
    </row>
    <row r="18" spans="1:33" ht="22.5" customHeight="1">
      <c r="A18" s="200" t="s">
        <v>135</v>
      </c>
      <c r="B18" s="201" t="s">
        <v>406</v>
      </c>
      <c r="C18" s="202"/>
      <c r="D18" s="203"/>
      <c r="E18" s="171"/>
      <c r="F18" s="204"/>
      <c r="G18" s="205"/>
      <c r="H18" s="171"/>
      <c r="I18" s="206"/>
      <c r="J18" s="203">
        <v>2903220</v>
      </c>
      <c r="K18" s="171">
        <v>2903220</v>
      </c>
      <c r="L18" s="204">
        <v>2807742</v>
      </c>
      <c r="M18" s="205"/>
      <c r="N18" s="171"/>
      <c r="O18" s="206"/>
      <c r="P18" s="203"/>
      <c r="Q18" s="171"/>
      <c r="R18" s="204"/>
      <c r="S18" s="205"/>
      <c r="T18" s="171"/>
      <c r="U18" s="206"/>
      <c r="V18" s="203"/>
      <c r="W18" s="171"/>
      <c r="X18" s="204"/>
      <c r="Y18" s="205"/>
      <c r="Z18" s="171"/>
      <c r="AA18" s="206"/>
      <c r="AB18" s="203"/>
      <c r="AC18" s="171"/>
      <c r="AD18" s="204"/>
      <c r="AE18" s="197">
        <f t="shared" si="0"/>
        <v>2903220</v>
      </c>
      <c r="AF18" s="207">
        <f t="shared" si="2"/>
        <v>2903220</v>
      </c>
      <c r="AG18" s="208">
        <f t="shared" si="3"/>
        <v>2807742</v>
      </c>
    </row>
    <row r="19" spans="1:33" ht="22.5" customHeight="1">
      <c r="A19" s="200" t="s">
        <v>141</v>
      </c>
      <c r="B19" s="201" t="s">
        <v>407</v>
      </c>
      <c r="C19" s="202"/>
      <c r="D19" s="203"/>
      <c r="E19" s="171"/>
      <c r="F19" s="204"/>
      <c r="G19" s="205"/>
      <c r="H19" s="171"/>
      <c r="I19" s="206"/>
      <c r="J19" s="203">
        <v>726100</v>
      </c>
      <c r="K19" s="171">
        <v>726100</v>
      </c>
      <c r="L19" s="204">
        <v>555484</v>
      </c>
      <c r="M19" s="205"/>
      <c r="N19" s="171"/>
      <c r="O19" s="206"/>
      <c r="P19" s="203"/>
      <c r="Q19" s="171"/>
      <c r="R19" s="204"/>
      <c r="S19" s="205"/>
      <c r="T19" s="171"/>
      <c r="U19" s="206"/>
      <c r="V19" s="203"/>
      <c r="W19" s="171"/>
      <c r="X19" s="204"/>
      <c r="Y19" s="205"/>
      <c r="Z19" s="171"/>
      <c r="AA19" s="206"/>
      <c r="AB19" s="203"/>
      <c r="AC19" s="171"/>
      <c r="AD19" s="204"/>
      <c r="AE19" s="197">
        <f t="shared" si="0"/>
        <v>726100</v>
      </c>
      <c r="AF19" s="207">
        <f t="shared" si="2"/>
        <v>726100</v>
      </c>
      <c r="AG19" s="208">
        <f t="shared" si="3"/>
        <v>555484</v>
      </c>
    </row>
    <row r="20" spans="1:33" ht="22.5" customHeight="1">
      <c r="A20" s="200" t="s">
        <v>296</v>
      </c>
      <c r="B20" s="209" t="s">
        <v>408</v>
      </c>
      <c r="C20" s="202">
        <v>2</v>
      </c>
      <c r="D20" s="203">
        <v>6380400</v>
      </c>
      <c r="E20" s="171">
        <v>6767276</v>
      </c>
      <c r="F20" s="204">
        <v>6769817</v>
      </c>
      <c r="G20" s="205">
        <v>1320000</v>
      </c>
      <c r="H20" s="171">
        <v>1320000</v>
      </c>
      <c r="I20" s="206">
        <v>1312814</v>
      </c>
      <c r="J20" s="203">
        <v>12515100</v>
      </c>
      <c r="K20" s="171">
        <v>15518100</v>
      </c>
      <c r="L20" s="204">
        <v>10069866</v>
      </c>
      <c r="M20" s="205"/>
      <c r="N20" s="171"/>
      <c r="O20" s="206"/>
      <c r="P20" s="203"/>
      <c r="Q20" s="171"/>
      <c r="R20" s="204"/>
      <c r="S20" s="205"/>
      <c r="T20" s="171"/>
      <c r="U20" s="206"/>
      <c r="V20" s="203"/>
      <c r="W20" s="171"/>
      <c r="X20" s="204"/>
      <c r="Y20" s="205">
        <v>2616899</v>
      </c>
      <c r="Z20" s="171">
        <v>4777449</v>
      </c>
      <c r="AA20" s="206">
        <v>2345084</v>
      </c>
      <c r="AB20" s="203"/>
      <c r="AC20" s="171"/>
      <c r="AD20" s="204"/>
      <c r="AE20" s="197">
        <f t="shared" si="0"/>
        <v>22832399</v>
      </c>
      <c r="AF20" s="207">
        <f t="shared" si="2"/>
        <v>28382825</v>
      </c>
      <c r="AG20" s="208">
        <f t="shared" si="3"/>
        <v>20497581</v>
      </c>
    </row>
    <row r="21" spans="1:33" ht="22.5" customHeight="1">
      <c r="A21" s="200" t="s">
        <v>297</v>
      </c>
      <c r="B21" s="209" t="s">
        <v>409</v>
      </c>
      <c r="C21" s="202">
        <v>1</v>
      </c>
      <c r="D21" s="203">
        <v>3167380</v>
      </c>
      <c r="E21" s="171">
        <v>3303456</v>
      </c>
      <c r="F21" s="204">
        <v>3545588</v>
      </c>
      <c r="G21" s="205">
        <v>613459</v>
      </c>
      <c r="H21" s="171">
        <v>613459</v>
      </c>
      <c r="I21" s="206">
        <v>714431</v>
      </c>
      <c r="J21" s="203">
        <v>1721600</v>
      </c>
      <c r="K21" s="171">
        <v>1721600</v>
      </c>
      <c r="L21" s="204">
        <v>981939</v>
      </c>
      <c r="M21" s="205"/>
      <c r="N21" s="171"/>
      <c r="O21" s="206"/>
      <c r="P21" s="203"/>
      <c r="Q21" s="171"/>
      <c r="R21" s="204"/>
      <c r="S21" s="205"/>
      <c r="T21" s="171"/>
      <c r="U21" s="206"/>
      <c r="V21" s="203"/>
      <c r="W21" s="171"/>
      <c r="X21" s="204"/>
      <c r="Y21" s="205">
        <v>63500</v>
      </c>
      <c r="Z21" s="171">
        <v>63500</v>
      </c>
      <c r="AA21" s="206">
        <v>0</v>
      </c>
      <c r="AB21" s="203"/>
      <c r="AC21" s="171"/>
      <c r="AD21" s="204"/>
      <c r="AE21" s="197">
        <f t="shared" si="0"/>
        <v>5565939</v>
      </c>
      <c r="AF21" s="207">
        <f t="shared" si="2"/>
        <v>5702015</v>
      </c>
      <c r="AG21" s="208">
        <f t="shared" si="3"/>
        <v>5241958</v>
      </c>
    </row>
    <row r="22" spans="1:33" ht="22.5" customHeight="1">
      <c r="A22" s="200" t="s">
        <v>298</v>
      </c>
      <c r="B22" s="209" t="s">
        <v>410</v>
      </c>
      <c r="C22" s="202"/>
      <c r="D22" s="203"/>
      <c r="E22" s="171"/>
      <c r="F22" s="204"/>
      <c r="G22" s="205"/>
      <c r="H22" s="171"/>
      <c r="I22" s="206"/>
      <c r="J22" s="203">
        <v>622300</v>
      </c>
      <c r="K22" s="171">
        <v>2037808</v>
      </c>
      <c r="L22" s="204">
        <v>1837700</v>
      </c>
      <c r="M22" s="205"/>
      <c r="N22" s="171"/>
      <c r="O22" s="206"/>
      <c r="P22" s="203"/>
      <c r="Q22" s="171"/>
      <c r="R22" s="204"/>
      <c r="S22" s="205"/>
      <c r="T22" s="171"/>
      <c r="U22" s="206"/>
      <c r="V22" s="203"/>
      <c r="W22" s="171"/>
      <c r="X22" s="204"/>
      <c r="Y22" s="205"/>
      <c r="Z22" s="171">
        <v>11017685</v>
      </c>
      <c r="AA22" s="206">
        <v>10640605</v>
      </c>
      <c r="AB22" s="203"/>
      <c r="AC22" s="171"/>
      <c r="AD22" s="204"/>
      <c r="AE22" s="210">
        <f aca="true" t="shared" si="4" ref="AE22:AE30">D22+G22+J22+M22+P22+S22+V22+Y22</f>
        <v>622300</v>
      </c>
      <c r="AF22" s="207">
        <f t="shared" si="2"/>
        <v>13055493</v>
      </c>
      <c r="AG22" s="208">
        <f t="shared" si="3"/>
        <v>12478305</v>
      </c>
    </row>
    <row r="23" spans="1:33" ht="22.5" customHeight="1">
      <c r="A23" s="200" t="s">
        <v>299</v>
      </c>
      <c r="B23" s="209" t="s">
        <v>411</v>
      </c>
      <c r="C23" s="202"/>
      <c r="D23" s="203">
        <v>500000</v>
      </c>
      <c r="E23" s="171">
        <v>500000</v>
      </c>
      <c r="F23" s="204">
        <v>385000</v>
      </c>
      <c r="G23" s="205">
        <v>100000</v>
      </c>
      <c r="H23" s="171">
        <v>100000</v>
      </c>
      <c r="I23" s="206">
        <v>50000</v>
      </c>
      <c r="J23" s="203">
        <v>11465180</v>
      </c>
      <c r="K23" s="171">
        <v>17600180</v>
      </c>
      <c r="L23" s="204">
        <v>9756890</v>
      </c>
      <c r="M23" s="205"/>
      <c r="N23" s="171"/>
      <c r="O23" s="206"/>
      <c r="P23" s="203"/>
      <c r="Q23" s="171"/>
      <c r="R23" s="204"/>
      <c r="S23" s="205"/>
      <c r="T23" s="171"/>
      <c r="U23" s="206"/>
      <c r="V23" s="203"/>
      <c r="W23" s="171"/>
      <c r="X23" s="204"/>
      <c r="Y23" s="205"/>
      <c r="Z23" s="171"/>
      <c r="AA23" s="206"/>
      <c r="AB23" s="203"/>
      <c r="AC23" s="171"/>
      <c r="AD23" s="204"/>
      <c r="AE23" s="210">
        <f t="shared" si="4"/>
        <v>12065180</v>
      </c>
      <c r="AF23" s="207">
        <f t="shared" si="2"/>
        <v>18200180</v>
      </c>
      <c r="AG23" s="208">
        <f t="shared" si="3"/>
        <v>10191890</v>
      </c>
    </row>
    <row r="24" spans="1:33" ht="22.5" customHeight="1">
      <c r="A24" s="200"/>
      <c r="B24" s="209" t="s">
        <v>633</v>
      </c>
      <c r="C24" s="202"/>
      <c r="D24" s="203"/>
      <c r="E24" s="171"/>
      <c r="F24" s="204"/>
      <c r="G24" s="205"/>
      <c r="H24" s="171"/>
      <c r="I24" s="206"/>
      <c r="J24" s="203"/>
      <c r="K24" s="171">
        <v>7938000</v>
      </c>
      <c r="L24" s="204">
        <v>8033649</v>
      </c>
      <c r="M24" s="205"/>
      <c r="N24" s="171"/>
      <c r="O24" s="206"/>
      <c r="P24" s="203"/>
      <c r="Q24" s="171"/>
      <c r="R24" s="204"/>
      <c r="S24" s="205"/>
      <c r="T24" s="171"/>
      <c r="U24" s="206"/>
      <c r="V24" s="203"/>
      <c r="W24" s="171"/>
      <c r="X24" s="204"/>
      <c r="Y24" s="205"/>
      <c r="Z24" s="171">
        <v>2270000</v>
      </c>
      <c r="AA24" s="206">
        <v>2349157</v>
      </c>
      <c r="AB24" s="203"/>
      <c r="AC24" s="171"/>
      <c r="AD24" s="204"/>
      <c r="AE24" s="210">
        <f t="shared" si="4"/>
        <v>0</v>
      </c>
      <c r="AF24" s="207">
        <f t="shared" si="2"/>
        <v>10208000</v>
      </c>
      <c r="AG24" s="208">
        <f t="shared" si="3"/>
        <v>10382806</v>
      </c>
    </row>
    <row r="25" spans="1:33" ht="22.5" customHeight="1">
      <c r="A25" s="200" t="s">
        <v>302</v>
      </c>
      <c r="B25" s="209" t="s">
        <v>412</v>
      </c>
      <c r="C25" s="202"/>
      <c r="D25" s="203"/>
      <c r="E25" s="171"/>
      <c r="F25" s="204"/>
      <c r="G25" s="205"/>
      <c r="H25" s="171"/>
      <c r="I25" s="206"/>
      <c r="J25" s="203"/>
      <c r="K25" s="171"/>
      <c r="L25" s="204"/>
      <c r="M25" s="205"/>
      <c r="N25" s="171"/>
      <c r="O25" s="206"/>
      <c r="P25" s="203"/>
      <c r="Q25" s="171"/>
      <c r="R25" s="204"/>
      <c r="S25" s="205">
        <v>2028000</v>
      </c>
      <c r="T25" s="171">
        <v>2321000</v>
      </c>
      <c r="U25" s="206">
        <v>2320994</v>
      </c>
      <c r="V25" s="203"/>
      <c r="W25" s="171"/>
      <c r="X25" s="204"/>
      <c r="Y25" s="205"/>
      <c r="Z25" s="171"/>
      <c r="AA25" s="206"/>
      <c r="AB25" s="203"/>
      <c r="AC25" s="171"/>
      <c r="AD25" s="204"/>
      <c r="AE25" s="210">
        <f t="shared" si="4"/>
        <v>2028000</v>
      </c>
      <c r="AF25" s="207">
        <f aca="true" t="shared" si="5" ref="AF25:AF30">E25+H25+K25+N25+Q25+T25+W25+Z25</f>
        <v>2321000</v>
      </c>
      <c r="AG25" s="208">
        <f t="shared" si="3"/>
        <v>2320994</v>
      </c>
    </row>
    <row r="26" spans="1:33" ht="22.5" customHeight="1">
      <c r="A26" s="200" t="s">
        <v>305</v>
      </c>
      <c r="B26" s="209" t="s">
        <v>413</v>
      </c>
      <c r="C26" s="202"/>
      <c r="D26" s="203"/>
      <c r="E26" s="171"/>
      <c r="F26" s="204"/>
      <c r="G26" s="205"/>
      <c r="H26" s="171"/>
      <c r="I26" s="206"/>
      <c r="J26" s="203">
        <v>19761200</v>
      </c>
      <c r="K26" s="171">
        <v>20447200</v>
      </c>
      <c r="L26" s="204">
        <v>19747278</v>
      </c>
      <c r="M26" s="205"/>
      <c r="N26" s="171"/>
      <c r="O26" s="206"/>
      <c r="P26" s="203"/>
      <c r="Q26" s="171"/>
      <c r="R26" s="204"/>
      <c r="S26" s="205"/>
      <c r="T26" s="171"/>
      <c r="U26" s="206"/>
      <c r="V26" s="203"/>
      <c r="W26" s="171"/>
      <c r="X26" s="204"/>
      <c r="Y26" s="205"/>
      <c r="Z26" s="171"/>
      <c r="AA26" s="206"/>
      <c r="AB26" s="203"/>
      <c r="AC26" s="171"/>
      <c r="AD26" s="204"/>
      <c r="AE26" s="210">
        <f t="shared" si="4"/>
        <v>19761200</v>
      </c>
      <c r="AF26" s="207">
        <f t="shared" si="5"/>
        <v>20447200</v>
      </c>
      <c r="AG26" s="208">
        <f>F26+I26+L26+O26+R26+U26+X26+AA26</f>
        <v>19747278</v>
      </c>
    </row>
    <row r="27" spans="1:33" ht="22.5" customHeight="1">
      <c r="A27" s="200" t="s">
        <v>311</v>
      </c>
      <c r="B27" s="209" t="s">
        <v>414</v>
      </c>
      <c r="C27" s="202"/>
      <c r="D27" s="203"/>
      <c r="E27" s="171"/>
      <c r="F27" s="204"/>
      <c r="G27" s="205"/>
      <c r="H27" s="171"/>
      <c r="I27" s="206"/>
      <c r="J27" s="203"/>
      <c r="K27" s="171">
        <v>600000</v>
      </c>
      <c r="L27" s="204">
        <v>553414</v>
      </c>
      <c r="M27" s="205"/>
      <c r="N27" s="171"/>
      <c r="O27" s="206"/>
      <c r="P27" s="203"/>
      <c r="Q27" s="171"/>
      <c r="R27" s="204"/>
      <c r="S27" s="205"/>
      <c r="T27" s="171"/>
      <c r="U27" s="206"/>
      <c r="V27" s="203"/>
      <c r="W27" s="171"/>
      <c r="X27" s="204"/>
      <c r="Y27" s="205"/>
      <c r="Z27" s="171"/>
      <c r="AA27" s="206"/>
      <c r="AB27" s="203"/>
      <c r="AC27" s="171"/>
      <c r="AD27" s="204"/>
      <c r="AE27" s="210">
        <f t="shared" si="4"/>
        <v>0</v>
      </c>
      <c r="AF27" s="207">
        <f t="shared" si="5"/>
        <v>600000</v>
      </c>
      <c r="AG27" s="208">
        <f>F27+I27+L27+O27+R27+U27+X27+AA27</f>
        <v>553414</v>
      </c>
    </row>
    <row r="28" spans="1:33" ht="22.5" customHeight="1">
      <c r="A28" s="200"/>
      <c r="B28" s="209" t="s">
        <v>632</v>
      </c>
      <c r="C28" s="202"/>
      <c r="D28" s="203"/>
      <c r="E28" s="171"/>
      <c r="F28" s="204"/>
      <c r="G28" s="205"/>
      <c r="H28" s="171"/>
      <c r="I28" s="206"/>
      <c r="J28" s="203"/>
      <c r="K28" s="171"/>
      <c r="L28" s="204"/>
      <c r="M28" s="205"/>
      <c r="N28" s="171"/>
      <c r="O28" s="206"/>
      <c r="P28" s="203"/>
      <c r="Q28" s="171"/>
      <c r="R28" s="204"/>
      <c r="S28" s="205"/>
      <c r="T28" s="171"/>
      <c r="U28" s="206"/>
      <c r="V28" s="203"/>
      <c r="W28" s="171"/>
      <c r="X28" s="204"/>
      <c r="Y28" s="205">
        <v>500000</v>
      </c>
      <c r="Z28" s="171">
        <v>500000</v>
      </c>
      <c r="AA28" s="206">
        <v>400000</v>
      </c>
      <c r="AB28" s="203"/>
      <c r="AC28" s="171"/>
      <c r="AD28" s="204"/>
      <c r="AE28" s="210">
        <f t="shared" si="4"/>
        <v>500000</v>
      </c>
      <c r="AF28" s="207">
        <f t="shared" si="5"/>
        <v>500000</v>
      </c>
      <c r="AG28" s="208">
        <f>F28+I28+L28+O28+R28+U28+X28+AA28</f>
        <v>400000</v>
      </c>
    </row>
    <row r="29" spans="1:33" ht="22.5" customHeight="1">
      <c r="A29" s="200" t="s">
        <v>314</v>
      </c>
      <c r="B29" s="201" t="s">
        <v>415</v>
      </c>
      <c r="C29" s="202"/>
      <c r="D29" s="203"/>
      <c r="E29" s="171"/>
      <c r="F29" s="204"/>
      <c r="G29" s="205"/>
      <c r="H29" s="171"/>
      <c r="I29" s="206"/>
      <c r="J29" s="203">
        <v>5960110</v>
      </c>
      <c r="K29" s="171">
        <v>6200000</v>
      </c>
      <c r="L29" s="204">
        <v>6194217</v>
      </c>
      <c r="M29" s="205"/>
      <c r="N29" s="171"/>
      <c r="O29" s="206"/>
      <c r="P29" s="203"/>
      <c r="Q29" s="171"/>
      <c r="R29" s="204"/>
      <c r="S29" s="205"/>
      <c r="T29" s="171"/>
      <c r="U29" s="206"/>
      <c r="V29" s="203"/>
      <c r="W29" s="171"/>
      <c r="X29" s="204"/>
      <c r="Y29" s="205"/>
      <c r="Z29" s="171"/>
      <c r="AA29" s="206"/>
      <c r="AB29" s="203"/>
      <c r="AC29" s="171"/>
      <c r="AD29" s="204"/>
      <c r="AE29" s="210">
        <f t="shared" si="4"/>
        <v>5960110</v>
      </c>
      <c r="AF29" s="207">
        <f t="shared" si="5"/>
        <v>6200000</v>
      </c>
      <c r="AG29" s="208">
        <f>F29+I29+L29+O29+R29+U29+X29+AA29</f>
        <v>6194217</v>
      </c>
    </row>
    <row r="30" spans="1:33" ht="22.5" customHeight="1">
      <c r="A30" s="200" t="s">
        <v>319</v>
      </c>
      <c r="B30" s="209" t="s">
        <v>416</v>
      </c>
      <c r="C30" s="202"/>
      <c r="D30" s="203">
        <v>240000</v>
      </c>
      <c r="E30" s="171">
        <v>240000</v>
      </c>
      <c r="F30" s="204">
        <v>200000</v>
      </c>
      <c r="G30" s="205"/>
      <c r="H30" s="171"/>
      <c r="I30" s="206"/>
      <c r="J30" s="203"/>
      <c r="K30" s="171">
        <v>3200000</v>
      </c>
      <c r="L30" s="204">
        <v>3172307</v>
      </c>
      <c r="M30" s="416">
        <v>10039360</v>
      </c>
      <c r="N30" s="171">
        <v>10039360</v>
      </c>
      <c r="O30" s="206">
        <v>2823548</v>
      </c>
      <c r="P30" s="203">
        <v>290000</v>
      </c>
      <c r="Q30" s="171">
        <v>290000</v>
      </c>
      <c r="R30" s="204">
        <v>290000</v>
      </c>
      <c r="S30" s="205"/>
      <c r="T30" s="171">
        <v>100000</v>
      </c>
      <c r="U30" s="206">
        <v>100000</v>
      </c>
      <c r="V30" s="203"/>
      <c r="W30" s="171"/>
      <c r="X30" s="204"/>
      <c r="Y30" s="205"/>
      <c r="Z30" s="171"/>
      <c r="AA30" s="206"/>
      <c r="AB30" s="203"/>
      <c r="AC30" s="171"/>
      <c r="AD30" s="204"/>
      <c r="AE30" s="210">
        <f t="shared" si="4"/>
        <v>10569360</v>
      </c>
      <c r="AF30" s="207">
        <f t="shared" si="5"/>
        <v>13869360</v>
      </c>
      <c r="AG30" s="208">
        <f>F30+I30+L30+O30+R30+U30+X30+AA30</f>
        <v>6585855</v>
      </c>
    </row>
    <row r="31" spans="1:33" s="215" customFormat="1" ht="22.5" customHeight="1">
      <c r="A31" s="212"/>
      <c r="B31" s="213" t="s">
        <v>417</v>
      </c>
      <c r="C31" s="214">
        <f aca="true" t="shared" si="6" ref="C31:AG31">SUM(C10:C30)</f>
        <v>57</v>
      </c>
      <c r="D31" s="413">
        <f t="shared" si="6"/>
        <v>53655939</v>
      </c>
      <c r="E31" s="413">
        <f t="shared" si="6"/>
        <v>66095170</v>
      </c>
      <c r="F31" s="413">
        <f t="shared" si="6"/>
        <v>65636913</v>
      </c>
      <c r="G31" s="414">
        <f t="shared" si="6"/>
        <v>7908227</v>
      </c>
      <c r="H31" s="414">
        <f t="shared" si="6"/>
        <v>9665891</v>
      </c>
      <c r="I31" s="414">
        <f t="shared" si="6"/>
        <v>9665871</v>
      </c>
      <c r="J31" s="413">
        <f t="shared" si="6"/>
        <v>65366446</v>
      </c>
      <c r="K31" s="413">
        <f t="shared" si="6"/>
        <v>107944716</v>
      </c>
      <c r="L31" s="413">
        <f t="shared" si="6"/>
        <v>78653420</v>
      </c>
      <c r="M31" s="415">
        <f t="shared" si="6"/>
        <v>10039360</v>
      </c>
      <c r="N31" s="415">
        <f t="shared" si="6"/>
        <v>10039360</v>
      </c>
      <c r="O31" s="415">
        <f t="shared" si="6"/>
        <v>2823548</v>
      </c>
      <c r="P31" s="413">
        <f t="shared" si="6"/>
        <v>4882000</v>
      </c>
      <c r="Q31" s="413">
        <f t="shared" si="6"/>
        <v>139860403</v>
      </c>
      <c r="R31" s="413">
        <f t="shared" si="6"/>
        <v>136987684</v>
      </c>
      <c r="S31" s="413">
        <f t="shared" si="6"/>
        <v>2328000</v>
      </c>
      <c r="T31" s="413">
        <f t="shared" si="6"/>
        <v>2721000</v>
      </c>
      <c r="U31" s="413">
        <f t="shared" si="6"/>
        <v>2720994</v>
      </c>
      <c r="V31" s="413">
        <f t="shared" si="6"/>
        <v>28396670</v>
      </c>
      <c r="W31" s="413">
        <f t="shared" si="6"/>
        <v>1900224</v>
      </c>
      <c r="X31" s="413">
        <f t="shared" si="6"/>
        <v>0</v>
      </c>
      <c r="Y31" s="413">
        <f t="shared" si="6"/>
        <v>176586076</v>
      </c>
      <c r="Z31" s="413">
        <f t="shared" si="6"/>
        <v>63425783</v>
      </c>
      <c r="AA31" s="413">
        <f t="shared" si="6"/>
        <v>54638997</v>
      </c>
      <c r="AB31" s="413">
        <f t="shared" si="6"/>
        <v>60806840</v>
      </c>
      <c r="AC31" s="413">
        <f t="shared" si="6"/>
        <v>63985419</v>
      </c>
      <c r="AD31" s="413">
        <f t="shared" si="6"/>
        <v>63463799</v>
      </c>
      <c r="AE31" s="414">
        <f>SUM(AE10:AE30)</f>
        <v>409969558</v>
      </c>
      <c r="AF31" s="414">
        <f t="shared" si="6"/>
        <v>465637966</v>
      </c>
      <c r="AG31" s="414">
        <f t="shared" si="6"/>
        <v>414591226</v>
      </c>
    </row>
    <row r="32" spans="1:33" ht="12.75">
      <c r="A32" s="216"/>
      <c r="B32" s="216"/>
      <c r="C32" s="217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9"/>
      <c r="AF32" s="219"/>
      <c r="AG32" s="219"/>
    </row>
  </sheetData>
  <sheetProtection selectLockedCells="1" selectUnlockedCells="1"/>
  <mergeCells count="13">
    <mergeCell ref="AE8:AG8"/>
    <mergeCell ref="M8:O8"/>
    <mergeCell ref="P8:R8"/>
    <mergeCell ref="S8:U8"/>
    <mergeCell ref="V8:X8"/>
    <mergeCell ref="Y8:AA8"/>
    <mergeCell ref="AB8:AD8"/>
    <mergeCell ref="A8:A9"/>
    <mergeCell ref="B8:B9"/>
    <mergeCell ref="C8:C9"/>
    <mergeCell ref="D8:F8"/>
    <mergeCell ref="G8:I8"/>
    <mergeCell ref="J8:L8"/>
  </mergeCells>
  <printOptions/>
  <pageMargins left="0.2362204724409449" right="0.1968503937007874" top="1.0236220472440944" bottom="0.35433070866141736" header="0.4724409448818898" footer="0.5118110236220472"/>
  <pageSetup horizontalDpi="600" verticalDpi="600" orientation="landscape" paperSize="8" r:id="rId1"/>
  <headerFooter alignWithMargins="0">
    <oddHeader>&amp;C&amp;"Times New Roman CE,Félkövér"&amp;12Bakonyszombathely Község Önkormányzat 2018 évi foglalkozatott létszáma, működési és felhalmozái kiadásai&amp;R4.1. melléklet  a 7/2019. (VII.30.)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7:AF30"/>
  <sheetViews>
    <sheetView zoomScalePageLayoutView="0" workbookViewId="0" topLeftCell="C1">
      <selection activeCell="Q21" sqref="Q21"/>
    </sheetView>
  </sheetViews>
  <sheetFormatPr defaultColWidth="9.00390625" defaultRowHeight="12.75"/>
  <cols>
    <col min="1" max="1" width="7.50390625" style="0" customWidth="1"/>
    <col min="2" max="2" width="31.625" style="0" customWidth="1"/>
    <col min="3" max="3" width="12.50390625" style="0" customWidth="1"/>
    <col min="4" max="4" width="12.00390625" style="0" customWidth="1"/>
    <col min="5" max="5" width="11.00390625" style="0" customWidth="1"/>
    <col min="6" max="6" width="11.125" style="0" customWidth="1"/>
    <col min="7" max="7" width="11.50390625" style="0" customWidth="1"/>
    <col min="8" max="8" width="9.875" style="0" customWidth="1"/>
    <col min="12" max="12" width="12.375" style="0" customWidth="1"/>
    <col min="13" max="13" width="9.875" style="0" customWidth="1"/>
    <col min="14" max="17" width="10.00390625" style="0" customWidth="1"/>
    <col min="27" max="27" width="10.125" style="0" customWidth="1"/>
    <col min="28" max="29" width="10.00390625" style="0" customWidth="1"/>
    <col min="30" max="30" width="13.625" style="0" customWidth="1"/>
    <col min="31" max="31" width="12.625" style="0" customWidth="1"/>
    <col min="32" max="32" width="12.375" style="0" customWidth="1"/>
  </cols>
  <sheetData>
    <row r="6" ht="14.25" customHeight="1"/>
    <row r="7" spans="1:32" ht="27" customHeight="1">
      <c r="A7" s="432" t="s">
        <v>383</v>
      </c>
      <c r="B7" s="433" t="s">
        <v>418</v>
      </c>
      <c r="C7" s="434" t="s">
        <v>419</v>
      </c>
      <c r="D7" s="434"/>
      <c r="E7" s="434"/>
      <c r="F7" s="439" t="s">
        <v>420</v>
      </c>
      <c r="G7" s="439"/>
      <c r="H7" s="439"/>
      <c r="I7" s="439" t="s">
        <v>421</v>
      </c>
      <c r="J7" s="439"/>
      <c r="K7" s="439"/>
      <c r="L7" s="434" t="s">
        <v>293</v>
      </c>
      <c r="M7" s="434"/>
      <c r="N7" s="434"/>
      <c r="O7" s="434" t="s">
        <v>118</v>
      </c>
      <c r="P7" s="434"/>
      <c r="Q7" s="434"/>
      <c r="R7" s="434" t="s">
        <v>345</v>
      </c>
      <c r="S7" s="434"/>
      <c r="T7" s="434"/>
      <c r="U7" s="439" t="s">
        <v>422</v>
      </c>
      <c r="V7" s="439"/>
      <c r="W7" s="439"/>
      <c r="X7" s="434" t="s">
        <v>423</v>
      </c>
      <c r="Y7" s="434"/>
      <c r="Z7" s="434"/>
      <c r="AA7" s="439" t="s">
        <v>424</v>
      </c>
      <c r="AB7" s="439"/>
      <c r="AC7" s="439"/>
      <c r="AD7" s="434" t="s">
        <v>425</v>
      </c>
      <c r="AE7" s="434"/>
      <c r="AF7" s="434"/>
    </row>
    <row r="8" spans="1:32" ht="25.5" customHeight="1">
      <c r="A8" s="432"/>
      <c r="B8" s="433"/>
      <c r="C8" s="183" t="s">
        <v>396</v>
      </c>
      <c r="D8" s="183" t="s">
        <v>397</v>
      </c>
      <c r="E8" s="185" t="s">
        <v>44</v>
      </c>
      <c r="F8" s="183" t="s">
        <v>396</v>
      </c>
      <c r="G8" s="183" t="s">
        <v>397</v>
      </c>
      <c r="H8" s="183" t="s">
        <v>44</v>
      </c>
      <c r="I8" s="184" t="s">
        <v>396</v>
      </c>
      <c r="J8" s="183" t="s">
        <v>397</v>
      </c>
      <c r="K8" s="185" t="s">
        <v>44</v>
      </c>
      <c r="L8" s="183" t="s">
        <v>396</v>
      </c>
      <c r="M8" s="183" t="s">
        <v>397</v>
      </c>
      <c r="N8" s="183" t="s">
        <v>44</v>
      </c>
      <c r="O8" s="184" t="s">
        <v>396</v>
      </c>
      <c r="P8" s="183" t="s">
        <v>397</v>
      </c>
      <c r="Q8" s="185" t="s">
        <v>44</v>
      </c>
      <c r="R8" s="183" t="s">
        <v>396</v>
      </c>
      <c r="S8" s="183" t="s">
        <v>397</v>
      </c>
      <c r="T8" s="183" t="s">
        <v>44</v>
      </c>
      <c r="U8" s="184" t="s">
        <v>396</v>
      </c>
      <c r="V8" s="183" t="s">
        <v>397</v>
      </c>
      <c r="W8" s="185" t="s">
        <v>44</v>
      </c>
      <c r="X8" s="183" t="s">
        <v>396</v>
      </c>
      <c r="Y8" s="183" t="s">
        <v>397</v>
      </c>
      <c r="Z8" s="183" t="s">
        <v>44</v>
      </c>
      <c r="AA8" s="184" t="s">
        <v>396</v>
      </c>
      <c r="AB8" s="183" t="s">
        <v>397</v>
      </c>
      <c r="AC8" s="185" t="s">
        <v>44</v>
      </c>
      <c r="AD8" s="183" t="s">
        <v>396</v>
      </c>
      <c r="AE8" s="183" t="s">
        <v>397</v>
      </c>
      <c r="AF8" s="183" t="s">
        <v>44</v>
      </c>
    </row>
    <row r="9" spans="1:32" ht="22.5" customHeight="1">
      <c r="A9" s="220" t="s">
        <v>50</v>
      </c>
      <c r="B9" s="189" t="s">
        <v>398</v>
      </c>
      <c r="C9" s="192"/>
      <c r="D9" s="192"/>
      <c r="E9" s="195"/>
      <c r="F9" s="191"/>
      <c r="G9" s="192">
        <v>236667</v>
      </c>
      <c r="H9" s="193">
        <v>236667</v>
      </c>
      <c r="I9" s="194"/>
      <c r="J9" s="196">
        <v>228000</v>
      </c>
      <c r="K9" s="221">
        <v>128000</v>
      </c>
      <c r="L9" s="191"/>
      <c r="M9" s="192"/>
      <c r="N9" s="193"/>
      <c r="O9" s="194">
        <v>4336000</v>
      </c>
      <c r="P9" s="192">
        <v>4336000</v>
      </c>
      <c r="Q9" s="195">
        <v>5885374</v>
      </c>
      <c r="R9" s="191"/>
      <c r="S9" s="192">
        <v>500000</v>
      </c>
      <c r="T9" s="193">
        <v>500000</v>
      </c>
      <c r="U9" s="194"/>
      <c r="V9" s="192">
        <v>2238054</v>
      </c>
      <c r="W9" s="195">
        <v>155500</v>
      </c>
      <c r="X9" s="191"/>
      <c r="Y9" s="192"/>
      <c r="Z9" s="193"/>
      <c r="AA9" s="194"/>
      <c r="AB9" s="192"/>
      <c r="AC9" s="195"/>
      <c r="AD9" s="191">
        <f aca="true" t="shared" si="0" ref="AD9:AD28">C9+F9+I9+L9+O9+R9+U9+X9+AA9</f>
        <v>4336000</v>
      </c>
      <c r="AE9" s="192">
        <f aca="true" t="shared" si="1" ref="AE9:AE28">D9+G9+J9+M9+P9+S9+V9+Y9+AB9</f>
        <v>7538721</v>
      </c>
      <c r="AF9" s="193">
        <f aca="true" t="shared" si="2" ref="AF9:AF28">E9+H9+K9+N9+Q9+T9+W9+Z9+AC9</f>
        <v>6905541</v>
      </c>
    </row>
    <row r="10" spans="1:32" ht="22.5" customHeight="1">
      <c r="A10" s="170" t="s">
        <v>64</v>
      </c>
      <c r="B10" s="209" t="s">
        <v>400</v>
      </c>
      <c r="C10" s="171"/>
      <c r="D10" s="171"/>
      <c r="E10" s="206"/>
      <c r="F10" s="203"/>
      <c r="G10" s="171"/>
      <c r="H10" s="204"/>
      <c r="I10" s="205"/>
      <c r="J10" s="171"/>
      <c r="K10" s="206"/>
      <c r="L10" s="203"/>
      <c r="M10" s="171"/>
      <c r="N10" s="204"/>
      <c r="O10" s="205">
        <v>3350000</v>
      </c>
      <c r="P10" s="171">
        <v>3350000</v>
      </c>
      <c r="Q10" s="206">
        <v>4272050</v>
      </c>
      <c r="R10" s="203"/>
      <c r="S10" s="171"/>
      <c r="T10" s="204"/>
      <c r="U10" s="205"/>
      <c r="V10" s="171"/>
      <c r="W10" s="206"/>
      <c r="X10" s="203"/>
      <c r="Y10" s="171"/>
      <c r="Z10" s="204"/>
      <c r="AA10" s="205"/>
      <c r="AB10" s="171"/>
      <c r="AC10" s="206"/>
      <c r="AD10" s="203">
        <f t="shared" si="0"/>
        <v>3350000</v>
      </c>
      <c r="AE10" s="171">
        <f t="shared" si="1"/>
        <v>3350000</v>
      </c>
      <c r="AF10" s="204">
        <f t="shared" si="2"/>
        <v>4272050</v>
      </c>
    </row>
    <row r="11" spans="1:32" ht="22.5" customHeight="1">
      <c r="A11" s="170" t="s">
        <v>76</v>
      </c>
      <c r="B11" s="209" t="s">
        <v>426</v>
      </c>
      <c r="C11" s="171">
        <v>99635494</v>
      </c>
      <c r="D11" s="171">
        <v>105392854</v>
      </c>
      <c r="E11" s="206">
        <v>105392854</v>
      </c>
      <c r="F11" s="203"/>
      <c r="G11" s="171"/>
      <c r="H11" s="204"/>
      <c r="I11" s="205"/>
      <c r="J11" s="171"/>
      <c r="K11" s="206"/>
      <c r="L11" s="203"/>
      <c r="M11" s="171"/>
      <c r="N11" s="204"/>
      <c r="O11" s="205"/>
      <c r="P11" s="171"/>
      <c r="Q11" s="206"/>
      <c r="R11" s="203"/>
      <c r="S11" s="171">
        <v>9161747</v>
      </c>
      <c r="T11" s="204">
        <v>9161747</v>
      </c>
      <c r="U11" s="205"/>
      <c r="V11" s="171"/>
      <c r="W11" s="206"/>
      <c r="X11" s="203"/>
      <c r="Y11" s="171"/>
      <c r="Z11" s="204"/>
      <c r="AA11" s="205"/>
      <c r="AB11" s="171"/>
      <c r="AC11" s="206">
        <v>3663428</v>
      </c>
      <c r="AD11" s="203">
        <f t="shared" si="0"/>
        <v>99635494</v>
      </c>
      <c r="AE11" s="171">
        <f t="shared" si="1"/>
        <v>114554601</v>
      </c>
      <c r="AF11" s="204">
        <f t="shared" si="2"/>
        <v>118218029</v>
      </c>
    </row>
    <row r="12" spans="1:32" ht="24" customHeight="1">
      <c r="A12" s="170" t="s">
        <v>241</v>
      </c>
      <c r="B12" s="209" t="s">
        <v>403</v>
      </c>
      <c r="C12" s="171"/>
      <c r="D12" s="171"/>
      <c r="E12" s="206"/>
      <c r="F12" s="203">
        <v>8535106</v>
      </c>
      <c r="G12" s="171">
        <v>2038081</v>
      </c>
      <c r="H12" s="204">
        <v>2038081</v>
      </c>
      <c r="I12" s="205"/>
      <c r="J12" s="171"/>
      <c r="K12" s="206"/>
      <c r="L12" s="203"/>
      <c r="M12" s="171"/>
      <c r="N12" s="204"/>
      <c r="O12" s="205"/>
      <c r="P12" s="171"/>
      <c r="Q12" s="206"/>
      <c r="R12" s="203"/>
      <c r="S12" s="171"/>
      <c r="T12" s="204"/>
      <c r="U12" s="205"/>
      <c r="V12" s="171"/>
      <c r="W12" s="206"/>
      <c r="X12" s="203"/>
      <c r="Y12" s="171"/>
      <c r="Z12" s="204"/>
      <c r="AA12" s="211">
        <v>208000000</v>
      </c>
      <c r="AB12" s="417">
        <v>209993667</v>
      </c>
      <c r="AC12" s="418">
        <v>209993667</v>
      </c>
      <c r="AD12" s="203">
        <f t="shared" si="0"/>
        <v>216535106</v>
      </c>
      <c r="AE12" s="171">
        <f t="shared" si="1"/>
        <v>212031748</v>
      </c>
      <c r="AF12" s="204">
        <f t="shared" si="2"/>
        <v>212031748</v>
      </c>
    </row>
    <row r="13" spans="1:32" ht="22.5" customHeight="1">
      <c r="A13" s="170" t="s">
        <v>97</v>
      </c>
      <c r="B13" s="201" t="s">
        <v>404</v>
      </c>
      <c r="C13" s="171"/>
      <c r="D13" s="171"/>
      <c r="E13" s="206"/>
      <c r="F13" s="203">
        <v>32579388</v>
      </c>
      <c r="G13" s="171">
        <v>44744437</v>
      </c>
      <c r="H13" s="204">
        <v>53046822</v>
      </c>
      <c r="I13" s="222"/>
      <c r="J13" s="171"/>
      <c r="K13" s="206"/>
      <c r="L13" s="203"/>
      <c r="M13" s="171"/>
      <c r="N13" s="204"/>
      <c r="O13" s="205">
        <v>1650000</v>
      </c>
      <c r="P13" s="171">
        <v>1650000</v>
      </c>
      <c r="Q13" s="206">
        <v>1572495</v>
      </c>
      <c r="R13" s="203"/>
      <c r="S13" s="171"/>
      <c r="T13" s="204"/>
      <c r="U13" s="205"/>
      <c r="V13" s="171"/>
      <c r="W13" s="206"/>
      <c r="X13" s="203"/>
      <c r="Y13" s="171"/>
      <c r="Z13" s="204"/>
      <c r="AA13" s="205"/>
      <c r="AB13" s="171"/>
      <c r="AC13" s="206"/>
      <c r="AD13" s="203">
        <f t="shared" si="0"/>
        <v>34229388</v>
      </c>
      <c r="AE13" s="171">
        <f t="shared" si="1"/>
        <v>46394437</v>
      </c>
      <c r="AF13" s="204">
        <f t="shared" si="2"/>
        <v>54619317</v>
      </c>
    </row>
    <row r="14" spans="1:32" ht="24.75" customHeight="1">
      <c r="A14" s="170" t="s">
        <v>119</v>
      </c>
      <c r="B14" s="209" t="s">
        <v>405</v>
      </c>
      <c r="C14" s="171"/>
      <c r="D14" s="171"/>
      <c r="E14" s="206"/>
      <c r="F14" s="203"/>
      <c r="G14" s="171"/>
      <c r="H14" s="204"/>
      <c r="I14" s="205"/>
      <c r="J14" s="171"/>
      <c r="K14" s="206"/>
      <c r="L14" s="203"/>
      <c r="M14" s="171"/>
      <c r="N14" s="204"/>
      <c r="O14" s="205"/>
      <c r="P14" s="171"/>
      <c r="Q14" s="206"/>
      <c r="R14" s="203"/>
      <c r="S14" s="171"/>
      <c r="T14" s="204"/>
      <c r="U14" s="205"/>
      <c r="V14" s="171"/>
      <c r="W14" s="206"/>
      <c r="X14" s="203"/>
      <c r="Y14" s="171"/>
      <c r="Z14" s="204"/>
      <c r="AA14" s="205"/>
      <c r="AB14" s="171"/>
      <c r="AC14" s="206"/>
      <c r="AD14" s="203">
        <f t="shared" si="0"/>
        <v>0</v>
      </c>
      <c r="AE14" s="171">
        <f t="shared" si="1"/>
        <v>0</v>
      </c>
      <c r="AF14" s="204">
        <f t="shared" si="2"/>
        <v>0</v>
      </c>
    </row>
    <row r="15" spans="1:32" ht="22.5" customHeight="1">
      <c r="A15" s="170" t="s">
        <v>267</v>
      </c>
      <c r="B15" s="201" t="s">
        <v>406</v>
      </c>
      <c r="C15" s="171"/>
      <c r="D15" s="171"/>
      <c r="E15" s="206"/>
      <c r="F15" s="203"/>
      <c r="G15" s="171"/>
      <c r="H15" s="204"/>
      <c r="I15" s="205"/>
      <c r="J15" s="171"/>
      <c r="K15" s="206"/>
      <c r="L15" s="203"/>
      <c r="M15" s="171"/>
      <c r="N15" s="204"/>
      <c r="O15" s="205"/>
      <c r="P15" s="171"/>
      <c r="Q15" s="206"/>
      <c r="R15" s="203"/>
      <c r="S15" s="171"/>
      <c r="T15" s="204"/>
      <c r="U15" s="205"/>
      <c r="V15" s="171"/>
      <c r="W15" s="206"/>
      <c r="X15" s="203"/>
      <c r="Y15" s="171"/>
      <c r="Z15" s="204"/>
      <c r="AA15" s="205"/>
      <c r="AB15" s="171"/>
      <c r="AC15" s="206"/>
      <c r="AD15" s="203">
        <f t="shared" si="0"/>
        <v>0</v>
      </c>
      <c r="AE15" s="171">
        <f t="shared" si="1"/>
        <v>0</v>
      </c>
      <c r="AF15" s="204">
        <f t="shared" si="2"/>
        <v>0</v>
      </c>
    </row>
    <row r="16" spans="1:32" ht="22.5" customHeight="1">
      <c r="A16" s="170" t="s">
        <v>135</v>
      </c>
      <c r="B16" s="201" t="s">
        <v>407</v>
      </c>
      <c r="C16" s="171"/>
      <c r="D16" s="171"/>
      <c r="E16" s="206"/>
      <c r="F16" s="203"/>
      <c r="G16" s="171"/>
      <c r="H16" s="204"/>
      <c r="I16" s="205"/>
      <c r="J16" s="171"/>
      <c r="K16" s="206"/>
      <c r="L16" s="203"/>
      <c r="M16" s="171"/>
      <c r="N16" s="204"/>
      <c r="O16" s="205"/>
      <c r="P16" s="171"/>
      <c r="Q16" s="206"/>
      <c r="R16" s="203"/>
      <c r="S16" s="171"/>
      <c r="T16" s="204"/>
      <c r="U16" s="205"/>
      <c r="V16" s="171"/>
      <c r="W16" s="206"/>
      <c r="X16" s="203"/>
      <c r="Y16" s="171"/>
      <c r="Z16" s="204"/>
      <c r="AA16" s="205"/>
      <c r="AB16" s="171"/>
      <c r="AC16" s="206"/>
      <c r="AD16" s="203">
        <f t="shared" si="0"/>
        <v>0</v>
      </c>
      <c r="AE16" s="171">
        <f t="shared" si="1"/>
        <v>0</v>
      </c>
      <c r="AF16" s="204">
        <f t="shared" si="2"/>
        <v>0</v>
      </c>
    </row>
    <row r="17" spans="1:32" ht="22.5" customHeight="1">
      <c r="A17" s="170" t="s">
        <v>141</v>
      </c>
      <c r="B17" s="209" t="s">
        <v>408</v>
      </c>
      <c r="C17" s="171"/>
      <c r="D17" s="171"/>
      <c r="E17" s="206"/>
      <c r="F17" s="203"/>
      <c r="G17" s="171"/>
      <c r="H17" s="204"/>
      <c r="I17" s="205"/>
      <c r="J17" s="171"/>
      <c r="K17" s="206"/>
      <c r="L17" s="203"/>
      <c r="M17" s="171"/>
      <c r="N17" s="204"/>
      <c r="O17" s="205"/>
      <c r="P17" s="171"/>
      <c r="Q17" s="206"/>
      <c r="R17" s="203"/>
      <c r="S17" s="171"/>
      <c r="T17" s="204"/>
      <c r="U17" s="205"/>
      <c r="V17" s="171"/>
      <c r="W17" s="206"/>
      <c r="X17" s="203"/>
      <c r="Y17" s="171"/>
      <c r="Z17" s="204"/>
      <c r="AA17" s="205"/>
      <c r="AB17" s="171"/>
      <c r="AC17" s="206"/>
      <c r="AD17" s="203">
        <f t="shared" si="0"/>
        <v>0</v>
      </c>
      <c r="AE17" s="171">
        <f t="shared" si="1"/>
        <v>0</v>
      </c>
      <c r="AF17" s="204">
        <f t="shared" si="2"/>
        <v>0</v>
      </c>
    </row>
    <row r="18" spans="1:32" ht="22.5" customHeight="1">
      <c r="A18" s="170" t="s">
        <v>296</v>
      </c>
      <c r="B18" s="209" t="s">
        <v>409</v>
      </c>
      <c r="C18" s="171"/>
      <c r="D18" s="171"/>
      <c r="E18" s="206"/>
      <c r="F18" s="203">
        <v>4852800</v>
      </c>
      <c r="G18" s="171">
        <v>4847600</v>
      </c>
      <c r="H18" s="204">
        <v>4847600</v>
      </c>
      <c r="I18" s="205"/>
      <c r="J18" s="171"/>
      <c r="K18" s="206"/>
      <c r="L18" s="203"/>
      <c r="M18" s="171"/>
      <c r="N18" s="204"/>
      <c r="O18" s="205"/>
      <c r="P18" s="171"/>
      <c r="Q18" s="206"/>
      <c r="R18" s="203"/>
      <c r="S18" s="171"/>
      <c r="T18" s="204"/>
      <c r="U18" s="205"/>
      <c r="V18" s="171"/>
      <c r="W18" s="206"/>
      <c r="X18" s="203"/>
      <c r="Y18" s="171"/>
      <c r="Z18" s="204"/>
      <c r="AA18" s="205"/>
      <c r="AB18" s="171"/>
      <c r="AC18" s="206"/>
      <c r="AD18" s="203">
        <f t="shared" si="0"/>
        <v>4852800</v>
      </c>
      <c r="AE18" s="171">
        <f t="shared" si="1"/>
        <v>4847600</v>
      </c>
      <c r="AF18" s="204">
        <f t="shared" si="2"/>
        <v>4847600</v>
      </c>
    </row>
    <row r="19" spans="1:32" ht="22.5" customHeight="1">
      <c r="A19" s="170" t="s">
        <v>297</v>
      </c>
      <c r="B19" s="209" t="s">
        <v>410</v>
      </c>
      <c r="C19" s="171"/>
      <c r="D19" s="171"/>
      <c r="E19" s="206"/>
      <c r="F19" s="203"/>
      <c r="G19" s="171"/>
      <c r="H19" s="204"/>
      <c r="I19" s="205"/>
      <c r="J19" s="171"/>
      <c r="K19" s="206"/>
      <c r="L19" s="203"/>
      <c r="M19" s="171"/>
      <c r="N19" s="204"/>
      <c r="O19" s="205"/>
      <c r="P19" s="171"/>
      <c r="Q19" s="206"/>
      <c r="R19" s="203"/>
      <c r="S19" s="171"/>
      <c r="T19" s="204"/>
      <c r="U19" s="205"/>
      <c r="V19" s="171"/>
      <c r="W19" s="206"/>
      <c r="X19" s="203"/>
      <c r="Y19" s="171"/>
      <c r="Z19" s="204"/>
      <c r="AA19" s="205"/>
      <c r="AB19" s="171"/>
      <c r="AC19" s="206"/>
      <c r="AD19" s="203">
        <f t="shared" si="0"/>
        <v>0</v>
      </c>
      <c r="AE19" s="171">
        <f t="shared" si="1"/>
        <v>0</v>
      </c>
      <c r="AF19" s="204">
        <f t="shared" si="2"/>
        <v>0</v>
      </c>
    </row>
    <row r="20" spans="1:32" ht="22.5" customHeight="1">
      <c r="A20" s="170" t="s">
        <v>298</v>
      </c>
      <c r="B20" s="209" t="s">
        <v>411</v>
      </c>
      <c r="C20" s="171"/>
      <c r="D20" s="171"/>
      <c r="E20" s="206"/>
      <c r="F20" s="203"/>
      <c r="G20" s="171"/>
      <c r="H20" s="204"/>
      <c r="I20" s="205"/>
      <c r="J20" s="171"/>
      <c r="K20" s="206"/>
      <c r="L20" s="203"/>
      <c r="M20" s="171"/>
      <c r="N20" s="204"/>
      <c r="O20" s="205">
        <v>500000</v>
      </c>
      <c r="P20" s="171">
        <v>500000</v>
      </c>
      <c r="Q20" s="206">
        <v>2345780</v>
      </c>
      <c r="R20" s="203"/>
      <c r="S20" s="171"/>
      <c r="T20" s="204"/>
      <c r="U20" s="205"/>
      <c r="V20" s="171"/>
      <c r="W20" s="206"/>
      <c r="X20" s="203"/>
      <c r="Y20" s="171"/>
      <c r="Z20" s="204"/>
      <c r="AA20" s="205"/>
      <c r="AB20" s="171"/>
      <c r="AC20" s="206"/>
      <c r="AD20" s="203">
        <f t="shared" si="0"/>
        <v>500000</v>
      </c>
      <c r="AE20" s="171">
        <f t="shared" si="1"/>
        <v>500000</v>
      </c>
      <c r="AF20" s="204">
        <f t="shared" si="2"/>
        <v>2345780</v>
      </c>
    </row>
    <row r="21" spans="1:32" ht="22.5" customHeight="1">
      <c r="A21" s="170" t="s">
        <v>299</v>
      </c>
      <c r="B21" s="209" t="s">
        <v>633</v>
      </c>
      <c r="C21" s="171"/>
      <c r="D21" s="171"/>
      <c r="E21" s="206"/>
      <c r="F21" s="203"/>
      <c r="G21" s="171">
        <v>30174089</v>
      </c>
      <c r="H21" s="204">
        <v>30174089</v>
      </c>
      <c r="I21" s="205"/>
      <c r="J21" s="171"/>
      <c r="K21" s="206"/>
      <c r="L21" s="203"/>
      <c r="M21" s="171"/>
      <c r="N21" s="204"/>
      <c r="O21" s="205"/>
      <c r="P21" s="171"/>
      <c r="Q21" s="206"/>
      <c r="R21" s="203"/>
      <c r="S21" s="171"/>
      <c r="T21" s="204"/>
      <c r="U21" s="205"/>
      <c r="V21" s="171"/>
      <c r="W21" s="206"/>
      <c r="X21" s="203"/>
      <c r="Y21" s="171"/>
      <c r="Z21" s="204"/>
      <c r="AA21" s="205"/>
      <c r="AB21" s="171"/>
      <c r="AC21" s="206"/>
      <c r="AD21" s="203">
        <f t="shared" si="0"/>
        <v>0</v>
      </c>
      <c r="AE21" s="171">
        <f t="shared" si="1"/>
        <v>30174089</v>
      </c>
      <c r="AF21" s="204">
        <f t="shared" si="2"/>
        <v>30174089</v>
      </c>
    </row>
    <row r="22" spans="1:32" ht="22.5" customHeight="1">
      <c r="A22" s="170" t="s">
        <v>302</v>
      </c>
      <c r="B22" s="209" t="s">
        <v>412</v>
      </c>
      <c r="C22" s="171"/>
      <c r="D22" s="171"/>
      <c r="E22" s="206"/>
      <c r="F22" s="203"/>
      <c r="G22" s="171"/>
      <c r="H22" s="204"/>
      <c r="I22" s="205"/>
      <c r="J22" s="171"/>
      <c r="K22" s="206"/>
      <c r="L22" s="203"/>
      <c r="M22" s="171"/>
      <c r="N22" s="204"/>
      <c r="O22" s="205"/>
      <c r="P22" s="171"/>
      <c r="Q22" s="206"/>
      <c r="R22" s="203"/>
      <c r="S22" s="171"/>
      <c r="T22" s="204"/>
      <c r="U22" s="205"/>
      <c r="V22" s="171"/>
      <c r="W22" s="206"/>
      <c r="X22" s="203"/>
      <c r="Y22" s="171"/>
      <c r="Z22" s="204"/>
      <c r="AA22" s="205"/>
      <c r="AB22" s="171"/>
      <c r="AC22" s="206"/>
      <c r="AD22" s="203">
        <f t="shared" si="0"/>
        <v>0</v>
      </c>
      <c r="AE22" s="171">
        <f t="shared" si="1"/>
        <v>0</v>
      </c>
      <c r="AF22" s="204">
        <f t="shared" si="2"/>
        <v>0</v>
      </c>
    </row>
    <row r="23" spans="1:32" ht="22.5" customHeight="1">
      <c r="A23" s="170" t="s">
        <v>305</v>
      </c>
      <c r="B23" s="209" t="s">
        <v>413</v>
      </c>
      <c r="C23" s="171"/>
      <c r="D23" s="171"/>
      <c r="E23" s="206"/>
      <c r="F23" s="203"/>
      <c r="G23" s="171"/>
      <c r="H23" s="204"/>
      <c r="I23" s="205"/>
      <c r="J23" s="171"/>
      <c r="K23" s="206"/>
      <c r="L23" s="203"/>
      <c r="M23" s="171"/>
      <c r="N23" s="204"/>
      <c r="O23" s="205">
        <v>4425950</v>
      </c>
      <c r="P23" s="171">
        <v>4425950</v>
      </c>
      <c r="Q23" s="206">
        <v>4471492</v>
      </c>
      <c r="R23" s="203"/>
      <c r="S23" s="171"/>
      <c r="T23" s="204"/>
      <c r="U23" s="205"/>
      <c r="V23" s="171"/>
      <c r="W23" s="206"/>
      <c r="X23" s="203"/>
      <c r="Y23" s="171"/>
      <c r="Z23" s="204"/>
      <c r="AA23" s="205"/>
      <c r="AB23" s="171"/>
      <c r="AC23" s="206"/>
      <c r="AD23" s="203">
        <f t="shared" si="0"/>
        <v>4425950</v>
      </c>
      <c r="AE23" s="171">
        <f t="shared" si="1"/>
        <v>4425950</v>
      </c>
      <c r="AF23" s="204">
        <f t="shared" si="2"/>
        <v>4471492</v>
      </c>
    </row>
    <row r="24" spans="1:32" ht="22.5" customHeight="1">
      <c r="A24" s="170" t="s">
        <v>308</v>
      </c>
      <c r="B24" s="201" t="s">
        <v>427</v>
      </c>
      <c r="C24" s="171"/>
      <c r="D24" s="171"/>
      <c r="E24" s="206"/>
      <c r="F24" s="203"/>
      <c r="G24" s="171"/>
      <c r="H24" s="204"/>
      <c r="I24" s="205"/>
      <c r="J24" s="171"/>
      <c r="K24" s="206"/>
      <c r="L24" s="203"/>
      <c r="M24" s="171"/>
      <c r="N24" s="204"/>
      <c r="O24" s="205"/>
      <c r="P24" s="171"/>
      <c r="Q24" s="206"/>
      <c r="R24" s="203"/>
      <c r="S24" s="171"/>
      <c r="T24" s="204"/>
      <c r="U24" s="205"/>
      <c r="V24" s="171"/>
      <c r="W24" s="206"/>
      <c r="X24" s="203"/>
      <c r="Y24" s="171"/>
      <c r="Z24" s="204"/>
      <c r="AA24" s="205"/>
      <c r="AB24" s="171"/>
      <c r="AC24" s="206"/>
      <c r="AD24" s="203">
        <f t="shared" si="0"/>
        <v>0</v>
      </c>
      <c r="AE24" s="171">
        <f t="shared" si="1"/>
        <v>0</v>
      </c>
      <c r="AF24" s="204">
        <f t="shared" si="2"/>
        <v>0</v>
      </c>
    </row>
    <row r="25" spans="1:32" ht="22.5" customHeight="1">
      <c r="A25" s="170" t="s">
        <v>311</v>
      </c>
      <c r="B25" s="201" t="s">
        <v>415</v>
      </c>
      <c r="C25" s="171"/>
      <c r="D25" s="171"/>
      <c r="E25" s="206"/>
      <c r="F25" s="203"/>
      <c r="G25" s="171"/>
      <c r="H25" s="204"/>
      <c r="I25" s="205"/>
      <c r="J25" s="171"/>
      <c r="K25" s="206"/>
      <c r="L25" s="203"/>
      <c r="M25" s="171"/>
      <c r="N25" s="204"/>
      <c r="O25" s="205">
        <v>5754820</v>
      </c>
      <c r="P25" s="171">
        <v>5754820</v>
      </c>
      <c r="Q25" s="206">
        <v>4618010</v>
      </c>
      <c r="R25" s="203"/>
      <c r="S25" s="171"/>
      <c r="T25" s="204"/>
      <c r="U25" s="205"/>
      <c r="V25" s="171"/>
      <c r="W25" s="206"/>
      <c r="X25" s="203"/>
      <c r="Y25" s="171"/>
      <c r="Z25" s="204"/>
      <c r="AA25" s="205"/>
      <c r="AB25" s="171"/>
      <c r="AC25" s="206"/>
      <c r="AD25" s="203">
        <f t="shared" si="0"/>
        <v>5754820</v>
      </c>
      <c r="AE25" s="171">
        <f t="shared" si="1"/>
        <v>5754820</v>
      </c>
      <c r="AF25" s="204">
        <f t="shared" si="2"/>
        <v>4618010</v>
      </c>
    </row>
    <row r="26" spans="1:32" ht="22.5" customHeight="1">
      <c r="A26" s="170" t="s">
        <v>314</v>
      </c>
      <c r="B26" s="201" t="s">
        <v>428</v>
      </c>
      <c r="C26" s="171"/>
      <c r="D26" s="171"/>
      <c r="E26" s="206"/>
      <c r="F26" s="203"/>
      <c r="G26" s="171"/>
      <c r="H26" s="204"/>
      <c r="I26" s="205"/>
      <c r="J26" s="171"/>
      <c r="K26" s="206"/>
      <c r="L26" s="203"/>
      <c r="M26" s="171"/>
      <c r="N26" s="204"/>
      <c r="O26" s="205"/>
      <c r="P26" s="171"/>
      <c r="Q26" s="206"/>
      <c r="R26" s="203"/>
      <c r="S26" s="171"/>
      <c r="T26" s="204"/>
      <c r="U26" s="205"/>
      <c r="V26" s="171"/>
      <c r="W26" s="206"/>
      <c r="X26" s="203"/>
      <c r="Y26" s="171"/>
      <c r="Z26" s="204"/>
      <c r="AA26" s="205"/>
      <c r="AB26" s="171"/>
      <c r="AC26" s="206"/>
      <c r="AD26" s="203">
        <f t="shared" si="0"/>
        <v>0</v>
      </c>
      <c r="AE26" s="171">
        <f t="shared" si="1"/>
        <v>0</v>
      </c>
      <c r="AF26" s="204">
        <f t="shared" si="2"/>
        <v>0</v>
      </c>
    </row>
    <row r="27" spans="1:32" ht="24" customHeight="1">
      <c r="A27" s="170" t="s">
        <v>317</v>
      </c>
      <c r="B27" s="209" t="s">
        <v>416</v>
      </c>
      <c r="C27" s="171"/>
      <c r="D27" s="171"/>
      <c r="E27" s="206"/>
      <c r="F27" s="203"/>
      <c r="G27" s="171"/>
      <c r="H27" s="204"/>
      <c r="I27" s="205"/>
      <c r="J27" s="171"/>
      <c r="K27" s="206"/>
      <c r="L27" s="203"/>
      <c r="M27" s="171"/>
      <c r="N27" s="204"/>
      <c r="O27" s="205"/>
      <c r="P27" s="171"/>
      <c r="Q27" s="206"/>
      <c r="R27" s="203"/>
      <c r="S27" s="171"/>
      <c r="T27" s="204"/>
      <c r="U27" s="205"/>
      <c r="V27" s="171"/>
      <c r="W27" s="206"/>
      <c r="X27" s="203"/>
      <c r="Y27" s="171"/>
      <c r="Z27" s="204"/>
      <c r="AA27" s="205"/>
      <c r="AB27" s="171"/>
      <c r="AC27" s="206"/>
      <c r="AD27" s="203">
        <f t="shared" si="0"/>
        <v>0</v>
      </c>
      <c r="AE27" s="171">
        <f t="shared" si="1"/>
        <v>0</v>
      </c>
      <c r="AF27" s="204">
        <f t="shared" si="2"/>
        <v>0</v>
      </c>
    </row>
    <row r="28" spans="1:32" ht="28.5" customHeight="1">
      <c r="A28" s="170" t="s">
        <v>319</v>
      </c>
      <c r="B28" s="223" t="s">
        <v>429</v>
      </c>
      <c r="C28" s="224"/>
      <c r="D28" s="224"/>
      <c r="E28" s="225"/>
      <c r="F28" s="226"/>
      <c r="G28" s="224"/>
      <c r="H28" s="227"/>
      <c r="I28" s="228"/>
      <c r="J28" s="224"/>
      <c r="K28" s="225"/>
      <c r="L28" s="226">
        <v>36350000</v>
      </c>
      <c r="M28" s="224">
        <v>36356000</v>
      </c>
      <c r="N28" s="227">
        <v>40930872</v>
      </c>
      <c r="O28" s="228"/>
      <c r="P28" s="224"/>
      <c r="Q28" s="225"/>
      <c r="R28" s="226"/>
      <c r="S28" s="224"/>
      <c r="T28" s="227"/>
      <c r="U28" s="228"/>
      <c r="V28" s="224"/>
      <c r="W28" s="225"/>
      <c r="X28" s="226"/>
      <c r="Y28" s="224"/>
      <c r="Z28" s="227"/>
      <c r="AA28" s="228"/>
      <c r="AB28" s="224"/>
      <c r="AC28" s="225"/>
      <c r="AD28" s="226">
        <f t="shared" si="0"/>
        <v>36350000</v>
      </c>
      <c r="AE28" s="224">
        <f t="shared" si="1"/>
        <v>36356000</v>
      </c>
      <c r="AF28" s="227">
        <f t="shared" si="2"/>
        <v>40930872</v>
      </c>
    </row>
    <row r="29" spans="1:32" s="232" customFormat="1" ht="22.5" customHeight="1">
      <c r="A29" s="229"/>
      <c r="B29" s="230" t="s">
        <v>430</v>
      </c>
      <c r="C29" s="231">
        <f aca="true" t="shared" si="3" ref="C29:AF29">SUM(C9:C28)</f>
        <v>99635494</v>
      </c>
      <c r="D29" s="231">
        <f t="shared" si="3"/>
        <v>105392854</v>
      </c>
      <c r="E29" s="231">
        <f t="shared" si="3"/>
        <v>105392854</v>
      </c>
      <c r="F29" s="231">
        <f t="shared" si="3"/>
        <v>45967294</v>
      </c>
      <c r="G29" s="231">
        <f t="shared" si="3"/>
        <v>82040874</v>
      </c>
      <c r="H29" s="231">
        <f t="shared" si="3"/>
        <v>90343259</v>
      </c>
      <c r="I29" s="231">
        <f t="shared" si="3"/>
        <v>0</v>
      </c>
      <c r="J29" s="231">
        <f t="shared" si="3"/>
        <v>228000</v>
      </c>
      <c r="K29" s="231">
        <f t="shared" si="3"/>
        <v>128000</v>
      </c>
      <c r="L29" s="231">
        <f t="shared" si="3"/>
        <v>36350000</v>
      </c>
      <c r="M29" s="231">
        <f t="shared" si="3"/>
        <v>36356000</v>
      </c>
      <c r="N29" s="231">
        <f t="shared" si="3"/>
        <v>40930872</v>
      </c>
      <c r="O29" s="231">
        <f t="shared" si="3"/>
        <v>20016770</v>
      </c>
      <c r="P29" s="231">
        <f t="shared" si="3"/>
        <v>20016770</v>
      </c>
      <c r="Q29" s="231">
        <f t="shared" si="3"/>
        <v>23165201</v>
      </c>
      <c r="R29" s="231">
        <f t="shared" si="3"/>
        <v>0</v>
      </c>
      <c r="S29" s="231">
        <f t="shared" si="3"/>
        <v>9661747</v>
      </c>
      <c r="T29" s="231">
        <f t="shared" si="3"/>
        <v>9661747</v>
      </c>
      <c r="U29" s="231">
        <f t="shared" si="3"/>
        <v>0</v>
      </c>
      <c r="V29" s="231">
        <f t="shared" si="3"/>
        <v>2238054</v>
      </c>
      <c r="W29" s="231">
        <f t="shared" si="3"/>
        <v>155500</v>
      </c>
      <c r="X29" s="231">
        <f t="shared" si="3"/>
        <v>0</v>
      </c>
      <c r="Y29" s="231">
        <f t="shared" si="3"/>
        <v>0</v>
      </c>
      <c r="Z29" s="231">
        <f t="shared" si="3"/>
        <v>0</v>
      </c>
      <c r="AA29" s="419">
        <f>SUM(AA9:AA28)</f>
        <v>208000000</v>
      </c>
      <c r="AB29" s="419">
        <f t="shared" si="3"/>
        <v>209993667</v>
      </c>
      <c r="AC29" s="419">
        <f t="shared" si="3"/>
        <v>213657095</v>
      </c>
      <c r="AD29" s="231">
        <f t="shared" si="3"/>
        <v>409969558</v>
      </c>
      <c r="AE29" s="231">
        <f t="shared" si="3"/>
        <v>465927966</v>
      </c>
      <c r="AF29" s="231">
        <f t="shared" si="3"/>
        <v>483434528</v>
      </c>
    </row>
    <row r="30" spans="1:32" ht="12.75">
      <c r="A30" s="216"/>
      <c r="B30" s="216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</row>
  </sheetData>
  <sheetProtection selectLockedCells="1" selectUnlockedCells="1"/>
  <mergeCells count="12">
    <mergeCell ref="O7:Q7"/>
    <mergeCell ref="R7:T7"/>
    <mergeCell ref="U7:W7"/>
    <mergeCell ref="X7:Z7"/>
    <mergeCell ref="AA7:AC7"/>
    <mergeCell ref="AD7:AF7"/>
    <mergeCell ref="A7:A8"/>
    <mergeCell ref="B7:B8"/>
    <mergeCell ref="C7:E7"/>
    <mergeCell ref="F7:H7"/>
    <mergeCell ref="I7:K7"/>
    <mergeCell ref="L7:N7"/>
  </mergeCells>
  <printOptions/>
  <pageMargins left="0.2755905511811024" right="0.2755905511811024" top="0.5511811023622047" bottom="0.5511811023622047" header="0.2755905511811024" footer="0.5118110236220472"/>
  <pageSetup horizontalDpi="600" verticalDpi="600" orientation="landscape" paperSize="8" r:id="rId1"/>
  <headerFooter alignWithMargins="0">
    <oddHeader>&amp;C&amp;"Times New Roman CE,Félkövér"&amp;12Bakonyszombathely Község Önkormányzat 2018. évi működési és felhalmozási bevételei&amp;R
4.2. mellkelet az /2019 (VII.30.)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7.625" style="233" customWidth="1"/>
    <col min="2" max="2" width="60.875" style="233" customWidth="1"/>
    <col min="3" max="3" width="25.625" style="234" customWidth="1"/>
    <col min="4" max="16384" width="9.375" style="233" customWidth="1"/>
  </cols>
  <sheetData>
    <row r="1" ht="15">
      <c r="C1" s="235" t="s">
        <v>635</v>
      </c>
    </row>
    <row r="2" ht="15">
      <c r="C2" s="235"/>
    </row>
    <row r="3" spans="1:3" ht="14.25">
      <c r="A3" s="236"/>
      <c r="B3" s="236"/>
      <c r="C3" s="237"/>
    </row>
    <row r="4" spans="1:3" ht="33.75" customHeight="1">
      <c r="A4" s="440" t="s">
        <v>431</v>
      </c>
      <c r="B4" s="440"/>
      <c r="C4" s="440"/>
    </row>
    <row r="5" spans="1:3" ht="33.75" customHeight="1">
      <c r="A5" s="238"/>
      <c r="B5" s="238"/>
      <c r="C5" s="239"/>
    </row>
    <row r="6" ht="12.75">
      <c r="C6" s="240"/>
    </row>
    <row r="7" spans="1:3" ht="43.5" customHeight="1">
      <c r="A7" s="241" t="s">
        <v>383</v>
      </c>
      <c r="B7" s="242" t="s">
        <v>283</v>
      </c>
      <c r="C7" s="243" t="s">
        <v>432</v>
      </c>
    </row>
    <row r="8" spans="1:3" ht="24.75" customHeight="1">
      <c r="A8" s="244" t="s">
        <v>50</v>
      </c>
      <c r="B8" s="245" t="s">
        <v>433</v>
      </c>
      <c r="C8" s="246">
        <v>269777433</v>
      </c>
    </row>
    <row r="9" spans="1:3" ht="24.75" customHeight="1">
      <c r="A9" s="247" t="s">
        <v>64</v>
      </c>
      <c r="B9" s="248" t="s">
        <v>434</v>
      </c>
      <c r="C9" s="249">
        <v>351127427</v>
      </c>
    </row>
    <row r="10" spans="1:3" ht="24.75" customHeight="1">
      <c r="A10" s="250" t="s">
        <v>435</v>
      </c>
      <c r="B10" s="251" t="s">
        <v>436</v>
      </c>
      <c r="C10" s="252">
        <f>C8-C9</f>
        <v>-81349994</v>
      </c>
    </row>
    <row r="11" spans="1:3" ht="24.75" customHeight="1">
      <c r="A11" s="244" t="s">
        <v>76</v>
      </c>
      <c r="B11" s="245" t="s">
        <v>437</v>
      </c>
      <c r="C11" s="253">
        <v>213657095</v>
      </c>
    </row>
    <row r="12" spans="1:3" ht="24.75" customHeight="1">
      <c r="A12" s="247" t="s">
        <v>241</v>
      </c>
      <c r="B12" s="248" t="s">
        <v>438</v>
      </c>
      <c r="C12" s="249">
        <v>63463799</v>
      </c>
    </row>
    <row r="13" spans="1:8" ht="24.75" customHeight="1">
      <c r="A13" s="254" t="s">
        <v>439</v>
      </c>
      <c r="B13" s="255" t="s">
        <v>440</v>
      </c>
      <c r="C13" s="256">
        <f>C11-C12</f>
        <v>150193296</v>
      </c>
      <c r="H13" s="233" t="s">
        <v>194</v>
      </c>
    </row>
    <row r="14" spans="1:3" ht="24.75" customHeight="1">
      <c r="A14" s="250" t="s">
        <v>441</v>
      </c>
      <c r="B14" s="251" t="s">
        <v>442</v>
      </c>
      <c r="C14" s="257">
        <f>C10+C13</f>
        <v>68843302</v>
      </c>
    </row>
    <row r="15" spans="1:3" ht="24.75" customHeight="1">
      <c r="A15" s="250" t="s">
        <v>443</v>
      </c>
      <c r="B15" s="251" t="s">
        <v>444</v>
      </c>
      <c r="C15" s="252">
        <v>0</v>
      </c>
    </row>
    <row r="16" spans="1:3" ht="24.75" customHeight="1">
      <c r="A16" s="250" t="s">
        <v>445</v>
      </c>
      <c r="B16" s="251" t="s">
        <v>446</v>
      </c>
      <c r="C16" s="252">
        <f>SUM(C14:C15)</f>
        <v>68843302</v>
      </c>
    </row>
    <row r="17" spans="1:9" ht="24.75" customHeight="1">
      <c r="A17" s="250" t="s">
        <v>447</v>
      </c>
      <c r="B17" s="251" t="s">
        <v>448</v>
      </c>
      <c r="C17" s="252">
        <v>23914319</v>
      </c>
      <c r="I17" s="233" t="s">
        <v>194</v>
      </c>
    </row>
    <row r="18" spans="1:3" ht="24.75" customHeight="1">
      <c r="A18" s="250" t="s">
        <v>443</v>
      </c>
      <c r="B18" s="251" t="s">
        <v>449</v>
      </c>
      <c r="C18" s="258">
        <v>44928983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2019-08-02T09:03:32Z</cp:lastPrinted>
  <dcterms:modified xsi:type="dcterms:W3CDTF">2019-08-02T09:03:52Z</dcterms:modified>
  <cp:category/>
  <cp:version/>
  <cp:contentType/>
  <cp:contentStatus/>
</cp:coreProperties>
</file>