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900" tabRatio="727" firstSheet="25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<sst xmlns="http://schemas.openxmlformats.org/spreadsheetml/2006/main" count="4333" uniqueCount="664">
  <si>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</si>
  <si>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</si>
  <si>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</si>
  <si>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</si>
  <si>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</si>
  <si>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</si>
  <si>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</si>
  <si>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</si>
  <si>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</si>
  <si>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</si>
  <si>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</si>
  <si>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</si>
  <si>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</si>
  <si>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</si>
  <si>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</si>
  <si>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</si>
  <si>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</si>
  <si>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</si>
  <si>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</si>
  <si>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</si>
  <si>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</si>
  <si>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</si>
  <si>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</si>
  <si>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</si>
  <si>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</si>
  <si>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</si>
  <si>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</si>
  <si>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</si>
  <si>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</si>
  <si>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</si>
  <si>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</si>
  <si>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</si>
  <si>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</si>
  <si>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</si>
  <si>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</si>
  <si>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</si>
  <si>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</si>
  <si>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</si>
  <si>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</si>
  <si>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</si>
  <si>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</si>
  <si>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</si>
  <si>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</si>
  <si>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</si>
  <si>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</si>
  <si>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</si>
  <si>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</si>
  <si>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</si>
  <si>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</si>
  <si>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</si>
  <si>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</si>
  <si>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</si>
  <si>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</si>
  <si>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</si>
  <si>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</si>
  <si>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</si>
  <si>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</si>
  <si>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</si>
  <si>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</si>
  <si>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</si>
  <si>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</si>
  <si>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</si>
  <si>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</si>
  <si>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</si>
  <si>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</si>
  <si>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</si>
  <si>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</si>
  <si>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</si>
  <si>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</si>
  <si>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</si>
  <si>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</si>
  <si>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</si>
  <si>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</si>
  <si>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</si>
  <si>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</si>
  <si>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</si>
  <si>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</si>
  <si>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</si>
  <si>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</si>
  <si>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</si>
  <si>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</si>
  <si>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</si>
  <si>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</si>
  <si>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</si>
  <si>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</si>
  <si>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</si>
  <si>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</si>
  <si>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</si>
  <si>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</si>
  <si>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</si>
  <si>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</si>
  <si>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</si>
  <si>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</si>
  <si>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</si>
  <si>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</si>
  <si>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</si>
  <si>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</si>
  <si>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</si>
  <si>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</si>
  <si>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</si>
  <si>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</si>
  <si>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</si>
  <si>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</si>
  <si>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</si>
  <si>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</si>
  <si>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</si>
  <si>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</si>
  <si>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</si>
  <si>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</si>
  <si>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</si>
  <si>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</si>
  <si>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</si>
  <si>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</si>
  <si>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</si>
  <si>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</si>
  <si>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</si>
  <si>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</si>
  <si>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</si>
  <si>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</si>
  <si>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</si>
  <si>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</si>
  <si>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</si>
  <si>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</si>
  <si>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</si>
  <si>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</si>
  <si>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</si>
  <si>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</si>
  <si>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</si>
  <si>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</si>
  <si>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</si>
  <si>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</si>
  <si>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</si>
  <si>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</si>
  <si>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</si>
  <si>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</si>
  <si>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</si>
  <si>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</si>
  <si>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</si>
  <si>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</si>
  <si>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</si>
  <si>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</si>
  <si>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</si>
  <si>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</si>
  <si>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</si>
  <si>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</si>
  <si>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</si>
  <si>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</si>
  <si>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</si>
  <si>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</si>
  <si>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</si>
  <si>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</si>
  <si>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</si>
  <si>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</si>
  <si>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</si>
  <si>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</si>
  <si>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</si>
  <si>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</si>
  <si>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</si>
  <si>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</si>
  <si>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</si>
  <si>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</si>
  <si>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</si>
  <si>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</si>
  <si>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</si>
  <si>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</si>
  <si>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</si>
  <si>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</si>
  <si>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</si>
  <si>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</si>
  <si>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</si>
  <si>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</si>
  <si>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</si>
  <si>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</si>
  <si>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</si>
  <si>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</si>
  <si>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</si>
  <si>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</si>
  <si>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</si>
  <si>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</si>
  <si>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</si>
  <si>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</si>
  <si>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</si>
  <si>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</si>
  <si>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</si>
  <si>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</si>
  <si>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</si>
  <si>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</si>
  <si>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</si>
  <si>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</si>
  <si>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</si>
  <si>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</si>
  <si>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</si>
  <si>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</si>
  <si>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</si>
  <si>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</si>
  <si>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</si>
  <si>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</si>
  <si>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</si>
  <si>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</si>
  <si>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</si>
  <si>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</si>
  <si>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</si>
  <si>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</si>
  <si>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</si>
  <si>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</si>
  <si>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</si>
  <si>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</si>
  <si>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</si>
  <si>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</si>
  <si>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</si>
  <si>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</si>
  <si>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</si>
  <si>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</si>
  <si>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</si>
  <si>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</si>
  <si>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</si>
  <si>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</si>
  <si>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</si>
  <si>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</si>
  <si>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</si>
  <si>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</si>
  <si>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</si>
  <si>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</si>
  <si>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</si>
  <si>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</si>
  <si>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</si>
  <si>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</si>
  <si>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</si>
  <si>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</si>
  <si>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</si>
  <si>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</si>
  <si>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</si>
  <si>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</si>
  <si>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</si>
  <si>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</si>
  <si>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</si>
  <si>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</si>
  <si>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</si>
  <si>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</si>
  <si>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</si>
  <si>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</si>
  <si>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</si>
  <si>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</si>
  <si>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</si>
  <si>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</si>
  <si>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</si>
  <si>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</si>
  <si>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</si>
  <si>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</si>
  <si>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</si>
  <si>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</si>
  <si>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</si>
  <si>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</si>
  <si>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</si>
  <si>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</si>
  <si>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</si>
  <si>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</si>
  <si>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</si>
  <si>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</si>
  <si>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</si>
  <si>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</si>
  <si>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</si>
  <si>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</si>
  <si>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</si>
  <si>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</si>
  <si>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</si>
  <si>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</si>
  <si>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</si>
  <si>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</si>
  <si>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</si>
  <si>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</si>
  <si>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</si>
  <si>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</si>
  <si>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</si>
  <si>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</si>
  <si>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</si>
  <si>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</si>
  <si>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</si>
  <si>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</si>
  <si>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</si>
  <si>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</si>
  <si>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</si>
  <si>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</si>
  <si>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</si>
  <si>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</si>
  <si>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</si>
  <si>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</si>
  <si>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</si>
  <si>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</si>
  <si>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</si>
  <si>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</si>
  <si>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</si>
  <si>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</si>
  <si>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</si>
  <si>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</si>
  <si>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</si>
  <si>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</si>
  <si>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</si>
  <si>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</si>
  <si>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</si>
  <si>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</si>
  <si>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</si>
  <si>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</si>
  <si>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</si>
  <si>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</si>
  <si>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</si>
  <si>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</si>
  <si>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</si>
  <si>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</si>
  <si>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</si>
  <si>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</si>
  <si>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</si>
  <si>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</si>
  <si>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</si>
  <si>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</si>
  <si>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</si>
  <si>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</si>
  <si>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</si>
  <si>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</si>
  <si>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</si>
  <si>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</si>
  <si>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</si>
  <si>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</si>
  <si>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</si>
  <si>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</si>
  <si>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</si>
  <si>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</si>
  <si>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</si>
  <si>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</si>
  <si>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</si>
  <si>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</si>
  <si>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</si>
  <si>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</si>
  <si>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</si>
  <si>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</si>
  <si>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</si>
  <si>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</si>
  <si>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</si>
  <si>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</si>
  <si>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</si>
  <si>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</si>
  <si>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</si>
  <si>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</si>
  <si>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</si>
  <si>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</si>
  <si>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</si>
  <si>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</si>
  <si>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</si>
  <si>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</si>
  <si>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</si>
  <si>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</si>
  <si>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</si>
  <si>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</si>
  <si>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</si>
  <si>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</si>
  <si>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</si>
  <si>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</si>
  <si>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</si>
  <si>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</si>
  <si>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</si>
  <si>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</si>
  <si>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</si>
  <si>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</si>
  <si>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</si>
  <si>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</si>
  <si>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</si>
  <si>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</si>
  <si>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</si>
  <si>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</si>
  <si>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</si>
  <si>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</si>
  <si>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</si>
  <si>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</si>
  <si>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</si>
  <si>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</si>
  <si>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</si>
  <si>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</si>
  <si>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</si>
  <si>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</si>
  <si>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</si>
  <si>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</si>
  <si>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</si>
  <si>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</si>
  <si>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</si>
  <si>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</si>
  <si>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</si>
  <si>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</si>
  <si>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</si>
  <si>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</si>
  <si>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</si>
  <si>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</si>
  <si>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</si>
  <si>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</si>
  <si>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</si>
  <si>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</si>
  <si>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</si>
  <si>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</si>
  <si>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</si>
  <si>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</si>
  <si>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</si>
  <si>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</si>
  <si>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</si>
  <si>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</si>
  <si>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</si>
  <si>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</si>
  <si>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</si>
  <si>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</si>
  <si>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</si>
  <si>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</si>
  <si>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</si>
  <si>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</si>
  <si>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</si>
  <si>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</si>
  <si>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</si>
  <si>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</si>
  <si>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</si>
  <si>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</si>
  <si>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</si>
  <si>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</si>
  <si>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</si>
  <si>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</si>
  <si>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</si>
  <si>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</si>
  <si>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</si>
  <si>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</si>
  <si>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</si>
  <si>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</si>
  <si>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</si>
  <si>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</si>
  <si>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</si>
  <si>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</si>
  <si>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</si>
  <si>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</si>
  <si>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</si>
  <si>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</si>
  <si>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</si>
  <si>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</si>
  <si>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</si>
  <si>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</si>
  <si>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</si>
  <si>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</si>
  <si>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</si>
  <si>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</si>
  <si>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</si>
  <si>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</si>
  <si>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</si>
  <si>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</si>
  <si>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</si>
  <si>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</si>
  <si>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</si>
  <si>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</si>
  <si>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</si>
  <si>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</si>
  <si>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</si>
  <si>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</si>
  <si>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</si>
  <si>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</si>
  <si>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</si>
  <si>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</si>
  <si>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</si>
  <si>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</si>
  <si>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</si>
  <si>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</si>
  <si>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</si>
  <si>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</si>
  <si>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</si>
  <si>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</si>
  <si>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</si>
  <si>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</si>
  <si>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</si>
  <si>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</si>
  <si>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</si>
  <si>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</si>
  <si>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</si>
  <si>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</si>
  <si>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</si>
  <si>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</si>
  <si>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</si>
  <si>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</si>
  <si>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</si>
  <si>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</si>
  <si>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</si>
  <si>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</si>
  <si>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</si>
  <si>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</si>
  <si>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</si>
  <si>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</si>
  <si>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</si>
  <si>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</si>
  <si>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</si>
  <si>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</si>
  <si>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</si>
  <si>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</si>
  <si>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</si>
  <si>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</si>
  <si>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</si>
  <si>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</si>
  <si>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</si>
  <si>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</si>
  <si>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</si>
  <si>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</si>
  <si>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</si>
  <si>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</si>
  <si>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</si>
  <si>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</si>
  <si>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</si>
  <si>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</si>
  <si>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</si>
  <si>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</si>
  <si>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</si>
  <si>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</si>
  <si>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</si>
  <si>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</si>
  <si>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</si>
  <si>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</si>
  <si>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</si>
  <si>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</si>
  <si>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</si>
  <si>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</si>
  <si>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</si>
  <si>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</si>
  <si>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</si>
  <si>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</si>
  <si>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</si>
  <si>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</si>
  <si>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</si>
  <si>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</si>
  <si>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</si>
  <si>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</si>
  <si>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</si>
  <si>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</si>
  <si>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</si>
  <si>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</si>
  <si>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</si>
  <si>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</si>
  <si>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</si>
  <si>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</si>
  <si>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</si>
  <si>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</si>
  <si>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</si>
  <si>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</si>
  <si>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</si>
  <si>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</si>
  <si>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</si>
  <si>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</si>
  <si>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</si>
  <si>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</si>
  <si>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</si>
  <si>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</si>
  <si>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</si>
  <si>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</si>
  <si>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</si>
  <si>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</si>
  <si>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</si>
  <si>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</si>
  <si>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</si>
  <si>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</si>
  <si>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</si>
  <si>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</si>
  <si>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</si>
  <si>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</si>
  <si>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</si>
  <si>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</si>
  <si>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</si>
  <si>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</si>
  <si>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</si>
  <si>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</si>
  <si>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</si>
  <si>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</si>
  <si>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</si>
  <si>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</si>
  <si>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</si>
  <si>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</si>
  <si>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</si>
  <si>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</si>
  <si>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</si>
  <si>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</si>
  <si>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</si>
  <si>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</si>
  <si>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</si>
  <si>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</si>
  <si>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</si>
  <si>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</si>
  <si>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</si>
  <si>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</si>
  <si>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</si>
  <si>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Telekadó</t>
  </si>
  <si>
    <t>Magánszemélyek kommunális adója</t>
  </si>
  <si>
    <t>Utak, járdák, ingatlanok felújítása</t>
  </si>
  <si>
    <t>Konyha épület felújítás</t>
  </si>
  <si>
    <t>2018</t>
  </si>
  <si>
    <t>Bölcsőde épület felújítása</t>
  </si>
  <si>
    <t>Pályázat építési munkaálatainak költsége</t>
  </si>
  <si>
    <t>Gépjármű vásárlás</t>
  </si>
  <si>
    <t>TOP-1.2.1-15-SO1-2016-00020</t>
  </si>
  <si>
    <t>Intézményfinanszírozási kiadások</t>
  </si>
  <si>
    <t>Eszközbeszerzés</t>
  </si>
  <si>
    <t>Művelődési Ház udvar kövezete</t>
  </si>
  <si>
    <t>Művelődési Ház épület alapjának felújítása</t>
  </si>
  <si>
    <t>Művelődési Ház  tető felújítás</t>
  </si>
  <si>
    <t>József Attila Művelődési Ház</t>
  </si>
  <si>
    <t>Közös Önkormányzati Hivatal</t>
  </si>
  <si>
    <t>Nagyközségi Sportegyesület</t>
  </si>
  <si>
    <t>Balatonszárszói Polgárőr Szervezet</t>
  </si>
  <si>
    <t xml:space="preserve">Balatonszárszói Turisztikai Egyesület </t>
  </si>
  <si>
    <t>Balatonszárszói Üdülőegyesület</t>
  </si>
  <si>
    <t xml:space="preserve">Nők a Balatonért Közhasznú Egyesület </t>
  </si>
  <si>
    <t>Fiatalok Balatonszárszóért Egyesület</t>
  </si>
  <si>
    <t>Balatonszárszó Idegenforgalmáért, Turizmusáért K E</t>
  </si>
  <si>
    <t xml:space="preserve">MTTSZ Klub </t>
  </si>
  <si>
    <t xml:space="preserve">Iskola Alapítvány                                                                </t>
  </si>
  <si>
    <t xml:space="preserve">Balatonföldvári Alapítvány                                               </t>
  </si>
  <si>
    <t xml:space="preserve">Medicopter Alapítvány                                                        </t>
  </si>
  <si>
    <t xml:space="preserve">Siófoki HE                                                                           </t>
  </si>
  <si>
    <t xml:space="preserve">Siófoki Állatvédő Alapítvány                                            </t>
  </si>
  <si>
    <t xml:space="preserve">Semmelweis Alapítvány                                                    </t>
  </si>
  <si>
    <t>Működési támogatás</t>
  </si>
  <si>
    <t xml:space="preserve">Helyi önkormányzatok működésének általános támogatása               </t>
  </si>
  <si>
    <t xml:space="preserve">Önkormányzati Hivatal működésének támogatása                                                                          </t>
  </si>
  <si>
    <t>Zöldterület-gazdálkodással kapcsolatos feladatok</t>
  </si>
  <si>
    <t>Közvilágítással kapcsolatos feladatok</t>
  </si>
  <si>
    <t xml:space="preserve">Köztemető fenntartással kapcsolatos feladatok </t>
  </si>
  <si>
    <t xml:space="preserve">Közutak fenntartásával kapcsolatos feladatok </t>
  </si>
  <si>
    <t>Üdülőhelyi feladatok</t>
  </si>
  <si>
    <t>Polgármesteri illetmény támogatása</t>
  </si>
  <si>
    <t>Közoktatási feladatok támogatása</t>
  </si>
  <si>
    <t>Szociális feladatok támogatása</t>
  </si>
  <si>
    <t>Települési önkormányzatok szociális feladatai</t>
  </si>
  <si>
    <t>Szociális étkezés</t>
  </si>
  <si>
    <t>Házi segítségnyújtás- szociális segítés</t>
  </si>
  <si>
    <t>Házi segítségnyújtás- személyi gondozás</t>
  </si>
  <si>
    <t>Finanszírozás szempontjából elismert dolgozók bértámogatása</t>
  </si>
  <si>
    <t>Gyermekétkeztetés üzemeltetési támogatása</t>
  </si>
  <si>
    <t>Rászoruló gyermekek szünidei étkeztetése</t>
  </si>
  <si>
    <t>Települési önkormányzatok kulturális feladatainak t.</t>
  </si>
  <si>
    <t>Közművelődési feladatok</t>
  </si>
  <si>
    <t>Muzeális intézményi feladatok</t>
  </si>
  <si>
    <t>Önkormányzatok működési bevételei</t>
  </si>
  <si>
    <t>44 563 400</t>
  </si>
  <si>
    <t>6 583 804</t>
  </si>
  <si>
    <t>16 768 000</t>
  </si>
  <si>
    <t>9 474 980</t>
  </si>
  <si>
    <t>28 318 312</t>
  </si>
  <si>
    <t>49 436 133</t>
  </si>
  <si>
    <t>54 519 059</t>
  </si>
  <si>
    <t>9 414 000</t>
  </si>
  <si>
    <t>9 688 000</t>
  </si>
  <si>
    <t>8 250 000</t>
  </si>
  <si>
    <t>11 609 000</t>
  </si>
  <si>
    <t>14 867 073</t>
  </si>
  <si>
    <t>8 076 750</t>
  </si>
  <si>
    <t>2 752 750</t>
  </si>
  <si>
    <t>5 324 000</t>
  </si>
  <si>
    <t>Turisztikai fejlesztés</t>
  </si>
  <si>
    <t>Balatonszárszó Nagyközség  Önkormányzat saját bevételeinek részletezése az adósságot keletkeztető ügyletből származó tárgyévi fizetési kötelezettség megállapításához</t>
  </si>
  <si>
    <t>Balatonszárszó Nagyközség Önkormányzat adósságot keletkeztető ügyletekből és kezességvállalásokból fennálló kötelezettségei</t>
  </si>
  <si>
    <t>Módosította a 9/2018.(VII.19.) ör. Hatályos 2018. július 20.-tól</t>
  </si>
  <si>
    <t>Eszközbeszerzés Műv.Ház</t>
  </si>
  <si>
    <t>Helyi termelői piac</t>
  </si>
  <si>
    <t>Út felújítás</t>
  </si>
  <si>
    <t>Épület felújítás</t>
  </si>
  <si>
    <t>Főzőkonyha teljesítmény bővítése</t>
  </si>
  <si>
    <t>Játszótér felújítás</t>
  </si>
  <si>
    <t>Működési célú kv.-i kiegészítő tám.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</si>
</sst>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00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3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21" fillId="0" borderId="11" xfId="0" applyFont="1" applyBorder="1" applyAlignment="1">
      <alignment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22" fillId="0" borderId="38" xfId="0" applyFont="1" applyFill="1" applyBorder="1" applyAlignment="1" applyProtection="1">
      <alignment horizontal="center" vertical="center" wrapText="1"/>
      <protection/>
    </xf>
    <xf numFmtId="3" fontId="36" fillId="0" borderId="11" xfId="0" applyNumberFormat="1" applyFont="1" applyBorder="1" applyAlignment="1">
      <alignment horizontal="right" vertical="top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" fillId="0" borderId="0" xfId="58" applyFont="1" applyFill="1" applyAlignment="1" applyProtection="1">
      <alignment/>
      <protection/>
    </xf>
    <xf numFmtId="164" fontId="77" fillId="0" borderId="62" xfId="0" applyNumberFormat="1" applyFont="1" applyFill="1" applyBorder="1" applyAlignment="1" applyProtection="1">
      <alignment vertical="center" wrapText="1"/>
      <protection/>
    </xf>
    <xf numFmtId="3" fontId="13" fillId="0" borderId="1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vertical="top" wrapText="1"/>
    </xf>
    <xf numFmtId="3" fontId="57" fillId="0" borderId="11" xfId="0" applyNumberFormat="1" applyFont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37"/>
      <c r="B4" s="137"/>
    </row>
    <row r="5" spans="1:2" s="149" customFormat="1" ht="15.75">
      <c r="A5" s="88" t="s">
        <v>575</v>
      </c>
      <c r="B5" s="148"/>
    </row>
    <row r="6" spans="1:2" ht="12.75">
      <c r="A6" s="137"/>
      <c r="B6" s="137"/>
    </row>
    <row r="7" spans="1:2" ht="12.75">
      <c r="A7" s="137" t="s">
        <v>550</v>
      </c>
      <c r="B7" s="137" t="s">
        <v>491</v>
      </c>
    </row>
    <row r="8" spans="1:2" ht="12.75">
      <c r="A8" s="137" t="s">
        <v>551</v>
      </c>
      <c r="B8" s="137" t="s">
        <v>492</v>
      </c>
    </row>
    <row r="9" spans="1:2" ht="12.75">
      <c r="A9" s="137" t="s">
        <v>552</v>
      </c>
      <c r="B9" s="137" t="s">
        <v>493</v>
      </c>
    </row>
    <row r="10" spans="1:2" ht="12.75">
      <c r="A10" s="137"/>
      <c r="B10" s="137"/>
    </row>
    <row r="11" spans="1:2" ht="12.75">
      <c r="A11" s="137"/>
      <c r="B11" s="137"/>
    </row>
    <row r="12" spans="1:2" s="149" customFormat="1" ht="15.75">
      <c r="A12" s="88" t="str">
        <f>+CONCATENATE(LEFT(A5,4),". évi előirányzat KIADÁSOK")</f>
        <v>2018. évi előirányzat KIADÁSOK</v>
      </c>
      <c r="B12" s="148"/>
    </row>
    <row r="13" spans="1:2" ht="12.75">
      <c r="A13" s="137"/>
      <c r="B13" s="137"/>
    </row>
    <row r="14" spans="1:2" ht="12.75">
      <c r="A14" s="137" t="s">
        <v>553</v>
      </c>
      <c r="B14" s="137" t="s">
        <v>494</v>
      </c>
    </row>
    <row r="15" spans="1:2" ht="12.75">
      <c r="A15" s="137" t="s">
        <v>554</v>
      </c>
      <c r="B15" s="137" t="s">
        <v>495</v>
      </c>
    </row>
    <row r="16" spans="1:2" ht="12.75">
      <c r="A16" s="137" t="s">
        <v>555</v>
      </c>
      <c r="B16" s="137" t="s">
        <v>496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1" customWidth="1"/>
    <col min="2" max="2" width="68.625" style="151" customWidth="1"/>
    <col min="3" max="3" width="19.50390625" style="151" customWidth="1"/>
    <col min="4" max="16384" width="9.375" style="151" customWidth="1"/>
  </cols>
  <sheetData>
    <row r="1" spans="1:3" ht="33" customHeight="1">
      <c r="A1" s="607" t="s">
        <v>654</v>
      </c>
      <c r="B1" s="607"/>
      <c r="C1" s="607"/>
    </row>
    <row r="2" spans="1:4" ht="15.75" customHeight="1" thickBot="1">
      <c r="A2" s="152"/>
      <c r="B2" s="152"/>
      <c r="C2" s="161" t="str">
        <f>'2.2.sz.mell  '!E2</f>
        <v>Forintban!</v>
      </c>
      <c r="D2" s="158"/>
    </row>
    <row r="3" spans="1:3" ht="26.25" customHeight="1" thickBot="1">
      <c r="A3" s="177" t="s">
        <v>17</v>
      </c>
      <c r="B3" s="178" t="s">
        <v>197</v>
      </c>
      <c r="C3" s="179" t="str">
        <f>+'1.1.sz.mell.'!C3</f>
        <v>2018. évi előirányzat</v>
      </c>
    </row>
    <row r="4" spans="1:3" ht="15.75" thickBot="1">
      <c r="A4" s="180"/>
      <c r="B4" s="535" t="s">
        <v>497</v>
      </c>
      <c r="C4" s="536" t="s">
        <v>498</v>
      </c>
    </row>
    <row r="5" spans="1:3" ht="15">
      <c r="A5" s="181" t="s">
        <v>19</v>
      </c>
      <c r="B5" s="366" t="s">
        <v>507</v>
      </c>
      <c r="C5" s="363"/>
    </row>
    <row r="6" spans="1:3" ht="24.75">
      <c r="A6" s="182" t="s">
        <v>20</v>
      </c>
      <c r="B6" s="402" t="s">
        <v>251</v>
      </c>
      <c r="C6" s="364"/>
    </row>
    <row r="7" spans="1:3" ht="15">
      <c r="A7" s="182" t="s">
        <v>21</v>
      </c>
      <c r="B7" s="403" t="s">
        <v>508</v>
      </c>
      <c r="C7" s="364"/>
    </row>
    <row r="8" spans="1:3" ht="24.75">
      <c r="A8" s="182" t="s">
        <v>22</v>
      </c>
      <c r="B8" s="403" t="s">
        <v>253</v>
      </c>
      <c r="C8" s="364"/>
    </row>
    <row r="9" spans="1:3" ht="15">
      <c r="A9" s="183" t="s">
        <v>23</v>
      </c>
      <c r="B9" s="403" t="s">
        <v>252</v>
      </c>
      <c r="C9" s="365"/>
    </row>
    <row r="10" spans="1:3" ht="15.75" thickBot="1">
      <c r="A10" s="182" t="s">
        <v>24</v>
      </c>
      <c r="B10" s="404" t="s">
        <v>509</v>
      </c>
      <c r="C10" s="364"/>
    </row>
    <row r="11" spans="1:3" ht="15.75" thickBot="1">
      <c r="A11" s="616" t="s">
        <v>200</v>
      </c>
      <c r="B11" s="617"/>
      <c r="C11" s="184">
        <f>SUM(C5:C10)</f>
        <v>0</v>
      </c>
    </row>
    <row r="12" spans="1:3" ht="23.25" customHeight="1">
      <c r="A12" s="618" t="s">
        <v>229</v>
      </c>
      <c r="B12" s="618"/>
      <c r="C12" s="618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3/2018. 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1" customWidth="1"/>
    <col min="2" max="2" width="66.875" style="151" customWidth="1"/>
    <col min="3" max="3" width="27.00390625" style="151" customWidth="1"/>
    <col min="4" max="16384" width="9.375" style="151" customWidth="1"/>
  </cols>
  <sheetData>
    <row r="1" spans="1:3" ht="33" customHeight="1">
      <c r="A1" s="607" t="str">
        <f>+CONCATENATE("Balatonszárszó Nagyközség  Önkormányzat ",CONCATENATE(LEFT(ÖSSZEFÜGGÉSEK!A5,4),". évi adósságot keletkeztető fejlesztési céljai"))</f>
        <v>Balatonszárszó Nagyközség  Önkormányzat 2018. évi adósságot keletkeztető fejlesztési céljai</v>
      </c>
      <c r="B1" s="607"/>
      <c r="C1" s="607"/>
    </row>
    <row r="2" spans="1:4" ht="15.75" customHeight="1" thickBot="1">
      <c r="A2" s="152"/>
      <c r="B2" s="152"/>
      <c r="C2" s="161" t="str">
        <f>'4.sz.mell.'!C2</f>
        <v>Forintban!</v>
      </c>
      <c r="D2" s="158"/>
    </row>
    <row r="3" spans="1:3" ht="26.25" customHeight="1" thickBot="1">
      <c r="A3" s="177" t="s">
        <v>17</v>
      </c>
      <c r="B3" s="178" t="s">
        <v>201</v>
      </c>
      <c r="C3" s="179" t="s">
        <v>227</v>
      </c>
    </row>
    <row r="4" spans="1:3" ht="15.75" thickBot="1">
      <c r="A4" s="180"/>
      <c r="B4" s="535" t="s">
        <v>497</v>
      </c>
      <c r="C4" s="536" t="s">
        <v>498</v>
      </c>
    </row>
    <row r="5" spans="1:3" ht="15">
      <c r="A5" s="181" t="s">
        <v>19</v>
      </c>
      <c r="B5" s="188"/>
      <c r="C5" s="185"/>
    </row>
    <row r="6" spans="1:3" ht="15">
      <c r="A6" s="182" t="s">
        <v>20</v>
      </c>
      <c r="B6" s="189"/>
      <c r="C6" s="186"/>
    </row>
    <row r="7" spans="1:3" ht="15.75" thickBot="1">
      <c r="A7" s="183" t="s">
        <v>21</v>
      </c>
      <c r="B7" s="190"/>
      <c r="C7" s="187"/>
    </row>
    <row r="8" spans="1:3" s="486" customFormat="1" ht="17.25" customHeight="1" thickBot="1">
      <c r="A8" s="487" t="s">
        <v>22</v>
      </c>
      <c r="B8" s="132" t="s">
        <v>202</v>
      </c>
      <c r="C8" s="184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3/2018.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3">
      <selection activeCell="E9" sqref="E9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5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19" t="s">
        <v>0</v>
      </c>
      <c r="B1" s="619"/>
      <c r="C1" s="619"/>
      <c r="D1" s="619"/>
      <c r="E1" s="619"/>
      <c r="F1" s="619"/>
    </row>
    <row r="2" spans="1:6" ht="22.5" customHeight="1" thickBot="1">
      <c r="A2" s="191"/>
      <c r="B2" s="55"/>
      <c r="C2" s="55"/>
      <c r="D2" s="55"/>
      <c r="E2" s="55"/>
      <c r="F2" s="51" t="str">
        <f>'5.sz.mell.'!C2</f>
        <v>Forintban!</v>
      </c>
    </row>
    <row r="3" spans="1:6" s="45" customFormat="1" ht="44.25" customHeight="1" thickBot="1">
      <c r="A3" s="192" t="s">
        <v>65</v>
      </c>
      <c r="B3" s="193" t="s">
        <v>66</v>
      </c>
      <c r="C3" s="193" t="s">
        <v>67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2" t="str">
        <f>+CONCATENATE(LEFT(ÖSSZEFÜGGÉSEK!A5,4),". utáni szükséglet")</f>
        <v>2018. utáni szükséglet</v>
      </c>
    </row>
    <row r="4" spans="1:6" s="55" customFormat="1" ht="12" customHeight="1" thickBot="1">
      <c r="A4" s="53" t="s">
        <v>497</v>
      </c>
      <c r="B4" s="54" t="s">
        <v>498</v>
      </c>
      <c r="C4" s="54" t="s">
        <v>499</v>
      </c>
      <c r="D4" s="54" t="s">
        <v>501</v>
      </c>
      <c r="E4" s="54" t="s">
        <v>500</v>
      </c>
      <c r="F4" s="539" t="s">
        <v>568</v>
      </c>
    </row>
    <row r="5" spans="1:6" ht="15.75" customHeight="1">
      <c r="A5" s="488" t="s">
        <v>592</v>
      </c>
      <c r="B5" s="25">
        <v>82000000</v>
      </c>
      <c r="C5" s="490" t="s">
        <v>590</v>
      </c>
      <c r="D5" s="25"/>
      <c r="E5" s="25">
        <v>82000000</v>
      </c>
      <c r="F5" s="56">
        <f aca="true" t="shared" si="0" ref="F5:F22">B5-D5-E5</f>
        <v>0</v>
      </c>
    </row>
    <row r="6" spans="1:6" ht="15.75" customHeight="1">
      <c r="A6" s="488" t="s">
        <v>593</v>
      </c>
      <c r="B6" s="25">
        <v>10000000</v>
      </c>
      <c r="C6" s="490" t="s">
        <v>590</v>
      </c>
      <c r="D6" s="25"/>
      <c r="E6" s="25">
        <v>10000000</v>
      </c>
      <c r="F6" s="56">
        <f t="shared" si="0"/>
        <v>0</v>
      </c>
    </row>
    <row r="7" spans="1:6" ht="15.75" customHeight="1">
      <c r="A7" s="488" t="s">
        <v>596</v>
      </c>
      <c r="B7" s="25">
        <v>1506063</v>
      </c>
      <c r="C7" s="490" t="s">
        <v>590</v>
      </c>
      <c r="D7" s="25"/>
      <c r="E7" s="25">
        <v>1506063</v>
      </c>
      <c r="F7" s="56">
        <f t="shared" si="0"/>
        <v>0</v>
      </c>
    </row>
    <row r="8" spans="1:6" ht="15.75" customHeight="1">
      <c r="A8" s="489" t="s">
        <v>657</v>
      </c>
      <c r="B8" s="25">
        <v>751250</v>
      </c>
      <c r="C8" s="490" t="s">
        <v>590</v>
      </c>
      <c r="D8" s="25"/>
      <c r="E8" s="25">
        <v>751250</v>
      </c>
      <c r="F8" s="56">
        <f t="shared" si="0"/>
        <v>0</v>
      </c>
    </row>
    <row r="9" spans="1:6" ht="15.75" customHeight="1">
      <c r="A9" s="488"/>
      <c r="B9" s="25"/>
      <c r="C9" s="490"/>
      <c r="D9" s="25"/>
      <c r="E9" s="25"/>
      <c r="F9" s="56">
        <f t="shared" si="0"/>
        <v>0</v>
      </c>
    </row>
    <row r="10" spans="1:6" ht="15.75" customHeight="1">
      <c r="A10" s="489"/>
      <c r="B10" s="25"/>
      <c r="C10" s="490"/>
      <c r="D10" s="25"/>
      <c r="E10" s="25"/>
      <c r="F10" s="56">
        <f t="shared" si="0"/>
        <v>0</v>
      </c>
    </row>
    <row r="11" spans="1:6" ht="15.75" customHeight="1">
      <c r="A11" s="488"/>
      <c r="B11" s="25"/>
      <c r="C11" s="490"/>
      <c r="D11" s="25"/>
      <c r="E11" s="25"/>
      <c r="F11" s="56">
        <f t="shared" si="0"/>
        <v>0</v>
      </c>
    </row>
    <row r="12" spans="1:6" ht="15.75" customHeight="1">
      <c r="A12" s="488"/>
      <c r="B12" s="25"/>
      <c r="C12" s="490"/>
      <c r="D12" s="25"/>
      <c r="E12" s="25"/>
      <c r="F12" s="56">
        <f t="shared" si="0"/>
        <v>0</v>
      </c>
    </row>
    <row r="13" spans="1:6" ht="15.75" customHeight="1">
      <c r="A13" s="488"/>
      <c r="B13" s="25"/>
      <c r="C13" s="490"/>
      <c r="D13" s="25"/>
      <c r="E13" s="25"/>
      <c r="F13" s="56">
        <f t="shared" si="0"/>
        <v>0</v>
      </c>
    </row>
    <row r="14" spans="1:6" ht="15.75" customHeight="1">
      <c r="A14" s="488"/>
      <c r="B14" s="25"/>
      <c r="C14" s="490"/>
      <c r="D14" s="25"/>
      <c r="E14" s="25"/>
      <c r="F14" s="56">
        <f t="shared" si="0"/>
        <v>0</v>
      </c>
    </row>
    <row r="15" spans="1:6" ht="15.75" customHeight="1">
      <c r="A15" s="488"/>
      <c r="B15" s="25"/>
      <c r="C15" s="490"/>
      <c r="D15" s="25"/>
      <c r="E15" s="25"/>
      <c r="F15" s="56">
        <f t="shared" si="0"/>
        <v>0</v>
      </c>
    </row>
    <row r="16" spans="1:6" ht="15.75" customHeight="1">
      <c r="A16" s="488"/>
      <c r="B16" s="25"/>
      <c r="C16" s="490"/>
      <c r="D16" s="25"/>
      <c r="E16" s="25"/>
      <c r="F16" s="56">
        <f t="shared" si="0"/>
        <v>0</v>
      </c>
    </row>
    <row r="17" spans="1:6" ht="15.75" customHeight="1">
      <c r="A17" s="488"/>
      <c r="B17" s="25"/>
      <c r="C17" s="490"/>
      <c r="D17" s="25"/>
      <c r="E17" s="25"/>
      <c r="F17" s="56">
        <f t="shared" si="0"/>
        <v>0</v>
      </c>
    </row>
    <row r="18" spans="1:6" ht="15.75" customHeight="1">
      <c r="A18" s="488"/>
      <c r="B18" s="25"/>
      <c r="C18" s="490"/>
      <c r="D18" s="25"/>
      <c r="E18" s="25"/>
      <c r="F18" s="56">
        <f t="shared" si="0"/>
        <v>0</v>
      </c>
    </row>
    <row r="19" spans="1:6" ht="15.75" customHeight="1">
      <c r="A19" s="488"/>
      <c r="B19" s="25"/>
      <c r="C19" s="490"/>
      <c r="D19" s="25"/>
      <c r="E19" s="25"/>
      <c r="F19" s="56">
        <f t="shared" si="0"/>
        <v>0</v>
      </c>
    </row>
    <row r="20" spans="1:6" ht="15.75" customHeight="1">
      <c r="A20" s="488"/>
      <c r="B20" s="25"/>
      <c r="C20" s="490"/>
      <c r="D20" s="25"/>
      <c r="E20" s="25"/>
      <c r="F20" s="56">
        <f t="shared" si="0"/>
        <v>0</v>
      </c>
    </row>
    <row r="21" spans="1:6" ht="15.75" customHeight="1">
      <c r="A21" s="488"/>
      <c r="B21" s="25"/>
      <c r="C21" s="490"/>
      <c r="D21" s="25"/>
      <c r="E21" s="25"/>
      <c r="F21" s="56">
        <f t="shared" si="0"/>
        <v>0</v>
      </c>
    </row>
    <row r="22" spans="1:6" ht="15.75" customHeight="1" thickBot="1">
      <c r="A22" s="57"/>
      <c r="B22" s="26"/>
      <c r="C22" s="491"/>
      <c r="D22" s="26"/>
      <c r="E22" s="26"/>
      <c r="F22" s="58">
        <f t="shared" si="0"/>
        <v>0</v>
      </c>
    </row>
    <row r="23" spans="1:6" s="61" customFormat="1" ht="18" customHeight="1" thickBot="1">
      <c r="A23" s="194" t="s">
        <v>64</v>
      </c>
      <c r="B23" s="59">
        <f>SUM(B5:B22)</f>
        <v>94257313</v>
      </c>
      <c r="C23" s="120"/>
      <c r="D23" s="59">
        <f>SUM(D5:D22)</f>
        <v>0</v>
      </c>
      <c r="E23" s="59">
        <f>SUM(E5:E22)</f>
        <v>94257313</v>
      </c>
      <c r="F23" s="60">
        <f>SUM(F5:F22)</f>
        <v>0</v>
      </c>
    </row>
    <row r="24" ht="15.75">
      <c r="A24" s="669" t="s">
        <v>656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3/2018.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">
      <selection activeCell="I19" sqref="I19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19" t="s">
        <v>1</v>
      </c>
      <c r="B1" s="619"/>
      <c r="C1" s="619"/>
      <c r="D1" s="619"/>
      <c r="E1" s="619"/>
      <c r="F1" s="619"/>
    </row>
    <row r="2" spans="1:6" ht="23.25" customHeight="1" thickBot="1">
      <c r="A2" s="191"/>
      <c r="B2" s="55"/>
      <c r="C2" s="55"/>
      <c r="D2" s="55"/>
      <c r="E2" s="55"/>
      <c r="F2" s="51" t="str">
        <f>'6.sz.mell.'!F2</f>
        <v>Forintban!</v>
      </c>
    </row>
    <row r="3" spans="1:6" s="45" customFormat="1" ht="48.75" customHeight="1" thickBot="1">
      <c r="A3" s="192" t="s">
        <v>68</v>
      </c>
      <c r="B3" s="193" t="s">
        <v>66</v>
      </c>
      <c r="C3" s="193" t="s">
        <v>67</v>
      </c>
      <c r="D3" s="193" t="str">
        <f>+'6.sz.mell.'!D3</f>
        <v>Felhasználás   2017. XII. 31-ig</v>
      </c>
      <c r="E3" s="193" t="str">
        <f>+'6.sz.mell.'!E3</f>
        <v>2018. évi előirányzat</v>
      </c>
      <c r="F3" s="537" t="str">
        <f>+CONCATENATE(LEFT(ÖSSZEFÜGGÉSEK!A5,4),". utáni szükséglet ",CHAR(10),"")</f>
        <v>2018. utáni szükséglet 
</v>
      </c>
    </row>
    <row r="4" spans="1:6" s="55" customFormat="1" ht="15" customHeight="1" thickBot="1">
      <c r="A4" s="53" t="s">
        <v>497</v>
      </c>
      <c r="B4" s="54" t="s">
        <v>498</v>
      </c>
      <c r="C4" s="54" t="s">
        <v>499</v>
      </c>
      <c r="D4" s="54" t="s">
        <v>501</v>
      </c>
      <c r="E4" s="54" t="s">
        <v>500</v>
      </c>
      <c r="F4" s="540" t="s">
        <v>568</v>
      </c>
    </row>
    <row r="5" spans="1:6" ht="15.75" customHeight="1">
      <c r="A5" s="62" t="s">
        <v>588</v>
      </c>
      <c r="B5" s="63">
        <v>67000000</v>
      </c>
      <c r="C5" s="492" t="s">
        <v>590</v>
      </c>
      <c r="D5" s="63"/>
      <c r="E5" s="63">
        <v>67000000</v>
      </c>
      <c r="F5" s="64">
        <f aca="true" t="shared" si="0" ref="F5:F23">B5-D5-E5</f>
        <v>0</v>
      </c>
    </row>
    <row r="6" spans="1:6" ht="15.75" customHeight="1">
      <c r="A6" s="62" t="s">
        <v>589</v>
      </c>
      <c r="B6" s="63">
        <v>26000000</v>
      </c>
      <c r="C6" s="492" t="s">
        <v>590</v>
      </c>
      <c r="D6" s="63"/>
      <c r="E6" s="63">
        <v>26000000</v>
      </c>
      <c r="F6" s="64">
        <f t="shared" si="0"/>
        <v>0</v>
      </c>
    </row>
    <row r="7" spans="1:6" ht="15.75" customHeight="1">
      <c r="A7" s="62" t="s">
        <v>591</v>
      </c>
      <c r="B7" s="63">
        <v>4600000</v>
      </c>
      <c r="C7" s="492" t="s">
        <v>590</v>
      </c>
      <c r="D7" s="63"/>
      <c r="E7" s="63">
        <v>4600000</v>
      </c>
      <c r="F7" s="64">
        <f t="shared" si="0"/>
        <v>0</v>
      </c>
    </row>
    <row r="8" spans="1:6" ht="15.75" customHeight="1">
      <c r="A8" s="62" t="s">
        <v>597</v>
      </c>
      <c r="B8" s="63">
        <v>1270000</v>
      </c>
      <c r="C8" s="492"/>
      <c r="D8" s="63"/>
      <c r="E8" s="63">
        <v>1270000</v>
      </c>
      <c r="F8" s="64">
        <f t="shared" si="0"/>
        <v>0</v>
      </c>
    </row>
    <row r="9" spans="1:6" ht="15.75" customHeight="1">
      <c r="A9" s="62" t="s">
        <v>599</v>
      </c>
      <c r="B9" s="63">
        <v>2480000</v>
      </c>
      <c r="C9" s="492"/>
      <c r="D9" s="63"/>
      <c r="E9" s="63">
        <v>2480000</v>
      </c>
      <c r="F9" s="64">
        <f t="shared" si="0"/>
        <v>0</v>
      </c>
    </row>
    <row r="10" spans="1:6" ht="15.75" customHeight="1">
      <c r="A10" s="62" t="s">
        <v>598</v>
      </c>
      <c r="B10" s="63">
        <v>4755000</v>
      </c>
      <c r="C10" s="492"/>
      <c r="D10" s="63"/>
      <c r="E10" s="63">
        <v>4755000</v>
      </c>
      <c r="F10" s="64">
        <f t="shared" si="0"/>
        <v>0</v>
      </c>
    </row>
    <row r="11" spans="1:6" ht="15.75" customHeight="1">
      <c r="A11" s="62" t="s">
        <v>658</v>
      </c>
      <c r="B11" s="63">
        <v>46065440</v>
      </c>
      <c r="C11" s="492"/>
      <c r="D11" s="63"/>
      <c r="E11" s="63">
        <v>46065440</v>
      </c>
      <c r="F11" s="64">
        <f t="shared" si="0"/>
        <v>0</v>
      </c>
    </row>
    <row r="12" spans="1:6" ht="15.75" customHeight="1">
      <c r="A12" s="62" t="s">
        <v>659</v>
      </c>
      <c r="B12" s="63">
        <v>13322650</v>
      </c>
      <c r="C12" s="492"/>
      <c r="D12" s="63"/>
      <c r="E12" s="63">
        <v>13322650</v>
      </c>
      <c r="F12" s="64">
        <f t="shared" si="0"/>
        <v>0</v>
      </c>
    </row>
    <row r="13" spans="1:6" ht="15.75" customHeight="1">
      <c r="A13" s="62" t="s">
        <v>660</v>
      </c>
      <c r="B13" s="63">
        <v>12042622</v>
      </c>
      <c r="C13" s="492"/>
      <c r="D13" s="63"/>
      <c r="E13" s="63">
        <v>12042622</v>
      </c>
      <c r="F13" s="64">
        <f t="shared" si="0"/>
        <v>0</v>
      </c>
    </row>
    <row r="14" spans="1:6" ht="15.75" customHeight="1">
      <c r="A14" s="62" t="s">
        <v>661</v>
      </c>
      <c r="B14" s="63">
        <v>1682496</v>
      </c>
      <c r="C14" s="492"/>
      <c r="D14" s="63"/>
      <c r="E14" s="63">
        <v>1682496</v>
      </c>
      <c r="F14" s="64">
        <f t="shared" si="0"/>
        <v>0</v>
      </c>
    </row>
    <row r="15" spans="1:6" ht="15.75" customHeight="1">
      <c r="A15" s="62" t="s">
        <v>662</v>
      </c>
      <c r="B15" s="63">
        <v>1825688</v>
      </c>
      <c r="C15" s="492"/>
      <c r="D15" s="63"/>
      <c r="E15" s="63">
        <v>1825688</v>
      </c>
      <c r="F15" s="64">
        <f t="shared" si="0"/>
        <v>0</v>
      </c>
    </row>
    <row r="16" spans="1:6" ht="15.75" customHeight="1">
      <c r="A16" s="62"/>
      <c r="B16" s="63"/>
      <c r="C16" s="492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92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92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92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92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92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92"/>
      <c r="D22" s="63"/>
      <c r="E22" s="63"/>
      <c r="F22" s="64">
        <f t="shared" si="0"/>
        <v>0</v>
      </c>
    </row>
    <row r="23" spans="1:6" ht="15.75" customHeight="1" thickBot="1">
      <c r="A23" s="65"/>
      <c r="B23" s="66"/>
      <c r="C23" s="493"/>
      <c r="D23" s="66"/>
      <c r="E23" s="66"/>
      <c r="F23" s="67">
        <f t="shared" si="0"/>
        <v>0</v>
      </c>
    </row>
    <row r="24" spans="1:6" s="61" customFormat="1" ht="18" customHeight="1" thickBot="1">
      <c r="A24" s="194" t="s">
        <v>64</v>
      </c>
      <c r="B24" s="195">
        <f>SUM(B5:B23)</f>
        <v>181043896</v>
      </c>
      <c r="C24" s="121"/>
      <c r="D24" s="195">
        <f>SUM(D5:D23)</f>
        <v>0</v>
      </c>
      <c r="E24" s="195">
        <f>SUM(E5:E23)</f>
        <v>181043896</v>
      </c>
      <c r="F24" s="68">
        <f>SUM(F5:F23)</f>
        <v>0</v>
      </c>
    </row>
    <row r="25" ht="15.75">
      <c r="A25" s="669" t="s">
        <v>656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3/2018. (II.16.)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18" sqref="B18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6"/>
      <c r="B1" s="216"/>
      <c r="C1" s="216"/>
      <c r="D1" s="216"/>
      <c r="E1" s="216"/>
    </row>
    <row r="2" spans="1:5" ht="15.75">
      <c r="A2" s="591" t="s">
        <v>139</v>
      </c>
      <c r="B2" s="620" t="s">
        <v>594</v>
      </c>
      <c r="C2" s="620"/>
      <c r="D2" s="620"/>
      <c r="E2" s="620"/>
    </row>
    <row r="3" spans="1:5" ht="14.25" thickBot="1">
      <c r="A3" s="216"/>
      <c r="B3" s="216"/>
      <c r="C3" s="216"/>
      <c r="D3" s="621" t="str">
        <f>'7.sz.mell.'!F2</f>
        <v>Forintban!</v>
      </c>
      <c r="E3" s="621"/>
    </row>
    <row r="4" spans="1:5" ht="15" customHeight="1" thickBot="1">
      <c r="A4" s="217" t="s">
        <v>132</v>
      </c>
      <c r="B4" s="218" t="str">
        <f>CONCATENATE((LEFT(ÖSSZEFÜGGÉSEK!A5,4)),".")</f>
        <v>2018.</v>
      </c>
      <c r="C4" s="218" t="str">
        <f>CONCATENATE((LEFT(ÖSSZEFÜGGÉSEK!A5,4))+1,".")</f>
        <v>2019.</v>
      </c>
      <c r="D4" s="218" t="str">
        <f>CONCATENATE((LEFT(ÖSSZEFÜGGÉSEK!A5,4))+1,". után")</f>
        <v>2019. után</v>
      </c>
      <c r="E4" s="219" t="s">
        <v>52</v>
      </c>
    </row>
    <row r="5" spans="1:5" ht="12.75">
      <c r="A5" s="220" t="s">
        <v>133</v>
      </c>
      <c r="B5" s="89"/>
      <c r="C5" s="89"/>
      <c r="D5" s="89"/>
      <c r="E5" s="221">
        <f aca="true" t="shared" si="0" ref="E5:E11">SUM(B5:D5)</f>
        <v>0</v>
      </c>
    </row>
    <row r="6" spans="1:5" ht="12.75">
      <c r="A6" s="222" t="s">
        <v>146</v>
      </c>
      <c r="B6" s="90"/>
      <c r="C6" s="90"/>
      <c r="D6" s="90"/>
      <c r="E6" s="223">
        <f t="shared" si="0"/>
        <v>0</v>
      </c>
    </row>
    <row r="7" spans="1:5" ht="12.75">
      <c r="A7" s="224" t="s">
        <v>134</v>
      </c>
      <c r="B7" s="91">
        <v>100000000</v>
      </c>
      <c r="C7" s="91"/>
      <c r="D7" s="91"/>
      <c r="E7" s="225">
        <f t="shared" si="0"/>
        <v>100000000</v>
      </c>
    </row>
    <row r="8" spans="1:5" ht="12.75">
      <c r="A8" s="224" t="s">
        <v>148</v>
      </c>
      <c r="B8" s="91"/>
      <c r="C8" s="91"/>
      <c r="D8" s="91"/>
      <c r="E8" s="225">
        <f t="shared" si="0"/>
        <v>0</v>
      </c>
    </row>
    <row r="9" spans="1:5" ht="12.75">
      <c r="A9" s="224" t="s">
        <v>135</v>
      </c>
      <c r="B9" s="91"/>
      <c r="C9" s="91"/>
      <c r="D9" s="91"/>
      <c r="E9" s="225">
        <f t="shared" si="0"/>
        <v>0</v>
      </c>
    </row>
    <row r="10" spans="1:5" ht="12.75">
      <c r="A10" s="224" t="s">
        <v>136</v>
      </c>
      <c r="B10" s="91"/>
      <c r="C10" s="91"/>
      <c r="D10" s="91"/>
      <c r="E10" s="225">
        <f t="shared" si="0"/>
        <v>0</v>
      </c>
    </row>
    <row r="11" spans="1:5" ht="13.5" thickBot="1">
      <c r="A11" s="92"/>
      <c r="B11" s="93"/>
      <c r="C11" s="93"/>
      <c r="D11" s="93"/>
      <c r="E11" s="225">
        <f t="shared" si="0"/>
        <v>0</v>
      </c>
    </row>
    <row r="12" spans="1:5" ht="13.5" thickBot="1">
      <c r="A12" s="226" t="s">
        <v>138</v>
      </c>
      <c r="B12" s="227">
        <f>B5+SUM(B7:B11)</f>
        <v>100000000</v>
      </c>
      <c r="C12" s="227">
        <f>C5+SUM(C7:C11)</f>
        <v>0</v>
      </c>
      <c r="D12" s="227">
        <f>D5+SUM(D7:D11)</f>
        <v>0</v>
      </c>
      <c r="E12" s="228">
        <f>E5+SUM(E7:E11)</f>
        <v>100000000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7" t="s">
        <v>137</v>
      </c>
      <c r="B14" s="218" t="str">
        <f>+B4</f>
        <v>2018.</v>
      </c>
      <c r="C14" s="218" t="str">
        <f>+C4</f>
        <v>2019.</v>
      </c>
      <c r="D14" s="218" t="str">
        <f>+D4</f>
        <v>2019. után</v>
      </c>
      <c r="E14" s="219" t="s">
        <v>52</v>
      </c>
    </row>
    <row r="15" spans="1:5" ht="12.75">
      <c r="A15" s="220" t="s">
        <v>142</v>
      </c>
      <c r="B15" s="89">
        <v>2500000</v>
      </c>
      <c r="C15" s="89"/>
      <c r="D15" s="89"/>
      <c r="E15" s="221">
        <f aca="true" t="shared" si="1" ref="E15:E21">SUM(B15:D15)</f>
        <v>2500000</v>
      </c>
    </row>
    <row r="16" spans="1:5" ht="12.75">
      <c r="A16" s="229" t="s">
        <v>143</v>
      </c>
      <c r="B16" s="91">
        <v>82000000</v>
      </c>
      <c r="C16" s="91"/>
      <c r="D16" s="91"/>
      <c r="E16" s="225">
        <f t="shared" si="1"/>
        <v>82000000</v>
      </c>
    </row>
    <row r="17" spans="1:5" ht="12.75">
      <c r="A17" s="224" t="s">
        <v>144</v>
      </c>
      <c r="B17" s="91">
        <v>15500000</v>
      </c>
      <c r="C17" s="91"/>
      <c r="D17" s="91"/>
      <c r="E17" s="225">
        <f t="shared" si="1"/>
        <v>15500000</v>
      </c>
    </row>
    <row r="18" spans="1:5" ht="12.75">
      <c r="A18" s="224" t="s">
        <v>145</v>
      </c>
      <c r="B18" s="91"/>
      <c r="C18" s="91"/>
      <c r="D18" s="91"/>
      <c r="E18" s="225">
        <f t="shared" si="1"/>
        <v>0</v>
      </c>
    </row>
    <row r="19" spans="1:5" ht="12.75">
      <c r="A19" s="94"/>
      <c r="B19" s="91"/>
      <c r="C19" s="91"/>
      <c r="D19" s="91"/>
      <c r="E19" s="225">
        <f t="shared" si="1"/>
        <v>0</v>
      </c>
    </row>
    <row r="20" spans="1:5" ht="12.75">
      <c r="A20" s="94"/>
      <c r="B20" s="91"/>
      <c r="C20" s="91"/>
      <c r="D20" s="91"/>
      <c r="E20" s="225">
        <f t="shared" si="1"/>
        <v>0</v>
      </c>
    </row>
    <row r="21" spans="1:5" ht="13.5" thickBot="1">
      <c r="A21" s="92"/>
      <c r="B21" s="93"/>
      <c r="C21" s="93"/>
      <c r="D21" s="93"/>
      <c r="E21" s="225">
        <f t="shared" si="1"/>
        <v>0</v>
      </c>
    </row>
    <row r="22" spans="1:5" ht="13.5" thickBot="1">
      <c r="A22" s="226" t="s">
        <v>54</v>
      </c>
      <c r="B22" s="227">
        <f>SUM(B15:B21)</f>
        <v>100000000</v>
      </c>
      <c r="C22" s="227">
        <f>SUM(C15:C21)</f>
        <v>0</v>
      </c>
      <c r="D22" s="227">
        <f>SUM(D15:D21)</f>
        <v>0</v>
      </c>
      <c r="E22" s="228">
        <f>SUM(E15:E21)</f>
        <v>100000000</v>
      </c>
    </row>
    <row r="23" spans="1:5" ht="12.75">
      <c r="A23" s="216"/>
      <c r="B23" s="216"/>
      <c r="C23" s="216"/>
      <c r="D23" s="216"/>
      <c r="E23" s="216"/>
    </row>
    <row r="24" spans="1:5" ht="12.75">
      <c r="A24" s="216"/>
      <c r="B24" s="216"/>
      <c r="C24" s="216"/>
      <c r="D24" s="216"/>
      <c r="E24" s="216"/>
    </row>
    <row r="25" spans="1:5" ht="15.75">
      <c r="A25" s="591" t="s">
        <v>139</v>
      </c>
      <c r="B25" s="620"/>
      <c r="C25" s="620"/>
      <c r="D25" s="620"/>
      <c r="E25" s="620"/>
    </row>
    <row r="26" spans="1:5" ht="14.25" thickBot="1">
      <c r="A26" s="216"/>
      <c r="B26" s="216"/>
      <c r="C26" s="216"/>
      <c r="D26" s="621" t="str">
        <f>D3</f>
        <v>Forintban!</v>
      </c>
      <c r="E26" s="621"/>
    </row>
    <row r="27" spans="1:5" ht="13.5" thickBot="1">
      <c r="A27" s="217" t="s">
        <v>132</v>
      </c>
      <c r="B27" s="218" t="str">
        <f>+B14</f>
        <v>2018.</v>
      </c>
      <c r="C27" s="218" t="str">
        <f>+C14</f>
        <v>2019.</v>
      </c>
      <c r="D27" s="218" t="str">
        <f>+D14</f>
        <v>2019. után</v>
      </c>
      <c r="E27" s="219" t="s">
        <v>52</v>
      </c>
    </row>
    <row r="28" spans="1:5" ht="12.75">
      <c r="A28" s="220" t="s">
        <v>133</v>
      </c>
      <c r="B28" s="89"/>
      <c r="C28" s="89"/>
      <c r="D28" s="89"/>
      <c r="E28" s="221">
        <f aca="true" t="shared" si="2" ref="E28:E34">SUM(B28:D28)</f>
        <v>0</v>
      </c>
    </row>
    <row r="29" spans="1:5" ht="12.75">
      <c r="A29" s="222" t="s">
        <v>146</v>
      </c>
      <c r="B29" s="90"/>
      <c r="C29" s="90"/>
      <c r="D29" s="90"/>
      <c r="E29" s="223">
        <f t="shared" si="2"/>
        <v>0</v>
      </c>
    </row>
    <row r="30" spans="1:5" ht="12.75">
      <c r="A30" s="224" t="s">
        <v>134</v>
      </c>
      <c r="B30" s="91"/>
      <c r="C30" s="91"/>
      <c r="D30" s="91"/>
      <c r="E30" s="225">
        <f t="shared" si="2"/>
        <v>0</v>
      </c>
    </row>
    <row r="31" spans="1:5" ht="12.75">
      <c r="A31" s="224" t="s">
        <v>148</v>
      </c>
      <c r="B31" s="91"/>
      <c r="C31" s="91"/>
      <c r="D31" s="91"/>
      <c r="E31" s="225">
        <f t="shared" si="2"/>
        <v>0</v>
      </c>
    </row>
    <row r="32" spans="1:5" ht="12.75">
      <c r="A32" s="224" t="s">
        <v>135</v>
      </c>
      <c r="B32" s="91"/>
      <c r="C32" s="91"/>
      <c r="D32" s="91"/>
      <c r="E32" s="225">
        <f t="shared" si="2"/>
        <v>0</v>
      </c>
    </row>
    <row r="33" spans="1:5" ht="12.75">
      <c r="A33" s="224" t="s">
        <v>136</v>
      </c>
      <c r="B33" s="91"/>
      <c r="C33" s="91"/>
      <c r="D33" s="91"/>
      <c r="E33" s="225">
        <f t="shared" si="2"/>
        <v>0</v>
      </c>
    </row>
    <row r="34" spans="1:5" ht="13.5" thickBot="1">
      <c r="A34" s="92"/>
      <c r="B34" s="93"/>
      <c r="C34" s="93"/>
      <c r="D34" s="93"/>
      <c r="E34" s="225">
        <f t="shared" si="2"/>
        <v>0</v>
      </c>
    </row>
    <row r="35" spans="1:5" ht="13.5" thickBot="1">
      <c r="A35" s="226" t="s">
        <v>138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17" t="s">
        <v>137</v>
      </c>
      <c r="B37" s="218" t="str">
        <f>+B27</f>
        <v>2018.</v>
      </c>
      <c r="C37" s="218" t="str">
        <f>+C27</f>
        <v>2019.</v>
      </c>
      <c r="D37" s="218" t="str">
        <f>+D27</f>
        <v>2019. után</v>
      </c>
      <c r="E37" s="219" t="s">
        <v>52</v>
      </c>
    </row>
    <row r="38" spans="1:5" ht="12.75">
      <c r="A38" s="220" t="s">
        <v>142</v>
      </c>
      <c r="B38" s="89"/>
      <c r="C38" s="89"/>
      <c r="D38" s="89"/>
      <c r="E38" s="221">
        <f aca="true" t="shared" si="3" ref="E38:E44">SUM(B38:D38)</f>
        <v>0</v>
      </c>
    </row>
    <row r="39" spans="1:5" ht="12.75">
      <c r="A39" s="229" t="s">
        <v>143</v>
      </c>
      <c r="B39" s="91"/>
      <c r="C39" s="91"/>
      <c r="D39" s="91"/>
      <c r="E39" s="225">
        <f t="shared" si="3"/>
        <v>0</v>
      </c>
    </row>
    <row r="40" spans="1:5" ht="12.75">
      <c r="A40" s="224" t="s">
        <v>144</v>
      </c>
      <c r="B40" s="91"/>
      <c r="C40" s="91"/>
      <c r="D40" s="91"/>
      <c r="E40" s="225">
        <f t="shared" si="3"/>
        <v>0</v>
      </c>
    </row>
    <row r="41" spans="1:5" ht="12.75">
      <c r="A41" s="224" t="s">
        <v>145</v>
      </c>
      <c r="B41" s="91"/>
      <c r="C41" s="91"/>
      <c r="D41" s="91"/>
      <c r="E41" s="225">
        <f t="shared" si="3"/>
        <v>0</v>
      </c>
    </row>
    <row r="42" spans="1:5" ht="12.75">
      <c r="A42" s="94"/>
      <c r="B42" s="91"/>
      <c r="C42" s="91"/>
      <c r="D42" s="91"/>
      <c r="E42" s="225">
        <f t="shared" si="3"/>
        <v>0</v>
      </c>
    </row>
    <row r="43" spans="1:5" ht="12.75">
      <c r="A43" s="94"/>
      <c r="B43" s="91"/>
      <c r="C43" s="91"/>
      <c r="D43" s="91"/>
      <c r="E43" s="225">
        <f t="shared" si="3"/>
        <v>0</v>
      </c>
    </row>
    <row r="44" spans="1:5" ht="13.5" thickBot="1">
      <c r="A44" s="92"/>
      <c r="B44" s="93"/>
      <c r="C44" s="93"/>
      <c r="D44" s="93"/>
      <c r="E44" s="225">
        <f t="shared" si="3"/>
        <v>0</v>
      </c>
    </row>
    <row r="45" spans="1:5" ht="13.5" thickBot="1">
      <c r="A45" s="226" t="s">
        <v>54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6"/>
      <c r="B46" s="216"/>
      <c r="C46" s="216"/>
      <c r="D46" s="216"/>
      <c r="E46" s="216"/>
    </row>
    <row r="47" spans="1:5" ht="15.75">
      <c r="A47" s="629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29"/>
      <c r="C47" s="629"/>
      <c r="D47" s="629"/>
      <c r="E47" s="629"/>
    </row>
    <row r="48" spans="1:5" ht="13.5" thickBot="1">
      <c r="A48" s="216"/>
      <c r="B48" s="216"/>
      <c r="C48" s="216"/>
      <c r="D48" s="216"/>
      <c r="E48" s="216"/>
    </row>
    <row r="49" spans="1:8" ht="13.5" thickBot="1">
      <c r="A49" s="634" t="s">
        <v>140</v>
      </c>
      <c r="B49" s="635"/>
      <c r="C49" s="636"/>
      <c r="D49" s="632" t="s">
        <v>571</v>
      </c>
      <c r="E49" s="633"/>
      <c r="H49" s="48"/>
    </row>
    <row r="50" spans="1:5" ht="12.75">
      <c r="A50" s="637"/>
      <c r="B50" s="638"/>
      <c r="C50" s="639"/>
      <c r="D50" s="625"/>
      <c r="E50" s="626"/>
    </row>
    <row r="51" spans="1:5" ht="13.5" thickBot="1">
      <c r="A51" s="640"/>
      <c r="B51" s="641"/>
      <c r="C51" s="642"/>
      <c r="D51" s="627"/>
      <c r="E51" s="628"/>
    </row>
    <row r="52" spans="1:5" ht="13.5" thickBot="1">
      <c r="A52" s="622" t="s">
        <v>54</v>
      </c>
      <c r="B52" s="623"/>
      <c r="C52" s="624"/>
      <c r="D52" s="630">
        <f>SUM(D50:E51)</f>
        <v>0</v>
      </c>
      <c r="E52" s="631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3/2018. (II.16.)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112">
      <selection activeCell="C144" sqref="C144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 melléklet a 3/",LEFT(ÖSSZEFÜGGÉSEK!A5,4),". (II.16.) önkormányzati rendelethez")</f>
        <v>9.1.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402</v>
      </c>
      <c r="C3" s="508" t="s">
        <v>55</v>
      </c>
    </row>
    <row r="4" spans="1:3" s="96" customFormat="1" ht="15.75" customHeight="1" thickBot="1">
      <c r="A4" s="234"/>
      <c r="B4" s="234"/>
      <c r="C4" s="235" t="str">
        <f>'7.sz.mell.'!F2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220007431</v>
      </c>
    </row>
    <row r="9" spans="1:3" s="97" customFormat="1" ht="12" customHeight="1">
      <c r="A9" s="453" t="s">
        <v>99</v>
      </c>
      <c r="B9" s="434" t="s">
        <v>256</v>
      </c>
      <c r="C9" s="309">
        <v>106328996</v>
      </c>
    </row>
    <row r="10" spans="1:3" s="98" customFormat="1" ht="12" customHeight="1">
      <c r="A10" s="454" t="s">
        <v>100</v>
      </c>
      <c r="B10" s="435" t="s">
        <v>257</v>
      </c>
      <c r="C10" s="308">
        <v>49436133</v>
      </c>
    </row>
    <row r="11" spans="1:3" s="98" customFormat="1" ht="12" customHeight="1">
      <c r="A11" s="454" t="s">
        <v>101</v>
      </c>
      <c r="B11" s="435" t="s">
        <v>556</v>
      </c>
      <c r="C11" s="308">
        <v>54519059</v>
      </c>
    </row>
    <row r="12" spans="1:3" s="98" customFormat="1" ht="12" customHeight="1">
      <c r="A12" s="454" t="s">
        <v>102</v>
      </c>
      <c r="B12" s="435" t="s">
        <v>259</v>
      </c>
      <c r="C12" s="308">
        <v>8076750</v>
      </c>
    </row>
    <row r="13" spans="1:3" s="98" customFormat="1" ht="12" customHeight="1">
      <c r="A13" s="454" t="s">
        <v>149</v>
      </c>
      <c r="B13" s="435" t="s">
        <v>510</v>
      </c>
      <c r="C13" s="308">
        <v>1646493</v>
      </c>
    </row>
    <row r="14" spans="1:3" s="97" customFormat="1" ht="12" customHeight="1" thickBot="1">
      <c r="A14" s="455" t="s">
        <v>103</v>
      </c>
      <c r="B14" s="583" t="s">
        <v>583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57611211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57611211</v>
      </c>
    </row>
    <row r="21" spans="1:3" s="98" customFormat="1" ht="12" customHeight="1" thickBot="1">
      <c r="A21" s="455" t="s">
        <v>118</v>
      </c>
      <c r="B21" s="583" t="s">
        <v>584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62508090</v>
      </c>
    </row>
    <row r="23" spans="1:3" s="98" customFormat="1" ht="12" customHeight="1">
      <c r="A23" s="453" t="s">
        <v>88</v>
      </c>
      <c r="B23" s="434" t="s">
        <v>266</v>
      </c>
      <c r="C23" s="309">
        <v>62508090</v>
      </c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583" t="s">
        <v>576</v>
      </c>
      <c r="C28" s="584"/>
    </row>
    <row r="29" spans="1:3" s="98" customFormat="1" ht="12" customHeight="1" thickBot="1">
      <c r="A29" s="32" t="s">
        <v>174</v>
      </c>
      <c r="B29" s="21" t="s">
        <v>566</v>
      </c>
      <c r="C29" s="312">
        <f>+C30+C31+C32+C33+C34+C35+C36</f>
        <v>253300000</v>
      </c>
    </row>
    <row r="30" spans="1:3" s="98" customFormat="1" ht="12" customHeight="1">
      <c r="A30" s="453" t="s">
        <v>271</v>
      </c>
      <c r="B30" s="434" t="s">
        <v>561</v>
      </c>
      <c r="C30" s="429">
        <v>145000000</v>
      </c>
    </row>
    <row r="31" spans="1:3" s="98" customFormat="1" ht="12" customHeight="1">
      <c r="A31" s="454" t="s">
        <v>272</v>
      </c>
      <c r="B31" s="435" t="s">
        <v>586</v>
      </c>
      <c r="C31" s="308">
        <v>14000000</v>
      </c>
    </row>
    <row r="32" spans="1:3" s="98" customFormat="1" ht="12" customHeight="1">
      <c r="A32" s="454" t="s">
        <v>273</v>
      </c>
      <c r="B32" s="435" t="s">
        <v>587</v>
      </c>
      <c r="C32" s="308">
        <v>13700000</v>
      </c>
    </row>
    <row r="33" spans="1:3" s="98" customFormat="1" ht="12" customHeight="1">
      <c r="A33" s="454" t="s">
        <v>274</v>
      </c>
      <c r="B33" s="435" t="s">
        <v>563</v>
      </c>
      <c r="C33" s="308">
        <v>45000000</v>
      </c>
    </row>
    <row r="34" spans="1:3" s="98" customFormat="1" ht="12" customHeight="1">
      <c r="A34" s="454" t="s">
        <v>558</v>
      </c>
      <c r="B34" s="435" t="s">
        <v>275</v>
      </c>
      <c r="C34" s="308">
        <v>6800000</v>
      </c>
    </row>
    <row r="35" spans="1:3" s="98" customFormat="1" ht="12" customHeight="1">
      <c r="A35" s="454" t="s">
        <v>559</v>
      </c>
      <c r="B35" s="435" t="s">
        <v>562</v>
      </c>
      <c r="C35" s="308">
        <v>28000000</v>
      </c>
    </row>
    <row r="36" spans="1:3" s="98" customFormat="1" ht="12" customHeight="1" thickBot="1">
      <c r="A36" s="455" t="s">
        <v>560</v>
      </c>
      <c r="B36" s="534" t="s">
        <v>277</v>
      </c>
      <c r="C36" s="310">
        <v>800000</v>
      </c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30092622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5000000</v>
      </c>
    </row>
    <row r="40" spans="1:3" s="98" customFormat="1" ht="12" customHeight="1">
      <c r="A40" s="454" t="s">
        <v>94</v>
      </c>
      <c r="B40" s="435" t="s">
        <v>282</v>
      </c>
      <c r="C40" s="308">
        <v>2000000</v>
      </c>
    </row>
    <row r="41" spans="1:3" s="98" customFormat="1" ht="12" customHeight="1">
      <c r="A41" s="454" t="s">
        <v>176</v>
      </c>
      <c r="B41" s="435" t="s">
        <v>283</v>
      </c>
      <c r="C41" s="308">
        <v>15000000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2500000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>
        <v>50000</v>
      </c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583" t="s">
        <v>585</v>
      </c>
      <c r="C48" s="588">
        <v>5542622</v>
      </c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200000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>
        <v>200000</v>
      </c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623719354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465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284673273</v>
      </c>
    </row>
    <row r="76" spans="1:3" s="98" customFormat="1" ht="12" customHeight="1">
      <c r="A76" s="453" t="s">
        <v>343</v>
      </c>
      <c r="B76" s="434" t="s">
        <v>322</v>
      </c>
      <c r="C76" s="311">
        <v>284673273</v>
      </c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284673273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908392627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494066053</v>
      </c>
    </row>
    <row r="94" spans="1:3" ht="12" customHeight="1">
      <c r="A94" s="461" t="s">
        <v>99</v>
      </c>
      <c r="B94" s="10" t="s">
        <v>50</v>
      </c>
      <c r="C94" s="307">
        <v>69304558</v>
      </c>
    </row>
    <row r="95" spans="1:3" ht="12" customHeight="1">
      <c r="A95" s="454" t="s">
        <v>100</v>
      </c>
      <c r="B95" s="8" t="s">
        <v>184</v>
      </c>
      <c r="C95" s="308">
        <v>16587633</v>
      </c>
    </row>
    <row r="96" spans="1:3" ht="12" customHeight="1">
      <c r="A96" s="454" t="s">
        <v>101</v>
      </c>
      <c r="B96" s="8" t="s">
        <v>141</v>
      </c>
      <c r="C96" s="310">
        <v>197953820</v>
      </c>
    </row>
    <row r="97" spans="1:3" ht="12" customHeight="1">
      <c r="A97" s="454" t="s">
        <v>102</v>
      </c>
      <c r="B97" s="11" t="s">
        <v>185</v>
      </c>
      <c r="C97" s="310">
        <v>10128980</v>
      </c>
    </row>
    <row r="98" spans="1:3" ht="12" customHeight="1">
      <c r="A98" s="454" t="s">
        <v>113</v>
      </c>
      <c r="B98" s="19" t="s">
        <v>186</v>
      </c>
      <c r="C98" s="310">
        <v>186289079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108999079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77290000</v>
      </c>
    </row>
    <row r="111" spans="1:3" ht="12" customHeight="1">
      <c r="A111" s="454" t="s">
        <v>447</v>
      </c>
      <c r="B111" s="11" t="s">
        <v>51</v>
      </c>
      <c r="C111" s="308">
        <v>13801983</v>
      </c>
    </row>
    <row r="112" spans="1:3" ht="12" customHeight="1">
      <c r="A112" s="455" t="s">
        <v>448</v>
      </c>
      <c r="B112" s="8" t="s">
        <v>516</v>
      </c>
      <c r="C112" s="310">
        <v>13801983</v>
      </c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264838896</v>
      </c>
    </row>
    <row r="115" spans="1:3" ht="12" customHeight="1">
      <c r="A115" s="453" t="s">
        <v>105</v>
      </c>
      <c r="B115" s="8" t="s">
        <v>232</v>
      </c>
      <c r="C115" s="309">
        <v>92000000</v>
      </c>
    </row>
    <row r="116" spans="1:3" ht="12" customHeight="1">
      <c r="A116" s="453" t="s">
        <v>106</v>
      </c>
      <c r="B116" s="12" t="s">
        <v>367</v>
      </c>
      <c r="C116" s="309">
        <v>82000000</v>
      </c>
    </row>
    <row r="117" spans="1:3" ht="12" customHeight="1">
      <c r="A117" s="453" t="s">
        <v>107</v>
      </c>
      <c r="B117" s="12" t="s">
        <v>188</v>
      </c>
      <c r="C117" s="308">
        <v>172538896</v>
      </c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>
        <v>300000</v>
      </c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>
        <v>300000</v>
      </c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758904949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149487678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>
        <v>7876677</v>
      </c>
    </row>
    <row r="143" spans="1:3" ht="12" customHeight="1">
      <c r="A143" s="453" t="s">
        <v>291</v>
      </c>
      <c r="B143" s="9" t="s">
        <v>595</v>
      </c>
      <c r="C143" s="273">
        <v>141611001</v>
      </c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s="99" customFormat="1" ht="12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.75" customHeight="1" thickBot="1">
      <c r="A153" s="509" t="s">
        <v>27</v>
      </c>
      <c r="B153" s="125" t="s">
        <v>475</v>
      </c>
      <c r="C153" s="315"/>
    </row>
    <row r="154" spans="1:3" ht="12" customHeight="1" thickBot="1">
      <c r="A154" s="32" t="s">
        <v>28</v>
      </c>
      <c r="B154" s="125" t="s">
        <v>477</v>
      </c>
      <c r="C154" s="444">
        <f>+C129+C133+C140+C146+C152+C153</f>
        <v>149487678</v>
      </c>
    </row>
    <row r="155" spans="1:3" ht="15" customHeight="1" thickBot="1">
      <c r="A155" s="464" t="s">
        <v>29</v>
      </c>
      <c r="B155" s="397" t="s">
        <v>476</v>
      </c>
      <c r="C155" s="444">
        <f>+C128+C154</f>
        <v>908392627</v>
      </c>
    </row>
    <row r="156" spans="1:3" ht="13.5" thickBot="1">
      <c r="A156" s="405"/>
      <c r="B156" s="406"/>
      <c r="C156" s="407"/>
    </row>
    <row r="157" spans="1:3" ht="15" customHeight="1" thickBot="1">
      <c r="A157" s="253" t="s">
        <v>523</v>
      </c>
      <c r="B157" s="254"/>
      <c r="C157" s="122"/>
    </row>
    <row r="158" spans="1:3" ht="14.25" customHeight="1" thickBot="1">
      <c r="A158" s="253" t="s">
        <v>207</v>
      </c>
      <c r="B158" s="254"/>
      <c r="C158" s="122"/>
    </row>
    <row r="159" ht="15.75">
      <c r="A159" s="669" t="s">
        <v>656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115">
      <selection activeCell="J122" sqref="J122:K122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+CONCATENATE("9.1.1. melléklet a 3/",LEFT(ÖSSZEFÜGGÉSEK!A5,4),". (II.16.) önkormányzati rendelethez")</f>
        <v>9.1.1.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433</v>
      </c>
      <c r="C3" s="508" t="s">
        <v>60</v>
      </c>
    </row>
    <row r="4" spans="1:3" s="96" customFormat="1" ht="15.75" customHeight="1" thickBot="1">
      <c r="A4" s="234"/>
      <c r="B4" s="234"/>
      <c r="C4" s="235" t="str">
        <f>'9.1. sz. mell'!C4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220007431</v>
      </c>
    </row>
    <row r="9" spans="1:3" s="97" customFormat="1" ht="12" customHeight="1">
      <c r="A9" s="453" t="s">
        <v>99</v>
      </c>
      <c r="B9" s="434" t="s">
        <v>256</v>
      </c>
      <c r="C9" s="309">
        <v>106328996</v>
      </c>
    </row>
    <row r="10" spans="1:3" s="98" customFormat="1" ht="12" customHeight="1">
      <c r="A10" s="454" t="s">
        <v>100</v>
      </c>
      <c r="B10" s="435" t="s">
        <v>257</v>
      </c>
      <c r="C10" s="308">
        <v>49436133</v>
      </c>
    </row>
    <row r="11" spans="1:3" s="98" customFormat="1" ht="12" customHeight="1">
      <c r="A11" s="454" t="s">
        <v>101</v>
      </c>
      <c r="B11" s="435" t="s">
        <v>556</v>
      </c>
      <c r="C11" s="308">
        <v>54519059</v>
      </c>
    </row>
    <row r="12" spans="1:3" s="98" customFormat="1" ht="12" customHeight="1">
      <c r="A12" s="454" t="s">
        <v>102</v>
      </c>
      <c r="B12" s="435" t="s">
        <v>259</v>
      </c>
      <c r="C12" s="308">
        <v>8076750</v>
      </c>
    </row>
    <row r="13" spans="1:3" s="98" customFormat="1" ht="12" customHeight="1">
      <c r="A13" s="454" t="s">
        <v>149</v>
      </c>
      <c r="B13" s="435" t="s">
        <v>510</v>
      </c>
      <c r="C13" s="308">
        <v>1646493</v>
      </c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55900246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55900246</v>
      </c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62508090</v>
      </c>
    </row>
    <row r="23" spans="1:3" s="98" customFormat="1" ht="12" customHeight="1">
      <c r="A23" s="453" t="s">
        <v>88</v>
      </c>
      <c r="B23" s="434" t="s">
        <v>266</v>
      </c>
      <c r="C23" s="309">
        <v>62508090</v>
      </c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566</v>
      </c>
      <c r="C29" s="312">
        <f>SUM(C30:C36)</f>
        <v>253300000</v>
      </c>
    </row>
    <row r="30" spans="1:3" s="98" customFormat="1" ht="12" customHeight="1">
      <c r="A30" s="453" t="s">
        <v>271</v>
      </c>
      <c r="B30" s="434" t="s">
        <v>561</v>
      </c>
      <c r="C30" s="309">
        <v>145000000</v>
      </c>
    </row>
    <row r="31" spans="1:3" s="98" customFormat="1" ht="12" customHeight="1">
      <c r="A31" s="454" t="s">
        <v>272</v>
      </c>
      <c r="B31" s="435" t="s">
        <v>586</v>
      </c>
      <c r="C31" s="308">
        <v>14000000</v>
      </c>
    </row>
    <row r="32" spans="1:3" s="98" customFormat="1" ht="12" customHeight="1">
      <c r="A32" s="454" t="s">
        <v>273</v>
      </c>
      <c r="B32" s="435" t="s">
        <v>587</v>
      </c>
      <c r="C32" s="308">
        <v>13700000</v>
      </c>
    </row>
    <row r="33" spans="1:3" s="98" customFormat="1" ht="12" customHeight="1">
      <c r="A33" s="454" t="s">
        <v>274</v>
      </c>
      <c r="B33" s="435" t="s">
        <v>563</v>
      </c>
      <c r="C33" s="308">
        <v>45000000</v>
      </c>
    </row>
    <row r="34" spans="1:3" s="98" customFormat="1" ht="12" customHeight="1">
      <c r="A34" s="454" t="s">
        <v>558</v>
      </c>
      <c r="B34" s="435" t="s">
        <v>275</v>
      </c>
      <c r="C34" s="308">
        <v>6800000</v>
      </c>
    </row>
    <row r="35" spans="1:3" s="98" customFormat="1" ht="12" customHeight="1">
      <c r="A35" s="454" t="s">
        <v>559</v>
      </c>
      <c r="B35" s="435" t="s">
        <v>562</v>
      </c>
      <c r="C35" s="308">
        <v>28000000</v>
      </c>
    </row>
    <row r="36" spans="1:3" s="98" customFormat="1" ht="12" customHeight="1" thickBot="1">
      <c r="A36" s="455" t="s">
        <v>560</v>
      </c>
      <c r="B36" s="534" t="s">
        <v>277</v>
      </c>
      <c r="C36" s="310">
        <v>800000</v>
      </c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25036622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1500000</v>
      </c>
    </row>
    <row r="40" spans="1:3" s="98" customFormat="1" ht="12" customHeight="1">
      <c r="A40" s="454" t="s">
        <v>94</v>
      </c>
      <c r="B40" s="435" t="s">
        <v>282</v>
      </c>
      <c r="C40" s="308">
        <v>2000000</v>
      </c>
    </row>
    <row r="41" spans="1:3" s="98" customFormat="1" ht="12" customHeight="1">
      <c r="A41" s="454" t="s">
        <v>176</v>
      </c>
      <c r="B41" s="435" t="s">
        <v>283</v>
      </c>
      <c r="C41" s="308">
        <v>14444000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1500000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>
        <v>50000</v>
      </c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>
        <v>5542622</v>
      </c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616752389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284673273</v>
      </c>
    </row>
    <row r="76" spans="1:3" s="98" customFormat="1" ht="12" customHeight="1">
      <c r="A76" s="453" t="s">
        <v>343</v>
      </c>
      <c r="B76" s="434" t="s">
        <v>322</v>
      </c>
      <c r="C76" s="311">
        <v>284673273</v>
      </c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284673273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901425662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461748088</v>
      </c>
    </row>
    <row r="94" spans="1:3" ht="12" customHeight="1">
      <c r="A94" s="461" t="s">
        <v>99</v>
      </c>
      <c r="B94" s="10" t="s">
        <v>50</v>
      </c>
      <c r="C94" s="307">
        <v>67104558</v>
      </c>
    </row>
    <row r="95" spans="1:3" ht="12" customHeight="1">
      <c r="A95" s="454" t="s">
        <v>100</v>
      </c>
      <c r="B95" s="8" t="s">
        <v>184</v>
      </c>
      <c r="C95" s="308">
        <v>16047633</v>
      </c>
    </row>
    <row r="96" spans="1:3" ht="12" customHeight="1">
      <c r="A96" s="454" t="s">
        <v>101</v>
      </c>
      <c r="B96" s="8" t="s">
        <v>141</v>
      </c>
      <c r="C96" s="310">
        <v>190765855</v>
      </c>
    </row>
    <row r="97" spans="1:3" ht="12" customHeight="1">
      <c r="A97" s="454" t="s">
        <v>102</v>
      </c>
      <c r="B97" s="11" t="s">
        <v>185</v>
      </c>
      <c r="C97" s="310">
        <v>10128980</v>
      </c>
    </row>
    <row r="98" spans="1:3" ht="12" customHeight="1">
      <c r="A98" s="454" t="s">
        <v>113</v>
      </c>
      <c r="B98" s="19" t="s">
        <v>186</v>
      </c>
      <c r="C98" s="310">
        <v>163899079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97099079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66800000</v>
      </c>
    </row>
    <row r="111" spans="1:3" ht="12" customHeight="1">
      <c r="A111" s="454" t="s">
        <v>447</v>
      </c>
      <c r="B111" s="11" t="s">
        <v>51</v>
      </c>
      <c r="C111" s="308">
        <v>13801983</v>
      </c>
    </row>
    <row r="112" spans="1:3" ht="12" customHeight="1">
      <c r="A112" s="455" t="s">
        <v>448</v>
      </c>
      <c r="B112" s="8" t="s">
        <v>516</v>
      </c>
      <c r="C112" s="310">
        <v>13801983</v>
      </c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264538796</v>
      </c>
    </row>
    <row r="115" spans="1:3" ht="12" customHeight="1">
      <c r="A115" s="453" t="s">
        <v>105</v>
      </c>
      <c r="B115" s="8" t="s">
        <v>232</v>
      </c>
      <c r="C115" s="309">
        <v>92000000</v>
      </c>
    </row>
    <row r="116" spans="1:3" ht="12" customHeight="1">
      <c r="A116" s="453" t="s">
        <v>106</v>
      </c>
      <c r="B116" s="12" t="s">
        <v>367</v>
      </c>
      <c r="C116" s="309">
        <v>82000000</v>
      </c>
    </row>
    <row r="117" spans="1:3" ht="12" customHeight="1">
      <c r="A117" s="453" t="s">
        <v>107</v>
      </c>
      <c r="B117" s="12" t="s">
        <v>188</v>
      </c>
      <c r="C117" s="308">
        <v>172538796</v>
      </c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/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/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726286884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149490678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>
        <v>7879677</v>
      </c>
    </row>
    <row r="143" spans="1:3" s="99" customFormat="1" ht="12" customHeight="1">
      <c r="A143" s="453" t="s">
        <v>291</v>
      </c>
      <c r="B143" s="9" t="s">
        <v>595</v>
      </c>
      <c r="C143" s="273">
        <v>141611001</v>
      </c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149490678</v>
      </c>
    </row>
    <row r="155" spans="1:3" ht="13.5" thickBot="1">
      <c r="A155" s="464" t="s">
        <v>29</v>
      </c>
      <c r="B155" s="397" t="s">
        <v>476</v>
      </c>
      <c r="C155" s="444">
        <f>+C128+C154</f>
        <v>875777562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  <row r="159" ht="15.75">
      <c r="A159" s="669" t="s">
        <v>656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+CONCATENATE("9.1.2. melléklet a 3/",LEFT(ÖSSZEFÜGGÉSEK!A5,4),". (II.16.) önkormányzati rendelethez")</f>
        <v>9.1.2.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434</v>
      </c>
      <c r="C3" s="508" t="s">
        <v>61</v>
      </c>
    </row>
    <row r="4" spans="1:3" s="96" customFormat="1" ht="15.75" customHeight="1" thickBot="1">
      <c r="A4" s="234"/>
      <c r="B4" s="234"/>
      <c r="C4" s="235" t="str">
        <f>'9.1.1. sz. mell 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0</v>
      </c>
    </row>
    <row r="9" spans="1:3" s="97" customFormat="1" ht="12" customHeight="1">
      <c r="A9" s="453" t="s">
        <v>99</v>
      </c>
      <c r="B9" s="434" t="s">
        <v>256</v>
      </c>
      <c r="C9" s="309"/>
    </row>
    <row r="10" spans="1:3" s="98" customFormat="1" ht="12" customHeight="1">
      <c r="A10" s="454" t="s">
        <v>100</v>
      </c>
      <c r="B10" s="435" t="s">
        <v>257</v>
      </c>
      <c r="C10" s="308"/>
    </row>
    <row r="11" spans="1:3" s="98" customFormat="1" ht="12" customHeight="1">
      <c r="A11" s="454" t="s">
        <v>101</v>
      </c>
      <c r="B11" s="435" t="s">
        <v>556</v>
      </c>
      <c r="C11" s="308"/>
    </row>
    <row r="12" spans="1:3" s="98" customFormat="1" ht="12" customHeight="1">
      <c r="A12" s="454" t="s">
        <v>102</v>
      </c>
      <c r="B12" s="435" t="s">
        <v>259</v>
      </c>
      <c r="C12" s="308"/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1753000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1753000</v>
      </c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270</v>
      </c>
      <c r="C29" s="312">
        <f>SUM(C30:C36)</f>
        <v>0</v>
      </c>
    </row>
    <row r="30" spans="1:3" s="98" customFormat="1" ht="12" customHeight="1">
      <c r="A30" s="453" t="s">
        <v>271</v>
      </c>
      <c r="B30" s="434" t="s">
        <v>561</v>
      </c>
      <c r="C30" s="309"/>
    </row>
    <row r="31" spans="1:3" s="98" customFormat="1" ht="12" customHeight="1">
      <c r="A31" s="454" t="s">
        <v>272</v>
      </c>
      <c r="B31" s="435" t="s">
        <v>586</v>
      </c>
      <c r="C31" s="308"/>
    </row>
    <row r="32" spans="1:3" s="98" customFormat="1" ht="12" customHeight="1">
      <c r="A32" s="454" t="s">
        <v>273</v>
      </c>
      <c r="B32" s="435" t="s">
        <v>587</v>
      </c>
      <c r="C32" s="308"/>
    </row>
    <row r="33" spans="1:3" s="98" customFormat="1" ht="12" customHeight="1">
      <c r="A33" s="454" t="s">
        <v>274</v>
      </c>
      <c r="B33" s="435" t="s">
        <v>563</v>
      </c>
      <c r="C33" s="308"/>
    </row>
    <row r="34" spans="1:3" s="98" customFormat="1" ht="12" customHeight="1">
      <c r="A34" s="454" t="s">
        <v>558</v>
      </c>
      <c r="B34" s="435" t="s">
        <v>275</v>
      </c>
      <c r="C34" s="308"/>
    </row>
    <row r="35" spans="1:3" s="98" customFormat="1" ht="12" customHeight="1">
      <c r="A35" s="454" t="s">
        <v>559</v>
      </c>
      <c r="B35" s="435" t="s">
        <v>562</v>
      </c>
      <c r="C35" s="308"/>
    </row>
    <row r="36" spans="1:3" s="98" customFormat="1" ht="12" customHeight="1" thickBot="1">
      <c r="A36" s="455" t="s">
        <v>560</v>
      </c>
      <c r="B36" s="534" t="s">
        <v>277</v>
      </c>
      <c r="C36" s="310"/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5056000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3500000</v>
      </c>
    </row>
    <row r="40" spans="1:3" s="98" customFormat="1" ht="12" customHeight="1">
      <c r="A40" s="454" t="s">
        <v>94</v>
      </c>
      <c r="B40" s="435" t="s">
        <v>282</v>
      </c>
      <c r="C40" s="308"/>
    </row>
    <row r="41" spans="1:3" s="98" customFormat="1" ht="12" customHeight="1">
      <c r="A41" s="454" t="s">
        <v>176</v>
      </c>
      <c r="B41" s="435" t="s">
        <v>283</v>
      </c>
      <c r="C41" s="308">
        <v>556000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1000000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567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/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/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200000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>
        <v>200000</v>
      </c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7009000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0</v>
      </c>
    </row>
    <row r="76" spans="1:3" s="98" customFormat="1" ht="12" customHeight="1">
      <c r="A76" s="453" t="s">
        <v>343</v>
      </c>
      <c r="B76" s="434" t="s">
        <v>322</v>
      </c>
      <c r="C76" s="311"/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0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7009000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32360000</v>
      </c>
    </row>
    <row r="94" spans="1:3" ht="12" customHeight="1">
      <c r="A94" s="461" t="s">
        <v>99</v>
      </c>
      <c r="B94" s="10" t="s">
        <v>50</v>
      </c>
      <c r="C94" s="307">
        <v>2200000</v>
      </c>
    </row>
    <row r="95" spans="1:3" ht="12" customHeight="1">
      <c r="A95" s="454" t="s">
        <v>100</v>
      </c>
      <c r="B95" s="8" t="s">
        <v>184</v>
      </c>
      <c r="C95" s="308">
        <v>540000</v>
      </c>
    </row>
    <row r="96" spans="1:3" ht="12" customHeight="1">
      <c r="A96" s="454" t="s">
        <v>101</v>
      </c>
      <c r="B96" s="8" t="s">
        <v>141</v>
      </c>
      <c r="C96" s="310">
        <v>7230000</v>
      </c>
    </row>
    <row r="97" spans="1:3" ht="12" customHeight="1">
      <c r="A97" s="454" t="s">
        <v>102</v>
      </c>
      <c r="B97" s="11" t="s">
        <v>185</v>
      </c>
      <c r="C97" s="310"/>
    </row>
    <row r="98" spans="1:3" ht="12" customHeight="1">
      <c r="A98" s="454" t="s">
        <v>113</v>
      </c>
      <c r="B98" s="19" t="s">
        <v>186</v>
      </c>
      <c r="C98" s="310">
        <v>22390000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11900000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10490000</v>
      </c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300000</v>
      </c>
    </row>
    <row r="115" spans="1:3" ht="12" customHeight="1">
      <c r="A115" s="453" t="s">
        <v>105</v>
      </c>
      <c r="B115" s="8" t="s">
        <v>232</v>
      </c>
      <c r="C115" s="309"/>
    </row>
    <row r="116" spans="1:3" ht="12" customHeight="1">
      <c r="A116" s="453" t="s">
        <v>106</v>
      </c>
      <c r="B116" s="12" t="s">
        <v>367</v>
      </c>
      <c r="C116" s="309"/>
    </row>
    <row r="117" spans="1:3" ht="12" customHeight="1">
      <c r="A117" s="453" t="s">
        <v>107</v>
      </c>
      <c r="B117" s="12" t="s">
        <v>188</v>
      </c>
      <c r="C117" s="308"/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>
        <v>300000</v>
      </c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>
        <v>300000</v>
      </c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32660000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0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/>
    </row>
    <row r="143" spans="1:3" s="99" customFormat="1" ht="12" customHeight="1">
      <c r="A143" s="453" t="s">
        <v>291</v>
      </c>
      <c r="B143" s="9" t="s">
        <v>546</v>
      </c>
      <c r="C143" s="273"/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0</v>
      </c>
    </row>
    <row r="155" spans="1:3" ht="13.5" thickBot="1">
      <c r="A155" s="464" t="s">
        <v>29</v>
      </c>
      <c r="B155" s="397" t="s">
        <v>476</v>
      </c>
      <c r="C155" s="444">
        <f>+C128+C154</f>
        <v>32660000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+CONCATENATE("9.1.3. melléklet a 3/",LEFT(ÖSSZEFÜGGÉSEK!A5,4),". (II.16.) önkormányzati rendelethez")</f>
        <v>9.1.3.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534</v>
      </c>
      <c r="C3" s="508" t="s">
        <v>435</v>
      </c>
    </row>
    <row r="4" spans="1:3" s="96" customFormat="1" ht="15.75" customHeight="1" thickBot="1">
      <c r="A4" s="234"/>
      <c r="B4" s="234"/>
      <c r="C4" s="235" t="str">
        <f>'9.1.2. sz. mell 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0</v>
      </c>
    </row>
    <row r="9" spans="1:3" s="97" customFormat="1" ht="12" customHeight="1">
      <c r="A9" s="453" t="s">
        <v>99</v>
      </c>
      <c r="B9" s="434" t="s">
        <v>256</v>
      </c>
      <c r="C9" s="309"/>
    </row>
    <row r="10" spans="1:3" s="98" customFormat="1" ht="12" customHeight="1">
      <c r="A10" s="454" t="s">
        <v>100</v>
      </c>
      <c r="B10" s="435" t="s">
        <v>257</v>
      </c>
      <c r="C10" s="308"/>
    </row>
    <row r="11" spans="1:3" s="98" customFormat="1" ht="12" customHeight="1">
      <c r="A11" s="454" t="s">
        <v>101</v>
      </c>
      <c r="B11" s="435" t="s">
        <v>556</v>
      </c>
      <c r="C11" s="308"/>
    </row>
    <row r="12" spans="1:3" s="98" customFormat="1" ht="12" customHeight="1">
      <c r="A12" s="454" t="s">
        <v>102</v>
      </c>
      <c r="B12" s="435" t="s">
        <v>259</v>
      </c>
      <c r="C12" s="308"/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0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/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270</v>
      </c>
      <c r="C29" s="312">
        <f>SUM(C30:C36)</f>
        <v>0</v>
      </c>
    </row>
    <row r="30" spans="1:3" s="98" customFormat="1" ht="12" customHeight="1">
      <c r="A30" s="453" t="s">
        <v>271</v>
      </c>
      <c r="B30" s="434" t="s">
        <v>561</v>
      </c>
      <c r="C30" s="309"/>
    </row>
    <row r="31" spans="1:3" s="98" customFormat="1" ht="12" customHeight="1">
      <c r="A31" s="454" t="s">
        <v>272</v>
      </c>
      <c r="B31" s="435" t="s">
        <v>562</v>
      </c>
      <c r="C31" s="308"/>
    </row>
    <row r="32" spans="1:3" s="98" customFormat="1" ht="12" customHeight="1">
      <c r="A32" s="454" t="s">
        <v>273</v>
      </c>
      <c r="B32" s="435" t="s">
        <v>563</v>
      </c>
      <c r="C32" s="308"/>
    </row>
    <row r="33" spans="1:3" s="98" customFormat="1" ht="12" customHeight="1">
      <c r="A33" s="454" t="s">
        <v>274</v>
      </c>
      <c r="B33" s="435" t="s">
        <v>564</v>
      </c>
      <c r="C33" s="308"/>
    </row>
    <row r="34" spans="1:3" s="98" customFormat="1" ht="12" customHeight="1">
      <c r="A34" s="454" t="s">
        <v>558</v>
      </c>
      <c r="B34" s="435" t="s">
        <v>275</v>
      </c>
      <c r="C34" s="308"/>
    </row>
    <row r="35" spans="1:3" s="98" customFormat="1" ht="12" customHeight="1">
      <c r="A35" s="454" t="s">
        <v>559</v>
      </c>
      <c r="B35" s="435" t="s">
        <v>276</v>
      </c>
      <c r="C35" s="308"/>
    </row>
    <row r="36" spans="1:3" s="98" customFormat="1" ht="12" customHeight="1" thickBot="1">
      <c r="A36" s="455" t="s">
        <v>560</v>
      </c>
      <c r="B36" s="534" t="s">
        <v>277</v>
      </c>
      <c r="C36" s="310"/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/>
    </row>
    <row r="40" spans="1:3" s="98" customFormat="1" ht="12" customHeight="1">
      <c r="A40" s="454" t="s">
        <v>94</v>
      </c>
      <c r="B40" s="435" t="s">
        <v>282</v>
      </c>
      <c r="C40" s="308"/>
    </row>
    <row r="41" spans="1:3" s="98" customFormat="1" ht="12" customHeight="1">
      <c r="A41" s="454" t="s">
        <v>176</v>
      </c>
      <c r="B41" s="435" t="s">
        <v>283</v>
      </c>
      <c r="C41" s="308"/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/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/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/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534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534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534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0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538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0</v>
      </c>
    </row>
    <row r="76" spans="1:3" s="98" customFormat="1" ht="12" customHeight="1">
      <c r="A76" s="453" t="s">
        <v>343</v>
      </c>
      <c r="B76" s="434" t="s">
        <v>322</v>
      </c>
      <c r="C76" s="311"/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0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0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0</v>
      </c>
    </row>
    <row r="94" spans="1:3" ht="12" customHeight="1">
      <c r="A94" s="461" t="s">
        <v>99</v>
      </c>
      <c r="B94" s="10" t="s">
        <v>50</v>
      </c>
      <c r="C94" s="307"/>
    </row>
    <row r="95" spans="1:3" ht="12" customHeight="1">
      <c r="A95" s="454" t="s">
        <v>100</v>
      </c>
      <c r="B95" s="8" t="s">
        <v>184</v>
      </c>
      <c r="C95" s="308"/>
    </row>
    <row r="96" spans="1:3" ht="12" customHeight="1">
      <c r="A96" s="454" t="s">
        <v>101</v>
      </c>
      <c r="B96" s="8" t="s">
        <v>141</v>
      </c>
      <c r="C96" s="310"/>
    </row>
    <row r="97" spans="1:3" ht="12" customHeight="1">
      <c r="A97" s="454" t="s">
        <v>102</v>
      </c>
      <c r="B97" s="11" t="s">
        <v>185</v>
      </c>
      <c r="C97" s="310"/>
    </row>
    <row r="98" spans="1:3" ht="12" customHeight="1">
      <c r="A98" s="454" t="s">
        <v>113</v>
      </c>
      <c r="B98" s="19" t="s">
        <v>186</v>
      </c>
      <c r="C98" s="310"/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/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/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0</v>
      </c>
    </row>
    <row r="115" spans="1:3" ht="12" customHeight="1">
      <c r="A115" s="453" t="s">
        <v>105</v>
      </c>
      <c r="B115" s="8" t="s">
        <v>232</v>
      </c>
      <c r="C115" s="309"/>
    </row>
    <row r="116" spans="1:3" ht="12" customHeight="1">
      <c r="A116" s="453" t="s">
        <v>106</v>
      </c>
      <c r="B116" s="12" t="s">
        <v>367</v>
      </c>
      <c r="C116" s="309"/>
    </row>
    <row r="117" spans="1:3" ht="12" customHeight="1">
      <c r="A117" s="453" t="s">
        <v>107</v>
      </c>
      <c r="B117" s="12" t="s">
        <v>188</v>
      </c>
      <c r="C117" s="308"/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/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/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0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/>
    </row>
    <row r="143" spans="1:3" s="99" customFormat="1" ht="12" customHeight="1">
      <c r="A143" s="453" t="s">
        <v>291</v>
      </c>
      <c r="B143" s="9" t="s">
        <v>546</v>
      </c>
      <c r="C143" s="273"/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0</v>
      </c>
    </row>
    <row r="155" spans="1:3" ht="13.5" thickBot="1">
      <c r="A155" s="464" t="s">
        <v>29</v>
      </c>
      <c r="B155" s="397" t="s">
        <v>476</v>
      </c>
      <c r="C155" s="444">
        <f>+C128+C154</f>
        <v>0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30" zoomScaleNormal="130" workbookViewId="0" topLeftCell="A37">
      <selection activeCell="F51" sqref="F5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 melléklet a 3/",LEFT(ÖSSZEFÜGGÉSEK!A5,4),". (II.16.) önkormányzati rendelethez")</f>
        <v>9.2.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402</v>
      </c>
      <c r="C3" s="382"/>
    </row>
    <row r="4" spans="1:3" s="474" customFormat="1" ht="15.75" customHeight="1" thickBot="1">
      <c r="A4" s="234"/>
      <c r="B4" s="234"/>
      <c r="C4" s="235" t="str">
        <f>'9.1.3.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1451721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1451721</v>
      </c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1451721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100295393</v>
      </c>
    </row>
    <row r="39" spans="1:3" s="383" customFormat="1" ht="12" customHeight="1">
      <c r="A39" s="470" t="s">
        <v>414</v>
      </c>
      <c r="B39" s="471" t="s">
        <v>239</v>
      </c>
      <c r="C39" s="78">
        <v>1703269</v>
      </c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98592124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101747114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101747114</v>
      </c>
    </row>
    <row r="47" spans="1:3" ht="12" customHeight="1">
      <c r="A47" s="469" t="s">
        <v>99</v>
      </c>
      <c r="B47" s="9" t="s">
        <v>50</v>
      </c>
      <c r="C47" s="78">
        <v>73422863</v>
      </c>
    </row>
    <row r="48" spans="1:3" ht="12" customHeight="1">
      <c r="A48" s="469" t="s">
        <v>100</v>
      </c>
      <c r="B48" s="8" t="s">
        <v>184</v>
      </c>
      <c r="C48" s="81">
        <v>15140308</v>
      </c>
    </row>
    <row r="49" spans="1:3" ht="12" customHeight="1">
      <c r="A49" s="469" t="s">
        <v>101</v>
      </c>
      <c r="B49" s="8" t="s">
        <v>141</v>
      </c>
      <c r="C49" s="81">
        <v>13183943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2" customHeight="1" thickBot="1">
      <c r="A57" s="207" t="s">
        <v>21</v>
      </c>
      <c r="B57" s="125" t="s">
        <v>13</v>
      </c>
      <c r="C57" s="353"/>
    </row>
    <row r="58" spans="1:3" ht="15" customHeight="1" thickBot="1">
      <c r="A58" s="207" t="s">
        <v>22</v>
      </c>
      <c r="B58" s="250" t="s">
        <v>535</v>
      </c>
      <c r="C58" s="379">
        <f>+C46+C52+C57</f>
        <v>101747114</v>
      </c>
    </row>
    <row r="59" ht="13.5" thickBot="1">
      <c r="C59" s="380"/>
    </row>
    <row r="60" spans="1:3" ht="15" customHeight="1" thickBot="1">
      <c r="A60" s="253" t="s">
        <v>523</v>
      </c>
      <c r="B60" s="254"/>
      <c r="C60" s="122">
        <v>20</v>
      </c>
    </row>
    <row r="61" spans="1:3" ht="14.25" customHeight="1" thickBot="1">
      <c r="A61" s="253" t="s">
        <v>207</v>
      </c>
      <c r="B61" s="254"/>
      <c r="C61" s="122"/>
    </row>
    <row r="62" ht="15.75">
      <c r="A62" s="669" t="s">
        <v>656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94">
      <selection activeCell="C120" sqref="C120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598" t="s">
        <v>16</v>
      </c>
      <c r="B1" s="598"/>
      <c r="C1" s="598"/>
    </row>
    <row r="2" spans="1:3" ht="15.75" customHeight="1" thickBot="1">
      <c r="A2" s="599" t="s">
        <v>153</v>
      </c>
      <c r="B2" s="599"/>
      <c r="C2" s="316" t="s">
        <v>570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220007431</v>
      </c>
    </row>
    <row r="6" spans="1:3" s="433" customFormat="1" ht="12" customHeight="1">
      <c r="A6" s="15" t="s">
        <v>99</v>
      </c>
      <c r="B6" s="434" t="s">
        <v>256</v>
      </c>
      <c r="C6" s="309">
        <v>106328996</v>
      </c>
    </row>
    <row r="7" spans="1:3" s="433" customFormat="1" ht="12" customHeight="1">
      <c r="A7" s="14" t="s">
        <v>100</v>
      </c>
      <c r="B7" s="435" t="s">
        <v>257</v>
      </c>
      <c r="C7" s="308">
        <v>49436133</v>
      </c>
    </row>
    <row r="8" spans="1:3" s="433" customFormat="1" ht="12" customHeight="1">
      <c r="A8" s="14" t="s">
        <v>101</v>
      </c>
      <c r="B8" s="435" t="s">
        <v>556</v>
      </c>
      <c r="C8" s="308">
        <v>54519059</v>
      </c>
    </row>
    <row r="9" spans="1:3" s="433" customFormat="1" ht="12" customHeight="1">
      <c r="A9" s="14" t="s">
        <v>102</v>
      </c>
      <c r="B9" s="435" t="s">
        <v>259</v>
      </c>
      <c r="C9" s="308">
        <v>8076750</v>
      </c>
    </row>
    <row r="10" spans="1:3" s="433" customFormat="1" ht="12" customHeight="1">
      <c r="A10" s="14" t="s">
        <v>149</v>
      </c>
      <c r="B10" s="302" t="s">
        <v>436</v>
      </c>
      <c r="C10" s="308">
        <v>1646493</v>
      </c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60862932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60862932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62508090</v>
      </c>
    </row>
    <row r="20" spans="1:3" s="433" customFormat="1" ht="12" customHeight="1">
      <c r="A20" s="15" t="s">
        <v>88</v>
      </c>
      <c r="B20" s="434" t="s">
        <v>266</v>
      </c>
      <c r="C20" s="309">
        <v>62508090</v>
      </c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585" customFormat="1" ht="12" customHeight="1" thickBot="1">
      <c r="A25" s="582" t="s">
        <v>173</v>
      </c>
      <c r="B25" s="583" t="s">
        <v>576</v>
      </c>
      <c r="C25" s="584"/>
    </row>
    <row r="26" spans="1:3" s="433" customFormat="1" ht="12" customHeight="1" thickBot="1">
      <c r="A26" s="20" t="s">
        <v>174</v>
      </c>
      <c r="B26" s="21" t="s">
        <v>557</v>
      </c>
      <c r="C26" s="312">
        <f>SUM(C27:C33)</f>
        <v>253300000</v>
      </c>
    </row>
    <row r="27" spans="1:3" s="433" customFormat="1" ht="12" customHeight="1">
      <c r="A27" s="15" t="s">
        <v>271</v>
      </c>
      <c r="B27" s="434" t="s">
        <v>561</v>
      </c>
      <c r="C27" s="309">
        <v>145000000</v>
      </c>
    </row>
    <row r="28" spans="1:3" s="433" customFormat="1" ht="12" customHeight="1">
      <c r="A28" s="14" t="s">
        <v>272</v>
      </c>
      <c r="B28" s="435" t="s">
        <v>586</v>
      </c>
      <c r="C28" s="308">
        <v>14000000</v>
      </c>
    </row>
    <row r="29" spans="1:3" s="433" customFormat="1" ht="12" customHeight="1">
      <c r="A29" s="14" t="s">
        <v>273</v>
      </c>
      <c r="B29" s="435" t="s">
        <v>587</v>
      </c>
      <c r="C29" s="308">
        <v>13700000</v>
      </c>
    </row>
    <row r="30" spans="1:3" s="433" customFormat="1" ht="12" customHeight="1">
      <c r="A30" s="14" t="s">
        <v>274</v>
      </c>
      <c r="B30" s="435" t="s">
        <v>563</v>
      </c>
      <c r="C30" s="308">
        <v>45000000</v>
      </c>
    </row>
    <row r="31" spans="1:3" s="433" customFormat="1" ht="12" customHeight="1">
      <c r="A31" s="14" t="s">
        <v>558</v>
      </c>
      <c r="B31" s="435" t="s">
        <v>275</v>
      </c>
      <c r="C31" s="308">
        <v>6800000</v>
      </c>
    </row>
    <row r="32" spans="1:3" s="433" customFormat="1" ht="12" customHeight="1">
      <c r="A32" s="14" t="s">
        <v>559</v>
      </c>
      <c r="B32" s="435" t="s">
        <v>562</v>
      </c>
      <c r="C32" s="308">
        <v>28000000</v>
      </c>
    </row>
    <row r="33" spans="1:3" s="433" customFormat="1" ht="12" customHeight="1" thickBot="1">
      <c r="A33" s="16" t="s">
        <v>560</v>
      </c>
      <c r="B33" s="534" t="s">
        <v>277</v>
      </c>
      <c r="C33" s="310">
        <v>800000</v>
      </c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39045622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10120000</v>
      </c>
    </row>
    <row r="37" spans="1:3" s="433" customFormat="1" ht="12" customHeight="1">
      <c r="A37" s="14" t="s">
        <v>94</v>
      </c>
      <c r="B37" s="435" t="s">
        <v>282</v>
      </c>
      <c r="C37" s="308">
        <v>2000000</v>
      </c>
    </row>
    <row r="38" spans="1:3" s="433" customFormat="1" ht="12" customHeight="1">
      <c r="A38" s="14" t="s">
        <v>176</v>
      </c>
      <c r="B38" s="435" t="s">
        <v>283</v>
      </c>
      <c r="C38" s="308">
        <v>16000000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3882000</v>
      </c>
    </row>
    <row r="41" spans="1:3" s="433" customFormat="1" ht="12" customHeight="1">
      <c r="A41" s="14" t="s">
        <v>179</v>
      </c>
      <c r="B41" s="435" t="s">
        <v>286</v>
      </c>
      <c r="C41" s="308">
        <v>1451000</v>
      </c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>
        <v>50000</v>
      </c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>
        <v>5542622</v>
      </c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200000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>
        <v>200000</v>
      </c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635924075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577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286434237</v>
      </c>
    </row>
    <row r="73" spans="1:3" s="433" customFormat="1" ht="12" customHeight="1">
      <c r="A73" s="15" t="s">
        <v>343</v>
      </c>
      <c r="B73" s="434" t="s">
        <v>322</v>
      </c>
      <c r="C73" s="311">
        <v>286434237</v>
      </c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8" t="s">
        <v>347</v>
      </c>
      <c r="B78" s="586" t="s">
        <v>580</v>
      </c>
      <c r="C78" s="587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286434237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922358312</v>
      </c>
    </row>
    <row r="88" spans="1:3" s="433" customFormat="1" ht="83.25" customHeight="1">
      <c r="A88" s="5"/>
      <c r="B88" s="6"/>
      <c r="C88" s="313"/>
    </row>
    <row r="89" spans="1:3" ht="16.5" customHeight="1">
      <c r="A89" s="598" t="s">
        <v>48</v>
      </c>
      <c r="B89" s="598"/>
      <c r="C89" s="598"/>
    </row>
    <row r="90" spans="1:3" s="443" customFormat="1" ht="16.5" customHeight="1" thickBot="1">
      <c r="A90" s="600" t="s">
        <v>154</v>
      </c>
      <c r="B90" s="600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638880426</v>
      </c>
    </row>
    <row r="94" spans="1:3" ht="12" customHeight="1">
      <c r="A94" s="17" t="s">
        <v>99</v>
      </c>
      <c r="B94" s="10" t="s">
        <v>50</v>
      </c>
      <c r="C94" s="307">
        <v>155255671</v>
      </c>
    </row>
    <row r="95" spans="1:3" ht="12" customHeight="1">
      <c r="A95" s="14" t="s">
        <v>100</v>
      </c>
      <c r="B95" s="8" t="s">
        <v>184</v>
      </c>
      <c r="C95" s="308">
        <v>34156438</v>
      </c>
    </row>
    <row r="96" spans="1:3" ht="12" customHeight="1">
      <c r="A96" s="14" t="s">
        <v>101</v>
      </c>
      <c r="B96" s="8" t="s">
        <v>141</v>
      </c>
      <c r="C96" s="310">
        <v>239248275</v>
      </c>
    </row>
    <row r="97" spans="1:3" ht="12" customHeight="1">
      <c r="A97" s="14" t="s">
        <v>102</v>
      </c>
      <c r="B97" s="11" t="s">
        <v>185</v>
      </c>
      <c r="C97" s="310">
        <v>10128980</v>
      </c>
    </row>
    <row r="98" spans="1:3" ht="12" customHeight="1">
      <c r="A98" s="14" t="s">
        <v>113</v>
      </c>
      <c r="B98" s="19" t="s">
        <v>186</v>
      </c>
      <c r="C98" s="310">
        <v>186289079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>
        <v>108999079</v>
      </c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77290000</v>
      </c>
    </row>
    <row r="111" spans="1:3" ht="12" customHeight="1">
      <c r="A111" s="14" t="s">
        <v>447</v>
      </c>
      <c r="B111" s="11" t="s">
        <v>51</v>
      </c>
      <c r="C111" s="308">
        <v>13801983</v>
      </c>
    </row>
    <row r="112" spans="1:3" ht="12" customHeight="1">
      <c r="A112" s="14" t="s">
        <v>448</v>
      </c>
      <c r="B112" s="8" t="s">
        <v>450</v>
      </c>
      <c r="C112" s="308">
        <v>13801983</v>
      </c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275601209</v>
      </c>
    </row>
    <row r="115" spans="1:3" ht="12" customHeight="1">
      <c r="A115" s="15" t="s">
        <v>105</v>
      </c>
      <c r="B115" s="8" t="s">
        <v>232</v>
      </c>
      <c r="C115" s="309">
        <v>94257313</v>
      </c>
    </row>
    <row r="116" spans="1:3" ht="12" customHeight="1">
      <c r="A116" s="15" t="s">
        <v>106</v>
      </c>
      <c r="B116" s="12" t="s">
        <v>367</v>
      </c>
      <c r="C116" s="309">
        <v>82000000</v>
      </c>
    </row>
    <row r="117" spans="1:3" ht="12" customHeight="1">
      <c r="A117" s="15" t="s">
        <v>107</v>
      </c>
      <c r="B117" s="12" t="s">
        <v>188</v>
      </c>
      <c r="C117" s="308">
        <v>181043896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>
        <v>300000</v>
      </c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>
        <v>300000</v>
      </c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914481635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7876677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7876677</v>
      </c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7876677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922358312</v>
      </c>
    </row>
    <row r="155" ht="7.5" customHeight="1"/>
    <row r="156" spans="1:3" ht="15.75">
      <c r="A156" s="601" t="s">
        <v>376</v>
      </c>
      <c r="B156" s="601"/>
      <c r="C156" s="601"/>
    </row>
    <row r="157" spans="1:3" ht="15" customHeight="1" thickBot="1">
      <c r="A157" s="599" t="s">
        <v>155</v>
      </c>
      <c r="B157" s="599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-278557560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278557560</v>
      </c>
    </row>
    <row r="160" ht="15.75">
      <c r="A160" s="398" t="s">
        <v>656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KÖLTSÉGVETÉSÉNEK ÖSSZEVONT MÉRLEGE&amp;10
&amp;R&amp;"Times New Roman CE,Félkövér dőlt"&amp;11 1.1. melléklet a 3/2018. (II.16.)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30" zoomScaleNormal="130" workbookViewId="0" topLeftCell="A31">
      <selection activeCell="C50" sqref="C50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+CONCATENATE("9.2.1. melléklet a 3/",LEFT(ÖSSZEFÜGGÉSEK!A5,4),". (II.16.) önkormányzati rendelethez")</f>
        <v>9.2.1.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421</v>
      </c>
      <c r="C3" s="382" t="s">
        <v>55</v>
      </c>
    </row>
    <row r="4" spans="1:3" s="474" customFormat="1" ht="15.75" customHeight="1" thickBot="1">
      <c r="A4" s="234"/>
      <c r="B4" s="234"/>
      <c r="C4" s="235" t="str">
        <f>'9.2.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1451721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1451721</v>
      </c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1451721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87818141</v>
      </c>
    </row>
    <row r="39" spans="1:3" s="383" customFormat="1" ht="12" customHeight="1">
      <c r="A39" s="470" t="s">
        <v>414</v>
      </c>
      <c r="B39" s="471" t="s">
        <v>239</v>
      </c>
      <c r="C39" s="78">
        <v>1703269</v>
      </c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86114872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89269862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89269862</v>
      </c>
    </row>
    <row r="47" spans="1:3" ht="12" customHeight="1">
      <c r="A47" s="469" t="s">
        <v>99</v>
      </c>
      <c r="B47" s="9" t="s">
        <v>50</v>
      </c>
      <c r="C47" s="78">
        <v>64810603</v>
      </c>
    </row>
    <row r="48" spans="1:3" ht="12" customHeight="1">
      <c r="A48" s="469" t="s">
        <v>100</v>
      </c>
      <c r="B48" s="8" t="s">
        <v>184</v>
      </c>
      <c r="C48" s="81">
        <v>13275316</v>
      </c>
    </row>
    <row r="49" spans="1:3" ht="12" customHeight="1">
      <c r="A49" s="469" t="s">
        <v>101</v>
      </c>
      <c r="B49" s="8" t="s">
        <v>141</v>
      </c>
      <c r="C49" s="81">
        <v>11183943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89269862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>
        <v>18</v>
      </c>
    </row>
    <row r="61" spans="1:3" ht="13.5" thickBot="1">
      <c r="A61" s="253" t="s">
        <v>207</v>
      </c>
      <c r="B61" s="254"/>
      <c r="C61" s="122"/>
    </row>
    <row r="62" ht="15.75">
      <c r="A62" s="669" t="s">
        <v>656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+CONCATENATE("9.2.2. melléklet a 3/",LEFT(ÖSSZEFÜGGÉSEK!A5,4),". (II.16.) önkormányzati rendelethez")</f>
        <v>9.2.2.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422</v>
      </c>
      <c r="C3" s="382" t="s">
        <v>60</v>
      </c>
    </row>
    <row r="4" spans="1:3" s="474" customFormat="1" ht="15.75" customHeight="1" thickBot="1">
      <c r="A4" s="234"/>
      <c r="B4" s="234"/>
      <c r="C4" s="235" t="str">
        <f>'9.2.1.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0</v>
      </c>
    </row>
    <row r="39" spans="1:3" s="383" customFormat="1" ht="12" customHeight="1">
      <c r="A39" s="470" t="s">
        <v>414</v>
      </c>
      <c r="B39" s="471" t="s">
        <v>239</v>
      </c>
      <c r="C39" s="78"/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/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0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0</v>
      </c>
    </row>
    <row r="47" spans="1:3" ht="12" customHeight="1">
      <c r="A47" s="469" t="s">
        <v>99</v>
      </c>
      <c r="B47" s="9" t="s">
        <v>50</v>
      </c>
      <c r="C47" s="78"/>
    </row>
    <row r="48" spans="1:3" ht="12" customHeight="1">
      <c r="A48" s="469" t="s">
        <v>100</v>
      </c>
      <c r="B48" s="8" t="s">
        <v>184</v>
      </c>
      <c r="C48" s="81"/>
    </row>
    <row r="49" spans="1:3" ht="12" customHeight="1">
      <c r="A49" s="469" t="s">
        <v>101</v>
      </c>
      <c r="B49" s="8" t="s">
        <v>141</v>
      </c>
      <c r="C49" s="81"/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0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/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+CONCATENATE("9.2.3. melléklet a 3/",LEFT(ÖSSZEFÜGGÉSEK!A5,4),". (II.16.) önkormányzati rendelethez")</f>
        <v>9.2.3.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536</v>
      </c>
      <c r="C3" s="382" t="s">
        <v>61</v>
      </c>
    </row>
    <row r="4" spans="1:3" s="474" customFormat="1" ht="15.75" customHeight="1" thickBot="1">
      <c r="A4" s="234"/>
      <c r="B4" s="234"/>
      <c r="C4" s="235" t="str">
        <f>'9.2.2. sz. 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12477252</v>
      </c>
    </row>
    <row r="39" spans="1:3" s="383" customFormat="1" ht="12" customHeight="1">
      <c r="A39" s="470" t="s">
        <v>414</v>
      </c>
      <c r="B39" s="471" t="s">
        <v>239</v>
      </c>
      <c r="C39" s="78"/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12477252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12477252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12477252</v>
      </c>
    </row>
    <row r="47" spans="1:3" ht="12" customHeight="1">
      <c r="A47" s="469" t="s">
        <v>99</v>
      </c>
      <c r="B47" s="9" t="s">
        <v>50</v>
      </c>
      <c r="C47" s="78">
        <v>8612260</v>
      </c>
    </row>
    <row r="48" spans="1:3" ht="12" customHeight="1">
      <c r="A48" s="469" t="s">
        <v>100</v>
      </c>
      <c r="B48" s="8" t="s">
        <v>184</v>
      </c>
      <c r="C48" s="81">
        <v>1864992</v>
      </c>
    </row>
    <row r="49" spans="1:3" ht="12" customHeight="1">
      <c r="A49" s="469" t="s">
        <v>101</v>
      </c>
      <c r="B49" s="8" t="s">
        <v>141</v>
      </c>
      <c r="C49" s="81">
        <v>2000000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12477252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>
        <v>2</v>
      </c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A34">
      <selection activeCell="C53" sqref="C53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 melléklet a 3/",LEFT(ÖSSZEFÜGGÉSEK!A5,4),". (II.16.) önkormányzati rendelethez")</f>
        <v>9.3.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402</v>
      </c>
      <c r="C3" s="382"/>
    </row>
    <row r="4" spans="1:3" s="474" customFormat="1" ht="15.75" customHeight="1" thickBot="1">
      <c r="A4" s="234"/>
      <c r="B4" s="234"/>
      <c r="C4" s="235" t="str">
        <f>'9.2.3.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8953000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5120000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>
        <v>1000000</v>
      </c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>
        <v>1382000</v>
      </c>
    </row>
    <row r="15" spans="1:3" s="383" customFormat="1" ht="12" customHeight="1">
      <c r="A15" s="469" t="s">
        <v>104</v>
      </c>
      <c r="B15" s="7" t="s">
        <v>404</v>
      </c>
      <c r="C15" s="324">
        <v>1451000</v>
      </c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1800000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1800000</v>
      </c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10753000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43076572</v>
      </c>
    </row>
    <row r="38" spans="1:3" s="383" customFormat="1" ht="12" customHeight="1">
      <c r="A38" s="470" t="s">
        <v>414</v>
      </c>
      <c r="B38" s="471" t="s">
        <v>239</v>
      </c>
      <c r="C38" s="78">
        <v>57695</v>
      </c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43018877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53829572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43067259</v>
      </c>
    </row>
    <row r="46" spans="1:3" ht="12" customHeight="1">
      <c r="A46" s="469" t="s">
        <v>99</v>
      </c>
      <c r="B46" s="9" t="s">
        <v>50</v>
      </c>
      <c r="C46" s="78">
        <v>12528250</v>
      </c>
    </row>
    <row r="47" spans="1:3" ht="12" customHeight="1">
      <c r="A47" s="469" t="s">
        <v>100</v>
      </c>
      <c r="B47" s="8" t="s">
        <v>184</v>
      </c>
      <c r="C47" s="81">
        <v>2428497</v>
      </c>
    </row>
    <row r="48" spans="1:3" ht="12" customHeight="1">
      <c r="A48" s="469" t="s">
        <v>101</v>
      </c>
      <c r="B48" s="8" t="s">
        <v>141</v>
      </c>
      <c r="C48" s="81">
        <v>28110512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10762313</v>
      </c>
    </row>
    <row r="52" spans="1:3" s="477" customFormat="1" ht="12" customHeight="1">
      <c r="A52" s="469" t="s">
        <v>105</v>
      </c>
      <c r="B52" s="9" t="s">
        <v>232</v>
      </c>
      <c r="C52" s="78">
        <v>2257313</v>
      </c>
    </row>
    <row r="53" spans="1:3" ht="12" customHeight="1">
      <c r="A53" s="469" t="s">
        <v>106</v>
      </c>
      <c r="B53" s="8" t="s">
        <v>188</v>
      </c>
      <c r="C53" s="81">
        <v>8505000</v>
      </c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53829572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>
        <v>2</v>
      </c>
    </row>
    <row r="60" spans="1:3" ht="13.5" thickBot="1">
      <c r="A60" s="253" t="s">
        <v>207</v>
      </c>
      <c r="B60" s="254"/>
      <c r="C60" s="122"/>
    </row>
    <row r="61" ht="15.75">
      <c r="A61" s="669" t="s">
        <v>656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A34">
      <selection activeCell="C53" sqref="C53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+CONCATENATE("9.3.1. melléklet a 3/",LEFT(ÖSSZEFÜGGÉSEK!A5,4),". (II.16.) önkormányzati rendelethez")</f>
        <v>9.3.1.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421</v>
      </c>
      <c r="C3" s="382" t="s">
        <v>55</v>
      </c>
    </row>
    <row r="4" spans="1:3" s="474" customFormat="1" ht="15.75" customHeight="1" thickBot="1">
      <c r="A4" s="234"/>
      <c r="B4" s="234"/>
      <c r="C4" s="235" t="str">
        <f>'9.3.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8953000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5120000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>
        <v>1000000</v>
      </c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>
        <v>1382000</v>
      </c>
    </row>
    <row r="15" spans="1:3" s="383" customFormat="1" ht="12" customHeight="1">
      <c r="A15" s="469" t="s">
        <v>104</v>
      </c>
      <c r="B15" s="7" t="s">
        <v>404</v>
      </c>
      <c r="C15" s="324">
        <v>1451000</v>
      </c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1800000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1800000</v>
      </c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10753000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36753572</v>
      </c>
    </row>
    <row r="38" spans="1:3" s="383" customFormat="1" ht="12" customHeight="1">
      <c r="A38" s="470" t="s">
        <v>414</v>
      </c>
      <c r="B38" s="471" t="s">
        <v>239</v>
      </c>
      <c r="C38" s="78">
        <v>57695</v>
      </c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36695877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47506572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37744259</v>
      </c>
    </row>
    <row r="46" spans="1:3" ht="12" customHeight="1">
      <c r="A46" s="469" t="s">
        <v>99</v>
      </c>
      <c r="B46" s="9" t="s">
        <v>50</v>
      </c>
      <c r="C46" s="78">
        <v>7628250</v>
      </c>
    </row>
    <row r="47" spans="1:3" ht="12" customHeight="1">
      <c r="A47" s="469" t="s">
        <v>100</v>
      </c>
      <c r="B47" s="8" t="s">
        <v>184</v>
      </c>
      <c r="C47" s="81">
        <v>2568497</v>
      </c>
    </row>
    <row r="48" spans="1:3" ht="12" customHeight="1">
      <c r="A48" s="469" t="s">
        <v>101</v>
      </c>
      <c r="B48" s="8" t="s">
        <v>141</v>
      </c>
      <c r="C48" s="81">
        <v>27547512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10762313</v>
      </c>
    </row>
    <row r="52" spans="1:3" s="477" customFormat="1" ht="12" customHeight="1">
      <c r="A52" s="469" t="s">
        <v>105</v>
      </c>
      <c r="B52" s="9" t="s">
        <v>232</v>
      </c>
      <c r="C52" s="78">
        <v>2257313</v>
      </c>
    </row>
    <row r="53" spans="1:3" ht="12" customHeight="1">
      <c r="A53" s="469" t="s">
        <v>106</v>
      </c>
      <c r="B53" s="8" t="s">
        <v>188</v>
      </c>
      <c r="C53" s="81">
        <v>8505000</v>
      </c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48506572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>
        <v>2</v>
      </c>
    </row>
    <row r="60" spans="1:3" ht="13.5" thickBot="1">
      <c r="A60" s="253" t="s">
        <v>207</v>
      </c>
      <c r="B60" s="254"/>
      <c r="C60" s="122"/>
    </row>
    <row r="61" ht="15.75">
      <c r="A61" s="669" t="s">
        <v>656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+CONCATENATE("9.3.2. melléklet a 3/",LEFT(ÖSSZEFÜGGÉSEK!A5,4),". (II.16.) önkormányzati rendelethez")</f>
        <v>9.3.2.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422</v>
      </c>
      <c r="C3" s="382" t="s">
        <v>60</v>
      </c>
    </row>
    <row r="4" spans="1:3" s="474" customFormat="1" ht="15.75" customHeight="1" thickBot="1">
      <c r="A4" s="234"/>
      <c r="B4" s="234"/>
      <c r="C4" s="235" t="str">
        <f>'9.3.1.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6323000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6323000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6323000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6323000</v>
      </c>
    </row>
    <row r="46" spans="1:3" ht="12" customHeight="1">
      <c r="A46" s="469" t="s">
        <v>99</v>
      </c>
      <c r="B46" s="9" t="s">
        <v>50</v>
      </c>
      <c r="C46" s="78">
        <v>4900000</v>
      </c>
    </row>
    <row r="47" spans="1:3" ht="12" customHeight="1">
      <c r="A47" s="469" t="s">
        <v>100</v>
      </c>
      <c r="B47" s="8" t="s">
        <v>184</v>
      </c>
      <c r="C47" s="81">
        <v>860000</v>
      </c>
    </row>
    <row r="48" spans="1:3" ht="12" customHeight="1">
      <c r="A48" s="469" t="s">
        <v>101</v>
      </c>
      <c r="B48" s="8" t="s">
        <v>141</v>
      </c>
      <c r="C48" s="81">
        <v>563000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78"/>
    </row>
    <row r="53" spans="1:3" ht="12" customHeight="1">
      <c r="A53" s="469" t="s">
        <v>106</v>
      </c>
      <c r="B53" s="8" t="s">
        <v>188</v>
      </c>
      <c r="C53" s="81"/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6323000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/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+CONCATENATE("9.3.3. melléklet a 3/",LEFT(ÖSSZEFÜGGÉSEK!A5,4),". (II.16.) önkormányzati rendelethez")</f>
        <v>9.3.3.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536</v>
      </c>
      <c r="C3" s="382" t="s">
        <v>61</v>
      </c>
    </row>
    <row r="4" spans="1:3" s="474" customFormat="1" ht="15.75" customHeight="1" thickBot="1">
      <c r="A4" s="234"/>
      <c r="B4" s="234"/>
      <c r="C4" s="235" t="str">
        <f>'9.3.2. sz. mell'!C4</f>
        <v>Forintban!</v>
      </c>
    </row>
    <row r="5" spans="1:3" ht="13.5" thickBot="1">
      <c r="A5" s="425" t="s">
        <v>206</v>
      </c>
      <c r="B5" s="236" t="s">
        <v>569</v>
      </c>
      <c r="C5" s="581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0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/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0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0</v>
      </c>
    </row>
    <row r="46" spans="1:3" ht="12" customHeight="1">
      <c r="A46" s="469" t="s">
        <v>99</v>
      </c>
      <c r="B46" s="9" t="s">
        <v>50</v>
      </c>
      <c r="C46" s="78"/>
    </row>
    <row r="47" spans="1:3" ht="12" customHeight="1">
      <c r="A47" s="469" t="s">
        <v>100</v>
      </c>
      <c r="B47" s="8" t="s">
        <v>184</v>
      </c>
      <c r="C47" s="81"/>
    </row>
    <row r="48" spans="1:3" ht="12" customHeight="1">
      <c r="A48" s="469" t="s">
        <v>101</v>
      </c>
      <c r="B48" s="8" t="s">
        <v>141</v>
      </c>
      <c r="C48" s="81"/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78"/>
    </row>
    <row r="53" spans="1:3" ht="12" customHeight="1">
      <c r="A53" s="469" t="s">
        <v>106</v>
      </c>
      <c r="B53" s="8" t="s">
        <v>188</v>
      </c>
      <c r="C53" s="81"/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0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/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J12" sqref="J12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44" t="s">
        <v>3</v>
      </c>
      <c r="B1" s="644"/>
      <c r="C1" s="644"/>
      <c r="D1" s="644"/>
      <c r="E1" s="644"/>
      <c r="F1" s="644"/>
      <c r="G1" s="644"/>
    </row>
    <row r="3" spans="1:7" s="165" customFormat="1" ht="27" customHeight="1">
      <c r="A3" s="163" t="s">
        <v>211</v>
      </c>
      <c r="B3" s="164"/>
      <c r="C3" s="643" t="s">
        <v>212</v>
      </c>
      <c r="D3" s="643"/>
      <c r="E3" s="643"/>
      <c r="F3" s="643"/>
      <c r="G3" s="643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213</v>
      </c>
      <c r="B5" s="164"/>
      <c r="C5" s="643" t="s">
        <v>212</v>
      </c>
      <c r="D5" s="643"/>
      <c r="E5" s="643"/>
      <c r="F5" s="643"/>
      <c r="G5" s="164"/>
    </row>
    <row r="6" spans="1:7" s="166" customFormat="1" ht="12.75">
      <c r="A6" s="216"/>
      <c r="B6" s="216"/>
      <c r="C6" s="216"/>
      <c r="D6" s="216"/>
      <c r="E6" s="216"/>
      <c r="F6" s="216"/>
      <c r="G6" s="216"/>
    </row>
    <row r="7" spans="1:7" s="167" customFormat="1" ht="15" customHeight="1">
      <c r="A7" s="271" t="s">
        <v>572</v>
      </c>
      <c r="B7" s="270"/>
      <c r="C7" s="270"/>
      <c r="D7" s="256"/>
      <c r="E7" s="256"/>
      <c r="F7" s="256"/>
      <c r="G7" s="256"/>
    </row>
    <row r="8" spans="1:7" s="167" customFormat="1" ht="15" customHeight="1" thickBot="1">
      <c r="A8" s="271" t="s">
        <v>214</v>
      </c>
      <c r="B8" s="270"/>
      <c r="C8" s="270"/>
      <c r="D8" s="270"/>
      <c r="E8" s="270"/>
      <c r="F8" s="270"/>
      <c r="G8" s="541" t="str">
        <f>'9.3.3. sz. mell'!C4</f>
        <v>Forintban!</v>
      </c>
    </row>
    <row r="9" spans="1:7" s="77" customFormat="1" ht="42" customHeight="1" thickBot="1">
      <c r="A9" s="196" t="s">
        <v>17</v>
      </c>
      <c r="B9" s="197" t="s">
        <v>215</v>
      </c>
      <c r="C9" s="197" t="s">
        <v>216</v>
      </c>
      <c r="D9" s="197" t="s">
        <v>217</v>
      </c>
      <c r="E9" s="197" t="s">
        <v>218</v>
      </c>
      <c r="F9" s="197" t="s">
        <v>219</v>
      </c>
      <c r="G9" s="198" t="s">
        <v>54</v>
      </c>
    </row>
    <row r="10" spans="1:7" ht="24" customHeight="1">
      <c r="A10" s="257" t="s">
        <v>19</v>
      </c>
      <c r="B10" s="205" t="s">
        <v>220</v>
      </c>
      <c r="C10" s="168"/>
      <c r="D10" s="168"/>
      <c r="E10" s="168"/>
      <c r="F10" s="168"/>
      <c r="G10" s="258">
        <f>SUM(C10:F10)</f>
        <v>0</v>
      </c>
    </row>
    <row r="11" spans="1:7" ht="24" customHeight="1">
      <c r="A11" s="259" t="s">
        <v>20</v>
      </c>
      <c r="B11" s="206" t="s">
        <v>221</v>
      </c>
      <c r="C11" s="169"/>
      <c r="D11" s="169"/>
      <c r="E11" s="169"/>
      <c r="F11" s="169"/>
      <c r="G11" s="260">
        <f aca="true" t="shared" si="0" ref="G11:G16">SUM(C11:F11)</f>
        <v>0</v>
      </c>
    </row>
    <row r="12" spans="1:7" ht="24" customHeight="1">
      <c r="A12" s="259" t="s">
        <v>21</v>
      </c>
      <c r="B12" s="206" t="s">
        <v>222</v>
      </c>
      <c r="C12" s="169"/>
      <c r="D12" s="169"/>
      <c r="E12" s="169"/>
      <c r="F12" s="169"/>
      <c r="G12" s="260">
        <f t="shared" si="0"/>
        <v>0</v>
      </c>
    </row>
    <row r="13" spans="1:7" ht="24" customHeight="1">
      <c r="A13" s="259" t="s">
        <v>22</v>
      </c>
      <c r="B13" s="206" t="s">
        <v>223</v>
      </c>
      <c r="C13" s="169"/>
      <c r="D13" s="169"/>
      <c r="E13" s="169"/>
      <c r="F13" s="169"/>
      <c r="G13" s="260">
        <f t="shared" si="0"/>
        <v>0</v>
      </c>
    </row>
    <row r="14" spans="1:7" ht="24" customHeight="1">
      <c r="A14" s="259" t="s">
        <v>23</v>
      </c>
      <c r="B14" s="206" t="s">
        <v>224</v>
      </c>
      <c r="C14" s="169"/>
      <c r="D14" s="169"/>
      <c r="E14" s="169"/>
      <c r="F14" s="169"/>
      <c r="G14" s="260">
        <f t="shared" si="0"/>
        <v>0</v>
      </c>
    </row>
    <row r="15" spans="1:7" ht="24" customHeight="1" thickBot="1">
      <c r="A15" s="261" t="s">
        <v>24</v>
      </c>
      <c r="B15" s="262" t="s">
        <v>225</v>
      </c>
      <c r="C15" s="170"/>
      <c r="D15" s="170"/>
      <c r="E15" s="170"/>
      <c r="F15" s="170"/>
      <c r="G15" s="263">
        <f t="shared" si="0"/>
        <v>0</v>
      </c>
    </row>
    <row r="16" spans="1:7" s="171" customFormat="1" ht="24" customHeight="1" thickBot="1">
      <c r="A16" s="264" t="s">
        <v>25</v>
      </c>
      <c r="B16" s="265" t="s">
        <v>54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166" customFormat="1" ht="12.75">
      <c r="A17" s="216"/>
      <c r="B17" s="216"/>
      <c r="C17" s="216"/>
      <c r="D17" s="216"/>
      <c r="E17" s="216"/>
      <c r="F17" s="216"/>
      <c r="G17" s="216"/>
    </row>
    <row r="18" spans="1:7" s="166" customFormat="1" ht="12.75">
      <c r="A18" s="216"/>
      <c r="B18" s="216"/>
      <c r="C18" s="216"/>
      <c r="D18" s="216"/>
      <c r="E18" s="216"/>
      <c r="F18" s="216"/>
      <c r="G18" s="216"/>
    </row>
    <row r="19" spans="1:7" s="166" customFormat="1" ht="12.75">
      <c r="A19" s="216"/>
      <c r="B19" s="216"/>
      <c r="C19" s="216"/>
      <c r="D19" s="216"/>
      <c r="E19" s="216"/>
      <c r="F19" s="216"/>
      <c r="G19" s="216"/>
    </row>
    <row r="20" spans="1:7" s="166" customFormat="1" ht="15.75">
      <c r="A20" s="165" t="str">
        <f>+CONCATENATE("......................, ",LEFT(ÖSSZEFÜGGÉSEK!A5,4),". .......................... hó ..... nap")</f>
        <v>......................, 2018. .......................... hó ..... nap</v>
      </c>
      <c r="D20" s="216"/>
      <c r="E20" s="216"/>
      <c r="F20" s="216"/>
      <c r="G20" s="216"/>
    </row>
    <row r="21" spans="1:7" s="166" customFormat="1" ht="12.75">
      <c r="A21" s="216"/>
      <c r="B21" s="216"/>
      <c r="C21" s="216"/>
      <c r="D21" s="216"/>
      <c r="E21" s="216"/>
      <c r="F21" s="216"/>
      <c r="G21" s="216"/>
    </row>
    <row r="22" spans="1:7" ht="12.75">
      <c r="A22" s="216"/>
      <c r="B22" s="216"/>
      <c r="C22" s="216"/>
      <c r="D22" s="216"/>
      <c r="E22" s="216"/>
      <c r="F22" s="216"/>
      <c r="G22" s="216"/>
    </row>
    <row r="23" spans="1:7" ht="12.75">
      <c r="A23" s="216"/>
      <c r="B23" s="216"/>
      <c r="C23" s="166"/>
      <c r="D23" s="166"/>
      <c r="E23" s="166"/>
      <c r="F23" s="166"/>
      <c r="G23" s="216"/>
    </row>
    <row r="24" spans="1:7" ht="13.5">
      <c r="A24" s="216"/>
      <c r="B24" s="216"/>
      <c r="C24" s="268"/>
      <c r="D24" s="269" t="s">
        <v>226</v>
      </c>
      <c r="E24" s="269"/>
      <c r="F24" s="268"/>
      <c r="G24" s="216"/>
    </row>
    <row r="25" spans="3:6" ht="13.5">
      <c r="C25" s="172"/>
      <c r="D25" s="173"/>
      <c r="E25" s="173"/>
      <c r="F25" s="172"/>
    </row>
    <row r="26" spans="3:6" ht="13.5">
      <c r="C26" s="172"/>
      <c r="D26" s="173"/>
      <c r="E26" s="173"/>
      <c r="F26" s="17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3/2017. (II.16.)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33">
      <selection activeCell="G140" sqref="G140"/>
    </sheetView>
  </sheetViews>
  <sheetFormatPr defaultColWidth="9.00390625" defaultRowHeight="12.75"/>
  <cols>
    <col min="1" max="1" width="9.00390625" style="400" customWidth="1"/>
    <col min="2" max="2" width="75.875" style="400" customWidth="1"/>
    <col min="3" max="3" width="15.50390625" style="401" customWidth="1"/>
    <col min="4" max="5" width="15.50390625" style="400" customWidth="1"/>
    <col min="6" max="6" width="9.00390625" style="38" customWidth="1"/>
    <col min="7" max="16384" width="9.375" style="38" customWidth="1"/>
  </cols>
  <sheetData>
    <row r="1" spans="1:5" ht="15.75" customHeight="1">
      <c r="A1" s="598" t="s">
        <v>16</v>
      </c>
      <c r="B1" s="598"/>
      <c r="C1" s="598"/>
      <c r="D1" s="598"/>
      <c r="E1" s="598"/>
    </row>
    <row r="2" spans="1:5" ht="15.75" customHeight="1" thickBot="1">
      <c r="A2" s="599" t="s">
        <v>153</v>
      </c>
      <c r="B2" s="599"/>
      <c r="D2" s="142"/>
      <c r="E2" s="316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23" t="str">
        <f>+CONCATENATE(LEFT(ÖSSZEFÜGGÉSEK!A5,4)-1,". évi várható")</f>
        <v>2017. évi várható</v>
      </c>
      <c r="E3" s="162" t="str">
        <f>+'1.1.sz.mell.'!C3</f>
        <v>2018. évi előirányzat</v>
      </c>
    </row>
    <row r="4" spans="1:5" s="40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66" t="s">
        <v>500</v>
      </c>
    </row>
    <row r="5" spans="1:5" s="1" customFormat="1" ht="12" customHeight="1" thickBot="1">
      <c r="A5" s="20" t="s">
        <v>19</v>
      </c>
      <c r="B5" s="21" t="s">
        <v>255</v>
      </c>
      <c r="C5" s="415">
        <f>+C6+C7+C8+C9+C10+C11</f>
        <v>243856867</v>
      </c>
      <c r="D5" s="415">
        <f>+D6+D7+D8+D9+D10+D11</f>
        <v>254619414</v>
      </c>
      <c r="E5" s="272">
        <f>+E6+E7+E8+E9+E10+E11</f>
        <v>220007431</v>
      </c>
    </row>
    <row r="6" spans="1:5" s="1" customFormat="1" ht="12" customHeight="1">
      <c r="A6" s="15" t="s">
        <v>99</v>
      </c>
      <c r="B6" s="434" t="s">
        <v>256</v>
      </c>
      <c r="C6" s="417">
        <v>114345444</v>
      </c>
      <c r="D6" s="417">
        <v>109023439</v>
      </c>
      <c r="E6" s="274">
        <v>106328996</v>
      </c>
    </row>
    <row r="7" spans="1:5" s="1" customFormat="1" ht="12" customHeight="1">
      <c r="A7" s="14" t="s">
        <v>100</v>
      </c>
      <c r="B7" s="435" t="s">
        <v>257</v>
      </c>
      <c r="C7" s="416">
        <v>42215600</v>
      </c>
      <c r="D7" s="416">
        <v>44014200</v>
      </c>
      <c r="E7" s="273">
        <v>49436133</v>
      </c>
    </row>
    <row r="8" spans="1:5" s="1" customFormat="1" ht="12" customHeight="1">
      <c r="A8" s="14" t="s">
        <v>101</v>
      </c>
      <c r="B8" s="435" t="s">
        <v>258</v>
      </c>
      <c r="C8" s="416">
        <v>55387076</v>
      </c>
      <c r="D8" s="416">
        <v>61886322</v>
      </c>
      <c r="E8" s="273">
        <v>54519059</v>
      </c>
    </row>
    <row r="9" spans="1:5" s="1" customFormat="1" ht="12" customHeight="1">
      <c r="A9" s="14" t="s">
        <v>102</v>
      </c>
      <c r="B9" s="435" t="s">
        <v>259</v>
      </c>
      <c r="C9" s="416">
        <v>7559400</v>
      </c>
      <c r="D9" s="416">
        <v>8223747</v>
      </c>
      <c r="E9" s="273">
        <v>8076750</v>
      </c>
    </row>
    <row r="10" spans="1:5" s="1" customFormat="1" ht="12" customHeight="1">
      <c r="A10" s="14" t="s">
        <v>149</v>
      </c>
      <c r="B10" s="302" t="s">
        <v>436</v>
      </c>
      <c r="C10" s="416"/>
      <c r="D10" s="416">
        <v>29298661</v>
      </c>
      <c r="E10" s="273">
        <v>1646493</v>
      </c>
    </row>
    <row r="11" spans="1:5" s="1" customFormat="1" ht="12" customHeight="1" thickBot="1">
      <c r="A11" s="16" t="s">
        <v>103</v>
      </c>
      <c r="B11" s="303" t="s">
        <v>437</v>
      </c>
      <c r="C11" s="416">
        <v>24349347</v>
      </c>
      <c r="D11" s="416">
        <v>2173045</v>
      </c>
      <c r="E11" s="273"/>
    </row>
    <row r="12" spans="1:5" s="1" customFormat="1" ht="12" customHeight="1" thickBot="1">
      <c r="A12" s="20" t="s">
        <v>20</v>
      </c>
      <c r="B12" s="301" t="s">
        <v>260</v>
      </c>
      <c r="C12" s="415">
        <f>+C13+C14+C15+C16+C17</f>
        <v>67025598</v>
      </c>
      <c r="D12" s="415">
        <f>+D13+D14+D15+D16+D17</f>
        <v>38477105</v>
      </c>
      <c r="E12" s="272">
        <f>+E13+E14+E15+E16+E17</f>
        <v>60862932</v>
      </c>
    </row>
    <row r="13" spans="1:5" s="1" customFormat="1" ht="12" customHeight="1">
      <c r="A13" s="15" t="s">
        <v>105</v>
      </c>
      <c r="B13" s="434" t="s">
        <v>261</v>
      </c>
      <c r="C13" s="417"/>
      <c r="D13" s="417"/>
      <c r="E13" s="274"/>
    </row>
    <row r="14" spans="1:5" s="1" customFormat="1" ht="12" customHeight="1">
      <c r="A14" s="14" t="s">
        <v>106</v>
      </c>
      <c r="B14" s="435" t="s">
        <v>262</v>
      </c>
      <c r="C14" s="416"/>
      <c r="D14" s="416"/>
      <c r="E14" s="273"/>
    </row>
    <row r="15" spans="1:5" s="1" customFormat="1" ht="12" customHeight="1">
      <c r="A15" s="14" t="s">
        <v>107</v>
      </c>
      <c r="B15" s="435" t="s">
        <v>426</v>
      </c>
      <c r="C15" s="416"/>
      <c r="D15" s="416"/>
      <c r="E15" s="273"/>
    </row>
    <row r="16" spans="1:5" s="1" customFormat="1" ht="12" customHeight="1">
      <c r="A16" s="14" t="s">
        <v>108</v>
      </c>
      <c r="B16" s="435" t="s">
        <v>427</v>
      </c>
      <c r="C16" s="416"/>
      <c r="D16" s="416"/>
      <c r="E16" s="273"/>
    </row>
    <row r="17" spans="1:5" s="1" customFormat="1" ht="12" customHeight="1">
      <c r="A17" s="14" t="s">
        <v>109</v>
      </c>
      <c r="B17" s="435" t="s">
        <v>263</v>
      </c>
      <c r="C17" s="416">
        <v>67025598</v>
      </c>
      <c r="D17" s="416">
        <v>38477105</v>
      </c>
      <c r="E17" s="273">
        <v>60862932</v>
      </c>
    </row>
    <row r="18" spans="1:5" s="1" customFormat="1" ht="12" customHeight="1" thickBot="1">
      <c r="A18" s="16" t="s">
        <v>118</v>
      </c>
      <c r="B18" s="303" t="s">
        <v>264</v>
      </c>
      <c r="C18" s="418"/>
      <c r="D18" s="418"/>
      <c r="E18" s="275"/>
    </row>
    <row r="19" spans="1:5" s="1" customFormat="1" ht="12" customHeight="1" thickBot="1">
      <c r="A19" s="20" t="s">
        <v>21</v>
      </c>
      <c r="B19" s="21" t="s">
        <v>265</v>
      </c>
      <c r="C19" s="415">
        <f>+C20+C21+C22+C23+C24</f>
        <v>792542</v>
      </c>
      <c r="D19" s="415">
        <f>+D20+D21+D22+D23+D24</f>
        <v>153733329</v>
      </c>
      <c r="E19" s="272">
        <f>+E20+E21+E22+E23+E24</f>
        <v>62508090</v>
      </c>
    </row>
    <row r="20" spans="1:5" s="1" customFormat="1" ht="12" customHeight="1">
      <c r="A20" s="15" t="s">
        <v>88</v>
      </c>
      <c r="B20" s="434" t="s">
        <v>266</v>
      </c>
      <c r="C20" s="417">
        <v>496000</v>
      </c>
      <c r="D20" s="417">
        <v>41733329</v>
      </c>
      <c r="E20" s="274">
        <v>62508090</v>
      </c>
    </row>
    <row r="21" spans="1:5" s="1" customFormat="1" ht="12" customHeight="1">
      <c r="A21" s="14" t="s">
        <v>89</v>
      </c>
      <c r="B21" s="435" t="s">
        <v>267</v>
      </c>
      <c r="C21" s="416"/>
      <c r="D21" s="416"/>
      <c r="E21" s="273"/>
    </row>
    <row r="22" spans="1:5" s="1" customFormat="1" ht="12" customHeight="1">
      <c r="A22" s="14" t="s">
        <v>90</v>
      </c>
      <c r="B22" s="435" t="s">
        <v>428</v>
      </c>
      <c r="C22" s="416"/>
      <c r="D22" s="416"/>
      <c r="E22" s="273"/>
    </row>
    <row r="23" spans="1:5" s="1" customFormat="1" ht="12" customHeight="1">
      <c r="A23" s="14" t="s">
        <v>91</v>
      </c>
      <c r="B23" s="435" t="s">
        <v>429</v>
      </c>
      <c r="C23" s="416"/>
      <c r="D23" s="416"/>
      <c r="E23" s="273"/>
    </row>
    <row r="24" spans="1:5" s="1" customFormat="1" ht="12" customHeight="1">
      <c r="A24" s="14" t="s">
        <v>172</v>
      </c>
      <c r="B24" s="435" t="s">
        <v>268</v>
      </c>
      <c r="C24" s="416">
        <v>296542</v>
      </c>
      <c r="D24" s="416">
        <v>112000000</v>
      </c>
      <c r="E24" s="273"/>
    </row>
    <row r="25" spans="1:5" s="1" customFormat="1" ht="12" customHeight="1" thickBot="1">
      <c r="A25" s="16" t="s">
        <v>173</v>
      </c>
      <c r="B25" s="436" t="s">
        <v>269</v>
      </c>
      <c r="C25" s="418"/>
      <c r="D25" s="418"/>
      <c r="E25" s="275"/>
    </row>
    <row r="26" spans="1:5" s="1" customFormat="1" ht="12" customHeight="1" thickBot="1">
      <c r="A26" s="20" t="s">
        <v>174</v>
      </c>
      <c r="B26" s="21" t="s">
        <v>270</v>
      </c>
      <c r="C26" s="422">
        <f>SUM(C27:C33)</f>
        <v>264296868</v>
      </c>
      <c r="D26" s="422">
        <f>SUM(D27:D33)</f>
        <v>346291835</v>
      </c>
      <c r="E26" s="465">
        <f>SUM(E27:E33)</f>
        <v>253300000</v>
      </c>
    </row>
    <row r="27" spans="1:5" s="1" customFormat="1" ht="12" customHeight="1">
      <c r="A27" s="15" t="s">
        <v>271</v>
      </c>
      <c r="B27" s="434" t="s">
        <v>561</v>
      </c>
      <c r="C27" s="417">
        <v>150504789</v>
      </c>
      <c r="D27" s="417">
        <v>154519759</v>
      </c>
      <c r="E27" s="307">
        <v>145000000</v>
      </c>
    </row>
    <row r="28" spans="1:5" s="1" customFormat="1" ht="12" customHeight="1">
      <c r="A28" s="14" t="s">
        <v>272</v>
      </c>
      <c r="B28" s="435" t="s">
        <v>586</v>
      </c>
      <c r="C28" s="416">
        <v>11871703</v>
      </c>
      <c r="D28" s="416">
        <v>16538998</v>
      </c>
      <c r="E28" s="308">
        <v>14000000</v>
      </c>
    </row>
    <row r="29" spans="1:5" s="1" customFormat="1" ht="12" customHeight="1">
      <c r="A29" s="14" t="s">
        <v>273</v>
      </c>
      <c r="B29" s="435" t="s">
        <v>587</v>
      </c>
      <c r="C29" s="416">
        <v>13925787</v>
      </c>
      <c r="D29" s="416">
        <v>14107893</v>
      </c>
      <c r="E29" s="308">
        <v>13700000</v>
      </c>
    </row>
    <row r="30" spans="1:5" s="1" customFormat="1" ht="12" customHeight="1">
      <c r="A30" s="14" t="s">
        <v>274</v>
      </c>
      <c r="B30" s="435" t="s">
        <v>563</v>
      </c>
      <c r="C30" s="416">
        <v>50546749</v>
      </c>
      <c r="D30" s="416">
        <v>119952541</v>
      </c>
      <c r="E30" s="308">
        <v>45000000</v>
      </c>
    </row>
    <row r="31" spans="1:5" s="1" customFormat="1" ht="12" customHeight="1">
      <c r="A31" s="14" t="s">
        <v>558</v>
      </c>
      <c r="B31" s="435" t="s">
        <v>275</v>
      </c>
      <c r="C31" s="416">
        <v>6962693</v>
      </c>
      <c r="D31" s="416">
        <v>8023719</v>
      </c>
      <c r="E31" s="308">
        <v>6800000</v>
      </c>
    </row>
    <row r="32" spans="1:5" s="1" customFormat="1" ht="12" customHeight="1">
      <c r="A32" s="14" t="s">
        <v>559</v>
      </c>
      <c r="B32" s="435" t="s">
        <v>562</v>
      </c>
      <c r="C32" s="416">
        <v>28318312</v>
      </c>
      <c r="D32" s="416">
        <v>31759994</v>
      </c>
      <c r="E32" s="308">
        <v>28000000</v>
      </c>
    </row>
    <row r="33" spans="1:5" s="1" customFormat="1" ht="12" customHeight="1" thickBot="1">
      <c r="A33" s="16" t="s">
        <v>560</v>
      </c>
      <c r="B33" s="534" t="s">
        <v>277</v>
      </c>
      <c r="C33" s="418">
        <v>2166835</v>
      </c>
      <c r="D33" s="418">
        <v>1388931</v>
      </c>
      <c r="E33" s="314">
        <v>800000</v>
      </c>
    </row>
    <row r="34" spans="1:5" s="1" customFormat="1" ht="12" customHeight="1" thickBot="1">
      <c r="A34" s="20" t="s">
        <v>23</v>
      </c>
      <c r="B34" s="21" t="s">
        <v>438</v>
      </c>
      <c r="C34" s="415">
        <f>SUM(C35:C45)</f>
        <v>55252131</v>
      </c>
      <c r="D34" s="415">
        <f>SUM(D35:D45)</f>
        <v>34004763</v>
      </c>
      <c r="E34" s="272">
        <f>SUM(E35:E45)</f>
        <v>39045622</v>
      </c>
    </row>
    <row r="35" spans="1:5" s="1" customFormat="1" ht="12" customHeight="1">
      <c r="A35" s="15" t="s">
        <v>92</v>
      </c>
      <c r="B35" s="434" t="s">
        <v>280</v>
      </c>
      <c r="C35" s="417"/>
      <c r="D35" s="417"/>
      <c r="E35" s="274"/>
    </row>
    <row r="36" spans="1:5" s="1" customFormat="1" ht="12" customHeight="1">
      <c r="A36" s="14" t="s">
        <v>93</v>
      </c>
      <c r="B36" s="435" t="s">
        <v>281</v>
      </c>
      <c r="C36" s="416">
        <v>28406316</v>
      </c>
      <c r="D36" s="416">
        <v>9017408</v>
      </c>
      <c r="E36" s="273">
        <v>10120000</v>
      </c>
    </row>
    <row r="37" spans="1:5" s="1" customFormat="1" ht="12" customHeight="1">
      <c r="A37" s="14" t="s">
        <v>94</v>
      </c>
      <c r="B37" s="435" t="s">
        <v>282</v>
      </c>
      <c r="C37" s="416">
        <v>2989854</v>
      </c>
      <c r="D37" s="416">
        <v>1787049</v>
      </c>
      <c r="E37" s="273">
        <v>2000000</v>
      </c>
    </row>
    <row r="38" spans="1:5" s="1" customFormat="1" ht="12" customHeight="1">
      <c r="A38" s="14" t="s">
        <v>176</v>
      </c>
      <c r="B38" s="435" t="s">
        <v>283</v>
      </c>
      <c r="C38" s="416">
        <v>15049198</v>
      </c>
      <c r="D38" s="416">
        <v>15718394</v>
      </c>
      <c r="E38" s="273">
        <v>16000000</v>
      </c>
    </row>
    <row r="39" spans="1:5" s="1" customFormat="1" ht="12" customHeight="1">
      <c r="A39" s="14" t="s">
        <v>177</v>
      </c>
      <c r="B39" s="435" t="s">
        <v>284</v>
      </c>
      <c r="C39" s="416"/>
      <c r="D39" s="416"/>
      <c r="E39" s="273"/>
    </row>
    <row r="40" spans="1:5" s="1" customFormat="1" ht="12" customHeight="1">
      <c r="A40" s="14" t="s">
        <v>178</v>
      </c>
      <c r="B40" s="435" t="s">
        <v>285</v>
      </c>
      <c r="C40" s="416">
        <v>8457575</v>
      </c>
      <c r="D40" s="416">
        <v>3627931</v>
      </c>
      <c r="E40" s="273">
        <v>3882000</v>
      </c>
    </row>
    <row r="41" spans="1:5" s="1" customFormat="1" ht="12" customHeight="1">
      <c r="A41" s="14" t="s">
        <v>179</v>
      </c>
      <c r="B41" s="435" t="s">
        <v>286</v>
      </c>
      <c r="C41" s="416"/>
      <c r="D41" s="416">
        <v>591000</v>
      </c>
      <c r="E41" s="273">
        <v>1451000</v>
      </c>
    </row>
    <row r="42" spans="1:5" s="1" customFormat="1" ht="12" customHeight="1">
      <c r="A42" s="14" t="s">
        <v>180</v>
      </c>
      <c r="B42" s="435" t="s">
        <v>565</v>
      </c>
      <c r="C42" s="419">
        <v>12382</v>
      </c>
      <c r="D42" s="419">
        <v>50668</v>
      </c>
      <c r="E42" s="276">
        <v>50000</v>
      </c>
    </row>
    <row r="43" spans="1:5" s="1" customFormat="1" ht="12" customHeight="1">
      <c r="A43" s="14" t="s">
        <v>278</v>
      </c>
      <c r="B43" s="435" t="s">
        <v>288</v>
      </c>
      <c r="C43" s="419"/>
      <c r="D43" s="419"/>
      <c r="E43" s="276"/>
    </row>
    <row r="44" spans="1:5" s="1" customFormat="1" ht="12" customHeight="1">
      <c r="A44" s="16" t="s">
        <v>279</v>
      </c>
      <c r="B44" s="436" t="s">
        <v>440</v>
      </c>
      <c r="C44" s="420"/>
      <c r="D44" s="420">
        <v>566702</v>
      </c>
      <c r="E44" s="277"/>
    </row>
    <row r="45" spans="1:5" s="1" customFormat="1" ht="12" customHeight="1" thickBot="1">
      <c r="A45" s="16" t="s">
        <v>439</v>
      </c>
      <c r="B45" s="303" t="s">
        <v>289</v>
      </c>
      <c r="C45" s="420">
        <v>336806</v>
      </c>
      <c r="D45" s="420">
        <v>2645611</v>
      </c>
      <c r="E45" s="277">
        <v>5542622</v>
      </c>
    </row>
    <row r="46" spans="1:5" s="1" customFormat="1" ht="12" customHeight="1" thickBot="1">
      <c r="A46" s="20" t="s">
        <v>24</v>
      </c>
      <c r="B46" s="21" t="s">
        <v>290</v>
      </c>
      <c r="C46" s="415">
        <f>SUM(C47:C51)</f>
        <v>0</v>
      </c>
      <c r="D46" s="415">
        <f>SUM(D47:D51)</f>
        <v>330708</v>
      </c>
      <c r="E46" s="272">
        <f>SUM(E47:E51)</f>
        <v>0</v>
      </c>
    </row>
    <row r="47" spans="1:5" s="1" customFormat="1" ht="12" customHeight="1">
      <c r="A47" s="15" t="s">
        <v>95</v>
      </c>
      <c r="B47" s="434" t="s">
        <v>294</v>
      </c>
      <c r="C47" s="480"/>
      <c r="D47" s="480"/>
      <c r="E47" s="299"/>
    </row>
    <row r="48" spans="1:5" s="1" customFormat="1" ht="12" customHeight="1">
      <c r="A48" s="14" t="s">
        <v>96</v>
      </c>
      <c r="B48" s="435" t="s">
        <v>295</v>
      </c>
      <c r="C48" s="419"/>
      <c r="D48" s="419">
        <v>330708</v>
      </c>
      <c r="E48" s="276"/>
    </row>
    <row r="49" spans="1:5" s="1" customFormat="1" ht="12" customHeight="1">
      <c r="A49" s="14" t="s">
        <v>291</v>
      </c>
      <c r="B49" s="435" t="s">
        <v>296</v>
      </c>
      <c r="C49" s="419"/>
      <c r="D49" s="419"/>
      <c r="E49" s="276"/>
    </row>
    <row r="50" spans="1:5" s="1" customFormat="1" ht="12" customHeight="1">
      <c r="A50" s="14" t="s">
        <v>292</v>
      </c>
      <c r="B50" s="435" t="s">
        <v>297</v>
      </c>
      <c r="C50" s="419"/>
      <c r="D50" s="419"/>
      <c r="E50" s="276"/>
    </row>
    <row r="51" spans="1:5" s="1" customFormat="1" ht="12" customHeight="1" thickBot="1">
      <c r="A51" s="16" t="s">
        <v>293</v>
      </c>
      <c r="B51" s="303" t="s">
        <v>298</v>
      </c>
      <c r="C51" s="420"/>
      <c r="D51" s="420"/>
      <c r="E51" s="277"/>
    </row>
    <row r="52" spans="1:5" s="1" customFormat="1" ht="12" customHeight="1" thickBot="1">
      <c r="A52" s="20" t="s">
        <v>181</v>
      </c>
      <c r="B52" s="21" t="s">
        <v>299</v>
      </c>
      <c r="C52" s="415">
        <f>SUM(C53:C55)</f>
        <v>1490500</v>
      </c>
      <c r="D52" s="415">
        <f>SUM(D53:D55)</f>
        <v>1237400</v>
      </c>
      <c r="E52" s="272">
        <f>SUM(E53:E55)</f>
        <v>0</v>
      </c>
    </row>
    <row r="53" spans="1:5" s="1" customFormat="1" ht="12" customHeight="1">
      <c r="A53" s="15" t="s">
        <v>97</v>
      </c>
      <c r="B53" s="434" t="s">
        <v>300</v>
      </c>
      <c r="C53" s="417"/>
      <c r="D53" s="417"/>
      <c r="E53" s="274"/>
    </row>
    <row r="54" spans="1:5" s="1" customFormat="1" ht="12" customHeight="1">
      <c r="A54" s="14" t="s">
        <v>98</v>
      </c>
      <c r="B54" s="435" t="s">
        <v>430</v>
      </c>
      <c r="C54" s="416"/>
      <c r="D54" s="416"/>
      <c r="E54" s="273"/>
    </row>
    <row r="55" spans="1:5" s="1" customFormat="1" ht="12" customHeight="1">
      <c r="A55" s="14" t="s">
        <v>303</v>
      </c>
      <c r="B55" s="435" t="s">
        <v>301</v>
      </c>
      <c r="C55" s="416">
        <v>1490500</v>
      </c>
      <c r="D55" s="416">
        <v>1237400</v>
      </c>
      <c r="E55" s="273"/>
    </row>
    <row r="56" spans="1:5" s="1" customFormat="1" ht="12" customHeight="1" thickBot="1">
      <c r="A56" s="16" t="s">
        <v>304</v>
      </c>
      <c r="B56" s="303" t="s">
        <v>302</v>
      </c>
      <c r="C56" s="418"/>
      <c r="D56" s="418"/>
      <c r="E56" s="275"/>
    </row>
    <row r="57" spans="1:5" s="1" customFormat="1" ht="12" customHeight="1" thickBot="1">
      <c r="A57" s="20" t="s">
        <v>26</v>
      </c>
      <c r="B57" s="301" t="s">
        <v>305</v>
      </c>
      <c r="C57" s="415">
        <f>SUM(C58:C60)</f>
        <v>490000</v>
      </c>
      <c r="D57" s="415">
        <f>SUM(D58:D60)</f>
        <v>220137</v>
      </c>
      <c r="E57" s="272">
        <f>SUM(E58:E60)</f>
        <v>200000</v>
      </c>
    </row>
    <row r="58" spans="1:5" s="1" customFormat="1" ht="12" customHeight="1">
      <c r="A58" s="15" t="s">
        <v>182</v>
      </c>
      <c r="B58" s="434" t="s">
        <v>307</v>
      </c>
      <c r="C58" s="419"/>
      <c r="D58" s="419"/>
      <c r="E58" s="276"/>
    </row>
    <row r="59" spans="1:5" s="1" customFormat="1" ht="12" customHeight="1">
      <c r="A59" s="14" t="s">
        <v>183</v>
      </c>
      <c r="B59" s="435" t="s">
        <v>431</v>
      </c>
      <c r="C59" s="419">
        <v>236000</v>
      </c>
      <c r="D59" s="419">
        <v>220137</v>
      </c>
      <c r="E59" s="276">
        <v>200000</v>
      </c>
    </row>
    <row r="60" spans="1:5" s="1" customFormat="1" ht="12" customHeight="1">
      <c r="A60" s="14" t="s">
        <v>233</v>
      </c>
      <c r="B60" s="435" t="s">
        <v>308</v>
      </c>
      <c r="C60" s="419">
        <v>254000</v>
      </c>
      <c r="D60" s="419"/>
      <c r="E60" s="276"/>
    </row>
    <row r="61" spans="1:5" s="1" customFormat="1" ht="12" customHeight="1" thickBot="1">
      <c r="A61" s="16" t="s">
        <v>306</v>
      </c>
      <c r="B61" s="303" t="s">
        <v>309</v>
      </c>
      <c r="C61" s="419"/>
      <c r="D61" s="419"/>
      <c r="E61" s="276"/>
    </row>
    <row r="62" spans="1:5" s="1" customFormat="1" ht="12" customHeight="1" thickBot="1">
      <c r="A62" s="506" t="s">
        <v>480</v>
      </c>
      <c r="B62" s="21" t="s">
        <v>310</v>
      </c>
      <c r="C62" s="422">
        <f>+C5+C12+C19+C26+C34+C46+C52+C57</f>
        <v>633204506</v>
      </c>
      <c r="D62" s="422">
        <f>+D5+D12+D19+D26+D34+D46+D52+D57</f>
        <v>828914691</v>
      </c>
      <c r="E62" s="465">
        <f>+E5+E12+E19+E26+E34+E46+E52+E57</f>
        <v>635924075</v>
      </c>
    </row>
    <row r="63" spans="1:5" s="1" customFormat="1" ht="12" customHeight="1" thickBot="1">
      <c r="A63" s="481" t="s">
        <v>311</v>
      </c>
      <c r="B63" s="301" t="s">
        <v>549</v>
      </c>
      <c r="C63" s="415">
        <f>SUM(C64:C66)</f>
        <v>0</v>
      </c>
      <c r="D63" s="415">
        <f>SUM(D64:D66)</f>
        <v>0</v>
      </c>
      <c r="E63" s="272">
        <f>SUM(E64:E66)</f>
        <v>0</v>
      </c>
    </row>
    <row r="64" spans="1:5" s="1" customFormat="1" ht="12" customHeight="1">
      <c r="A64" s="15" t="s">
        <v>340</v>
      </c>
      <c r="B64" s="434" t="s">
        <v>313</v>
      </c>
      <c r="C64" s="419"/>
      <c r="D64" s="419"/>
      <c r="E64" s="276"/>
    </row>
    <row r="65" spans="1:5" s="1" customFormat="1" ht="12" customHeight="1">
      <c r="A65" s="14" t="s">
        <v>349</v>
      </c>
      <c r="B65" s="435" t="s">
        <v>314</v>
      </c>
      <c r="C65" s="419"/>
      <c r="D65" s="419"/>
      <c r="E65" s="276"/>
    </row>
    <row r="66" spans="1:5" s="1" customFormat="1" ht="12" customHeight="1" thickBot="1">
      <c r="A66" s="16" t="s">
        <v>350</v>
      </c>
      <c r="B66" s="500" t="s">
        <v>465</v>
      </c>
      <c r="C66" s="419"/>
      <c r="D66" s="419"/>
      <c r="E66" s="276"/>
    </row>
    <row r="67" spans="1:5" s="1" customFormat="1" ht="12" customHeight="1" thickBot="1">
      <c r="A67" s="481" t="s">
        <v>316</v>
      </c>
      <c r="B67" s="301" t="s">
        <v>317</v>
      </c>
      <c r="C67" s="415">
        <f>SUM(C68:C71)</f>
        <v>0</v>
      </c>
      <c r="D67" s="415">
        <f>SUM(D68:D71)</f>
        <v>0</v>
      </c>
      <c r="E67" s="272">
        <f>SUM(E68:E71)</f>
        <v>0</v>
      </c>
    </row>
    <row r="68" spans="1:5" s="1" customFormat="1" ht="12" customHeight="1">
      <c r="A68" s="15" t="s">
        <v>150</v>
      </c>
      <c r="B68" s="589" t="s">
        <v>318</v>
      </c>
      <c r="C68" s="419"/>
      <c r="D68" s="419"/>
      <c r="E68" s="276"/>
    </row>
    <row r="69" spans="1:7" s="1" customFormat="1" ht="13.5" customHeight="1">
      <c r="A69" s="14" t="s">
        <v>151</v>
      </c>
      <c r="B69" s="589" t="s">
        <v>578</v>
      </c>
      <c r="C69" s="419"/>
      <c r="D69" s="419"/>
      <c r="E69" s="276"/>
      <c r="G69" s="41"/>
    </row>
    <row r="70" spans="1:5" s="1" customFormat="1" ht="12" customHeight="1">
      <c r="A70" s="14" t="s">
        <v>341</v>
      </c>
      <c r="B70" s="589" t="s">
        <v>319</v>
      </c>
      <c r="C70" s="419"/>
      <c r="D70" s="419"/>
      <c r="E70" s="276"/>
    </row>
    <row r="71" spans="1:5" s="1" customFormat="1" ht="12" customHeight="1" thickBot="1">
      <c r="A71" s="16" t="s">
        <v>342</v>
      </c>
      <c r="B71" s="590" t="s">
        <v>579</v>
      </c>
      <c r="C71" s="419"/>
      <c r="D71" s="419"/>
      <c r="E71" s="276"/>
    </row>
    <row r="72" spans="1:5" s="1" customFormat="1" ht="12" customHeight="1" thickBot="1">
      <c r="A72" s="481" t="s">
        <v>320</v>
      </c>
      <c r="B72" s="301" t="s">
        <v>321</v>
      </c>
      <c r="C72" s="415">
        <f>SUM(C73:C74)</f>
        <v>63134000</v>
      </c>
      <c r="D72" s="415">
        <f>SUM(D73:D74)</f>
        <v>96769267</v>
      </c>
      <c r="E72" s="272">
        <f>SUM(E73:E74)</f>
        <v>286434237</v>
      </c>
    </row>
    <row r="73" spans="1:5" s="1" customFormat="1" ht="12" customHeight="1">
      <c r="A73" s="15" t="s">
        <v>343</v>
      </c>
      <c r="B73" s="434" t="s">
        <v>322</v>
      </c>
      <c r="C73" s="419">
        <v>63134000</v>
      </c>
      <c r="D73" s="419">
        <v>96769267</v>
      </c>
      <c r="E73" s="276">
        <v>286434237</v>
      </c>
    </row>
    <row r="74" spans="1:5" s="1" customFormat="1" ht="12" customHeight="1" thickBot="1">
      <c r="A74" s="16" t="s">
        <v>344</v>
      </c>
      <c r="B74" s="303" t="s">
        <v>323</v>
      </c>
      <c r="C74" s="419"/>
      <c r="D74" s="419"/>
      <c r="E74" s="276"/>
    </row>
    <row r="75" spans="1:5" s="1" customFormat="1" ht="12" customHeight="1" thickBot="1">
      <c r="A75" s="481" t="s">
        <v>324</v>
      </c>
      <c r="B75" s="301" t="s">
        <v>325</v>
      </c>
      <c r="C75" s="415">
        <f>SUM(C76:C78)</f>
        <v>7977389</v>
      </c>
      <c r="D75" s="415">
        <f>SUM(D76:D78)</f>
        <v>7876677</v>
      </c>
      <c r="E75" s="272">
        <f>SUM(E76:E78)</f>
        <v>0</v>
      </c>
    </row>
    <row r="76" spans="1:5" s="1" customFormat="1" ht="12" customHeight="1">
      <c r="A76" s="15" t="s">
        <v>345</v>
      </c>
      <c r="B76" s="434" t="s">
        <v>326</v>
      </c>
      <c r="C76" s="419">
        <v>7977389</v>
      </c>
      <c r="D76" s="419">
        <v>7876677</v>
      </c>
      <c r="E76" s="276"/>
    </row>
    <row r="77" spans="1:5" s="1" customFormat="1" ht="12" customHeight="1">
      <c r="A77" s="14" t="s">
        <v>346</v>
      </c>
      <c r="B77" s="435" t="s">
        <v>327</v>
      </c>
      <c r="C77" s="419"/>
      <c r="D77" s="419"/>
      <c r="E77" s="276"/>
    </row>
    <row r="78" spans="1:5" s="1" customFormat="1" ht="12" customHeight="1" thickBot="1">
      <c r="A78" s="16" t="s">
        <v>347</v>
      </c>
      <c r="B78" s="303" t="s">
        <v>580</v>
      </c>
      <c r="C78" s="419"/>
      <c r="D78" s="419"/>
      <c r="E78" s="276"/>
    </row>
    <row r="79" spans="1:5" s="1" customFormat="1" ht="12" customHeight="1" thickBot="1">
      <c r="A79" s="481" t="s">
        <v>328</v>
      </c>
      <c r="B79" s="301" t="s">
        <v>348</v>
      </c>
      <c r="C79" s="415">
        <f>SUM(C80:C83)</f>
        <v>0</v>
      </c>
      <c r="D79" s="415">
        <f>SUM(D80:D83)</f>
        <v>0</v>
      </c>
      <c r="E79" s="272">
        <f>SUM(E80:E83)</f>
        <v>0</v>
      </c>
    </row>
    <row r="80" spans="1:5" s="1" customFormat="1" ht="12" customHeight="1">
      <c r="A80" s="438" t="s">
        <v>329</v>
      </c>
      <c r="B80" s="434" t="s">
        <v>330</v>
      </c>
      <c r="C80" s="419"/>
      <c r="D80" s="419"/>
      <c r="E80" s="276"/>
    </row>
    <row r="81" spans="1:5" s="1" customFormat="1" ht="12" customHeight="1">
      <c r="A81" s="439" t="s">
        <v>331</v>
      </c>
      <c r="B81" s="435" t="s">
        <v>332</v>
      </c>
      <c r="C81" s="419"/>
      <c r="D81" s="419"/>
      <c r="E81" s="276"/>
    </row>
    <row r="82" spans="1:5" s="1" customFormat="1" ht="12" customHeight="1">
      <c r="A82" s="439" t="s">
        <v>333</v>
      </c>
      <c r="B82" s="435" t="s">
        <v>334</v>
      </c>
      <c r="C82" s="419"/>
      <c r="D82" s="419"/>
      <c r="E82" s="276"/>
    </row>
    <row r="83" spans="1:5" s="1" customFormat="1" ht="12" customHeight="1" thickBot="1">
      <c r="A83" s="440" t="s">
        <v>335</v>
      </c>
      <c r="B83" s="303" t="s">
        <v>336</v>
      </c>
      <c r="C83" s="419"/>
      <c r="D83" s="419"/>
      <c r="E83" s="276"/>
    </row>
    <row r="84" spans="1:5" s="1" customFormat="1" ht="12" customHeight="1" thickBot="1">
      <c r="A84" s="481" t="s">
        <v>337</v>
      </c>
      <c r="B84" s="301" t="s">
        <v>479</v>
      </c>
      <c r="C84" s="483"/>
      <c r="D84" s="483"/>
      <c r="E84" s="484"/>
    </row>
    <row r="85" spans="1:5" s="1" customFormat="1" ht="12" customHeight="1" thickBot="1">
      <c r="A85" s="481" t="s">
        <v>339</v>
      </c>
      <c r="B85" s="301" t="s">
        <v>338</v>
      </c>
      <c r="C85" s="483"/>
      <c r="D85" s="483"/>
      <c r="E85" s="484"/>
    </row>
    <row r="86" spans="1:5" s="1" customFormat="1" ht="12" customHeight="1" thickBot="1">
      <c r="A86" s="481" t="s">
        <v>351</v>
      </c>
      <c r="B86" s="441" t="s">
        <v>482</v>
      </c>
      <c r="C86" s="422">
        <f>+C63+C67+C72+C75+C79+C85+C84</f>
        <v>71111389</v>
      </c>
      <c r="D86" s="422">
        <f>+D63+D67+D72+D75+D79+D85+D84</f>
        <v>104645944</v>
      </c>
      <c r="E86" s="465">
        <f>+E63+E67+E72+E75+E79+E85+E84</f>
        <v>286434237</v>
      </c>
    </row>
    <row r="87" spans="1:5" s="1" customFormat="1" ht="12" customHeight="1" thickBot="1">
      <c r="A87" s="482" t="s">
        <v>481</v>
      </c>
      <c r="B87" s="442" t="s">
        <v>483</v>
      </c>
      <c r="C87" s="422">
        <f>+C62+C86</f>
        <v>704315895</v>
      </c>
      <c r="D87" s="422">
        <f>+D62+D86</f>
        <v>933560635</v>
      </c>
      <c r="E87" s="465">
        <f>+E62+E86</f>
        <v>922358312</v>
      </c>
    </row>
    <row r="88" spans="1:5" s="1" customFormat="1" ht="12" customHeight="1">
      <c r="A88" s="384"/>
      <c r="B88" s="385"/>
      <c r="C88" s="386"/>
      <c r="D88" s="387"/>
      <c r="E88" s="388"/>
    </row>
    <row r="89" spans="1:5" s="1" customFormat="1" ht="12" customHeight="1">
      <c r="A89" s="598" t="s">
        <v>48</v>
      </c>
      <c r="B89" s="598"/>
      <c r="C89" s="598"/>
      <c r="D89" s="598"/>
      <c r="E89" s="598"/>
    </row>
    <row r="90" spans="1:5" s="1" customFormat="1" ht="12" customHeight="1" thickBot="1">
      <c r="A90" s="600" t="s">
        <v>154</v>
      </c>
      <c r="B90" s="600"/>
      <c r="C90" s="401"/>
      <c r="D90" s="142"/>
      <c r="E90" s="316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2" t="str">
        <f>+E3</f>
        <v>2018. évi előirányzat</v>
      </c>
      <c r="F91" s="150"/>
    </row>
    <row r="92" spans="1:6" s="1" customFormat="1" ht="12" customHeight="1" thickBot="1">
      <c r="A92" s="32" t="s">
        <v>497</v>
      </c>
      <c r="B92" s="33" t="s">
        <v>498</v>
      </c>
      <c r="C92" s="33" t="s">
        <v>499</v>
      </c>
      <c r="D92" s="33" t="s">
        <v>501</v>
      </c>
      <c r="E92" s="466" t="s">
        <v>500</v>
      </c>
      <c r="F92" s="150"/>
    </row>
    <row r="93" spans="1:6" s="1" customFormat="1" ht="15" customHeight="1" thickBot="1">
      <c r="A93" s="22" t="s">
        <v>19</v>
      </c>
      <c r="B93" s="28" t="s">
        <v>441</v>
      </c>
      <c r="C93" s="414">
        <f>C94+C95+C96+C97+C98+C111</f>
        <v>571352663</v>
      </c>
      <c r="D93" s="414">
        <f>D94+D95+D96+D97+D98+D111</f>
        <v>592506539</v>
      </c>
      <c r="E93" s="510">
        <f>E94+E95+E96+E97+E98+E111</f>
        <v>638880426</v>
      </c>
      <c r="F93" s="150"/>
    </row>
    <row r="94" spans="1:5" s="1" customFormat="1" ht="12.75" customHeight="1">
      <c r="A94" s="17" t="s">
        <v>99</v>
      </c>
      <c r="B94" s="10" t="s">
        <v>50</v>
      </c>
      <c r="C94" s="517">
        <v>147559406</v>
      </c>
      <c r="D94" s="517">
        <v>149303733</v>
      </c>
      <c r="E94" s="511">
        <v>155255671</v>
      </c>
    </row>
    <row r="95" spans="1:5" ht="16.5" customHeight="1">
      <c r="A95" s="14" t="s">
        <v>100</v>
      </c>
      <c r="B95" s="8" t="s">
        <v>184</v>
      </c>
      <c r="C95" s="416">
        <v>38124433</v>
      </c>
      <c r="D95" s="416">
        <v>34071780</v>
      </c>
      <c r="E95" s="273">
        <v>34156438</v>
      </c>
    </row>
    <row r="96" spans="1:5" ht="15.75">
      <c r="A96" s="14" t="s">
        <v>101</v>
      </c>
      <c r="B96" s="8" t="s">
        <v>141</v>
      </c>
      <c r="C96" s="418">
        <v>188704800</v>
      </c>
      <c r="D96" s="418">
        <v>165210412</v>
      </c>
      <c r="E96" s="275">
        <v>239248275</v>
      </c>
    </row>
    <row r="97" spans="1:5" s="40" customFormat="1" ht="12" customHeight="1">
      <c r="A97" s="14" t="s">
        <v>102</v>
      </c>
      <c r="B97" s="11" t="s">
        <v>185</v>
      </c>
      <c r="C97" s="418">
        <v>8815610</v>
      </c>
      <c r="D97" s="418">
        <v>9260764</v>
      </c>
      <c r="E97" s="275">
        <v>10128980</v>
      </c>
    </row>
    <row r="98" spans="1:5" ht="12" customHeight="1">
      <c r="A98" s="14" t="s">
        <v>113</v>
      </c>
      <c r="B98" s="19" t="s">
        <v>186</v>
      </c>
      <c r="C98" s="418">
        <v>188148414</v>
      </c>
      <c r="D98" s="418">
        <v>234659850</v>
      </c>
      <c r="E98" s="275">
        <v>186289079</v>
      </c>
    </row>
    <row r="99" spans="1:5" ht="12" customHeight="1">
      <c r="A99" s="14" t="s">
        <v>103</v>
      </c>
      <c r="B99" s="8" t="s">
        <v>446</v>
      </c>
      <c r="C99" s="418">
        <v>6435435</v>
      </c>
      <c r="D99" s="418">
        <v>12450062</v>
      </c>
      <c r="E99" s="275"/>
    </row>
    <row r="100" spans="1:5" ht="12" customHeight="1">
      <c r="A100" s="14" t="s">
        <v>104</v>
      </c>
      <c r="B100" s="146" t="s">
        <v>445</v>
      </c>
      <c r="C100" s="418"/>
      <c r="D100" s="418"/>
      <c r="E100" s="275"/>
    </row>
    <row r="101" spans="1:5" ht="12" customHeight="1">
      <c r="A101" s="14" t="s">
        <v>114</v>
      </c>
      <c r="B101" s="146" t="s">
        <v>444</v>
      </c>
      <c r="C101" s="418"/>
      <c r="D101" s="418"/>
      <c r="E101" s="275"/>
    </row>
    <row r="102" spans="1:5" ht="12" customHeight="1">
      <c r="A102" s="14" t="s">
        <v>115</v>
      </c>
      <c r="B102" s="144" t="s">
        <v>354</v>
      </c>
      <c r="C102" s="418"/>
      <c r="D102" s="418"/>
      <c r="E102" s="275"/>
    </row>
    <row r="103" spans="1:5" ht="12" customHeight="1">
      <c r="A103" s="14" t="s">
        <v>116</v>
      </c>
      <c r="B103" s="145" t="s">
        <v>355</v>
      </c>
      <c r="C103" s="418"/>
      <c r="D103" s="418"/>
      <c r="E103" s="275"/>
    </row>
    <row r="104" spans="1:5" ht="12" customHeight="1">
      <c r="A104" s="14" t="s">
        <v>117</v>
      </c>
      <c r="B104" s="145" t="s">
        <v>356</v>
      </c>
      <c r="C104" s="418"/>
      <c r="D104" s="418"/>
      <c r="E104" s="275"/>
    </row>
    <row r="105" spans="1:5" ht="12" customHeight="1">
      <c r="A105" s="14" t="s">
        <v>119</v>
      </c>
      <c r="B105" s="144" t="s">
        <v>357</v>
      </c>
      <c r="C105" s="418">
        <v>87481689</v>
      </c>
      <c r="D105" s="418">
        <v>97841531</v>
      </c>
      <c r="E105" s="275">
        <v>108999079</v>
      </c>
    </row>
    <row r="106" spans="1:5" ht="12" customHeight="1">
      <c r="A106" s="14" t="s">
        <v>187</v>
      </c>
      <c r="B106" s="144" t="s">
        <v>358</v>
      </c>
      <c r="C106" s="418"/>
      <c r="D106" s="418"/>
      <c r="E106" s="275"/>
    </row>
    <row r="107" spans="1:5" ht="12" customHeight="1">
      <c r="A107" s="14" t="s">
        <v>352</v>
      </c>
      <c r="B107" s="145" t="s">
        <v>359</v>
      </c>
      <c r="C107" s="418"/>
      <c r="D107" s="418">
        <v>16181000</v>
      </c>
      <c r="E107" s="275"/>
    </row>
    <row r="108" spans="1:5" ht="12" customHeight="1">
      <c r="A108" s="13" t="s">
        <v>353</v>
      </c>
      <c r="B108" s="146" t="s">
        <v>360</v>
      </c>
      <c r="C108" s="418"/>
      <c r="D108" s="418"/>
      <c r="E108" s="275"/>
    </row>
    <row r="109" spans="1:5" ht="12" customHeight="1">
      <c r="A109" s="14" t="s">
        <v>442</v>
      </c>
      <c r="B109" s="146" t="s">
        <v>361</v>
      </c>
      <c r="C109" s="418"/>
      <c r="D109" s="418"/>
      <c r="E109" s="275"/>
    </row>
    <row r="110" spans="1:5" ht="12" customHeight="1">
      <c r="A110" s="16" t="s">
        <v>443</v>
      </c>
      <c r="B110" s="146" t="s">
        <v>362</v>
      </c>
      <c r="C110" s="418">
        <v>94231290</v>
      </c>
      <c r="D110" s="418">
        <v>108187257</v>
      </c>
      <c r="E110" s="275">
        <v>77190000</v>
      </c>
    </row>
    <row r="111" spans="1:5" ht="12" customHeight="1">
      <c r="A111" s="14" t="s">
        <v>447</v>
      </c>
      <c r="B111" s="11" t="s">
        <v>51</v>
      </c>
      <c r="C111" s="416"/>
      <c r="D111" s="416"/>
      <c r="E111" s="273">
        <v>13801983</v>
      </c>
    </row>
    <row r="112" spans="1:5" ht="12" customHeight="1">
      <c r="A112" s="14" t="s">
        <v>448</v>
      </c>
      <c r="B112" s="8" t="s">
        <v>450</v>
      </c>
      <c r="C112" s="416"/>
      <c r="D112" s="416"/>
      <c r="E112" s="273">
        <v>13801983</v>
      </c>
    </row>
    <row r="113" spans="1:5" ht="12" customHeight="1" thickBot="1">
      <c r="A113" s="18" t="s">
        <v>449</v>
      </c>
      <c r="B113" s="504" t="s">
        <v>451</v>
      </c>
      <c r="C113" s="518"/>
      <c r="D113" s="518"/>
      <c r="E113" s="512"/>
    </row>
    <row r="114" spans="1:5" ht="12" customHeight="1" thickBot="1">
      <c r="A114" s="501" t="s">
        <v>20</v>
      </c>
      <c r="B114" s="502" t="s">
        <v>363</v>
      </c>
      <c r="C114" s="519">
        <f>+C115+C117+C119</f>
        <v>27955750</v>
      </c>
      <c r="D114" s="519">
        <f>+D115+D117+D119</f>
        <v>46642420</v>
      </c>
      <c r="E114" s="513">
        <f>+E115+E117+E119</f>
        <v>275601209</v>
      </c>
    </row>
    <row r="115" spans="1:5" ht="12" customHeight="1">
      <c r="A115" s="15" t="s">
        <v>105</v>
      </c>
      <c r="B115" s="8" t="s">
        <v>232</v>
      </c>
      <c r="C115" s="417">
        <v>17037352</v>
      </c>
      <c r="D115" s="417">
        <v>17506097</v>
      </c>
      <c r="E115" s="274">
        <v>94257313</v>
      </c>
    </row>
    <row r="116" spans="1:5" ht="15.75">
      <c r="A116" s="15" t="s">
        <v>106</v>
      </c>
      <c r="B116" s="12" t="s">
        <v>367</v>
      </c>
      <c r="C116" s="417"/>
      <c r="D116" s="417"/>
      <c r="E116" s="274">
        <v>82000000</v>
      </c>
    </row>
    <row r="117" spans="1:5" ht="12" customHeight="1">
      <c r="A117" s="15" t="s">
        <v>107</v>
      </c>
      <c r="B117" s="12" t="s">
        <v>188</v>
      </c>
      <c r="C117" s="416">
        <v>10918398</v>
      </c>
      <c r="D117" s="416">
        <v>28836323</v>
      </c>
      <c r="E117" s="273">
        <v>181043896</v>
      </c>
    </row>
    <row r="118" spans="1:5" ht="12" customHeight="1">
      <c r="A118" s="15" t="s">
        <v>108</v>
      </c>
      <c r="B118" s="12" t="s">
        <v>368</v>
      </c>
      <c r="C118" s="416"/>
      <c r="D118" s="416"/>
      <c r="E118" s="273"/>
    </row>
    <row r="119" spans="1:5" ht="12" customHeight="1">
      <c r="A119" s="15" t="s">
        <v>109</v>
      </c>
      <c r="B119" s="303" t="s">
        <v>234</v>
      </c>
      <c r="C119" s="416"/>
      <c r="D119" s="416">
        <v>300000</v>
      </c>
      <c r="E119" s="273">
        <v>300000</v>
      </c>
    </row>
    <row r="120" spans="1:5" ht="12" customHeight="1">
      <c r="A120" s="15" t="s">
        <v>118</v>
      </c>
      <c r="B120" s="302" t="s">
        <v>432</v>
      </c>
      <c r="C120" s="416"/>
      <c r="D120" s="416"/>
      <c r="E120" s="273"/>
    </row>
    <row r="121" spans="1:5" ht="12" customHeight="1">
      <c r="A121" s="15" t="s">
        <v>120</v>
      </c>
      <c r="B121" s="430" t="s">
        <v>373</v>
      </c>
      <c r="C121" s="416"/>
      <c r="D121" s="416"/>
      <c r="E121" s="273"/>
    </row>
    <row r="122" spans="1:5" ht="12" customHeight="1">
      <c r="A122" s="15" t="s">
        <v>189</v>
      </c>
      <c r="B122" s="145" t="s">
        <v>356</v>
      </c>
      <c r="C122" s="416"/>
      <c r="D122" s="416"/>
      <c r="E122" s="273"/>
    </row>
    <row r="123" spans="1:5" ht="12" customHeight="1">
      <c r="A123" s="15" t="s">
        <v>190</v>
      </c>
      <c r="B123" s="145" t="s">
        <v>372</v>
      </c>
      <c r="C123" s="416"/>
      <c r="D123" s="416"/>
      <c r="E123" s="273"/>
    </row>
    <row r="124" spans="1:5" ht="12" customHeight="1">
      <c r="A124" s="15" t="s">
        <v>191</v>
      </c>
      <c r="B124" s="145" t="s">
        <v>371</v>
      </c>
      <c r="C124" s="416"/>
      <c r="D124" s="416"/>
      <c r="E124" s="273"/>
    </row>
    <row r="125" spans="1:5" ht="12" customHeight="1">
      <c r="A125" s="15" t="s">
        <v>364</v>
      </c>
      <c r="B125" s="145" t="s">
        <v>359</v>
      </c>
      <c r="C125" s="416"/>
      <c r="D125" s="416">
        <v>300000</v>
      </c>
      <c r="E125" s="273">
        <v>300000</v>
      </c>
    </row>
    <row r="126" spans="1:5" ht="12" customHeight="1">
      <c r="A126" s="15" t="s">
        <v>365</v>
      </c>
      <c r="B126" s="145" t="s">
        <v>370</v>
      </c>
      <c r="C126" s="416"/>
      <c r="D126" s="416"/>
      <c r="E126" s="273"/>
    </row>
    <row r="127" spans="1:5" ht="12" customHeight="1" thickBot="1">
      <c r="A127" s="13" t="s">
        <v>366</v>
      </c>
      <c r="B127" s="145" t="s">
        <v>369</v>
      </c>
      <c r="C127" s="418"/>
      <c r="D127" s="418"/>
      <c r="E127" s="275"/>
    </row>
    <row r="128" spans="1:5" ht="12" customHeight="1" thickBot="1">
      <c r="A128" s="20" t="s">
        <v>21</v>
      </c>
      <c r="B128" s="125" t="s">
        <v>452</v>
      </c>
      <c r="C128" s="415">
        <f>+C93+C114</f>
        <v>599308413</v>
      </c>
      <c r="D128" s="415">
        <f>+D93+D114</f>
        <v>639148959</v>
      </c>
      <c r="E128" s="272">
        <f>+E93+E114</f>
        <v>914481635</v>
      </c>
    </row>
    <row r="129" spans="1:5" ht="12" customHeight="1" thickBot="1">
      <c r="A129" s="20" t="s">
        <v>22</v>
      </c>
      <c r="B129" s="125" t="s">
        <v>453</v>
      </c>
      <c r="C129" s="415">
        <f>+C130+C131+C132</f>
        <v>0</v>
      </c>
      <c r="D129" s="415">
        <f>+D130+D131+D132</f>
        <v>0</v>
      </c>
      <c r="E129" s="272">
        <f>+E130+E131+E132</f>
        <v>0</v>
      </c>
    </row>
    <row r="130" spans="1:5" ht="12" customHeight="1">
      <c r="A130" s="15" t="s">
        <v>271</v>
      </c>
      <c r="B130" s="12" t="s">
        <v>460</v>
      </c>
      <c r="C130" s="416"/>
      <c r="D130" s="416"/>
      <c r="E130" s="273"/>
    </row>
    <row r="131" spans="1:5" ht="12" customHeight="1">
      <c r="A131" s="15" t="s">
        <v>272</v>
      </c>
      <c r="B131" s="12" t="s">
        <v>461</v>
      </c>
      <c r="C131" s="416"/>
      <c r="D131" s="416"/>
      <c r="E131" s="273"/>
    </row>
    <row r="132" spans="1:5" ht="12" customHeight="1" thickBot="1">
      <c r="A132" s="13" t="s">
        <v>273</v>
      </c>
      <c r="B132" s="12" t="s">
        <v>462</v>
      </c>
      <c r="C132" s="416"/>
      <c r="D132" s="416"/>
      <c r="E132" s="273"/>
    </row>
    <row r="133" spans="1:5" ht="12" customHeight="1" thickBot="1">
      <c r="A133" s="20" t="s">
        <v>23</v>
      </c>
      <c r="B133" s="125" t="s">
        <v>454</v>
      </c>
      <c r="C133" s="415">
        <f>SUM(C134:C139)</f>
        <v>0</v>
      </c>
      <c r="D133" s="415">
        <f>SUM(D134:D139)</f>
        <v>0</v>
      </c>
      <c r="E133" s="272">
        <f>SUM(E134:E139)</f>
        <v>0</v>
      </c>
    </row>
    <row r="134" spans="1:5" ht="12" customHeight="1">
      <c r="A134" s="15" t="s">
        <v>92</v>
      </c>
      <c r="B134" s="9" t="s">
        <v>463</v>
      </c>
      <c r="C134" s="416"/>
      <c r="D134" s="416"/>
      <c r="E134" s="273"/>
    </row>
    <row r="135" spans="1:5" ht="12" customHeight="1">
      <c r="A135" s="15" t="s">
        <v>93</v>
      </c>
      <c r="B135" s="9" t="s">
        <v>455</v>
      </c>
      <c r="C135" s="416"/>
      <c r="D135" s="416"/>
      <c r="E135" s="273"/>
    </row>
    <row r="136" spans="1:5" ht="12" customHeight="1">
      <c r="A136" s="15" t="s">
        <v>94</v>
      </c>
      <c r="B136" s="9" t="s">
        <v>456</v>
      </c>
      <c r="C136" s="416"/>
      <c r="D136" s="416"/>
      <c r="E136" s="273"/>
    </row>
    <row r="137" spans="1:5" ht="12" customHeight="1">
      <c r="A137" s="15" t="s">
        <v>176</v>
      </c>
      <c r="B137" s="9" t="s">
        <v>457</v>
      </c>
      <c r="C137" s="416"/>
      <c r="D137" s="416"/>
      <c r="E137" s="273"/>
    </row>
    <row r="138" spans="1:5" ht="12" customHeight="1">
      <c r="A138" s="15" t="s">
        <v>177</v>
      </c>
      <c r="B138" s="9" t="s">
        <v>458</v>
      </c>
      <c r="C138" s="416"/>
      <c r="D138" s="416"/>
      <c r="E138" s="273"/>
    </row>
    <row r="139" spans="1:5" ht="12" customHeight="1" thickBot="1">
      <c r="A139" s="13" t="s">
        <v>178</v>
      </c>
      <c r="B139" s="9" t="s">
        <v>459</v>
      </c>
      <c r="C139" s="416"/>
      <c r="D139" s="416"/>
      <c r="E139" s="273"/>
    </row>
    <row r="140" spans="1:5" ht="12" customHeight="1" thickBot="1">
      <c r="A140" s="20" t="s">
        <v>24</v>
      </c>
      <c r="B140" s="125" t="s">
        <v>467</v>
      </c>
      <c r="C140" s="422">
        <f>+C141+C142+C143+C144</f>
        <v>8238215</v>
      </c>
      <c r="D140" s="422">
        <f>+D141+D142+D143+D144</f>
        <v>7977389</v>
      </c>
      <c r="E140" s="465">
        <f>+E141+E142+E143+E144</f>
        <v>7876677</v>
      </c>
    </row>
    <row r="141" spans="1:5" ht="12" customHeight="1">
      <c r="A141" s="15" t="s">
        <v>95</v>
      </c>
      <c r="B141" s="9" t="s">
        <v>374</v>
      </c>
      <c r="C141" s="416"/>
      <c r="D141" s="416"/>
      <c r="E141" s="273"/>
    </row>
    <row r="142" spans="1:5" ht="12" customHeight="1">
      <c r="A142" s="15" t="s">
        <v>96</v>
      </c>
      <c r="B142" s="9" t="s">
        <v>375</v>
      </c>
      <c r="C142" s="416">
        <v>8238215</v>
      </c>
      <c r="D142" s="416">
        <v>7977389</v>
      </c>
      <c r="E142" s="273">
        <v>7876677</v>
      </c>
    </row>
    <row r="143" spans="1:5" ht="12" customHeight="1">
      <c r="A143" s="15" t="s">
        <v>291</v>
      </c>
      <c r="B143" s="9" t="s">
        <v>468</v>
      </c>
      <c r="C143" s="416"/>
      <c r="D143" s="416"/>
      <c r="E143" s="273"/>
    </row>
    <row r="144" spans="1:5" ht="12" customHeight="1" thickBot="1">
      <c r="A144" s="13" t="s">
        <v>292</v>
      </c>
      <c r="B144" s="7" t="s">
        <v>394</v>
      </c>
      <c r="C144" s="416"/>
      <c r="D144" s="416"/>
      <c r="E144" s="273"/>
    </row>
    <row r="145" spans="1:5" ht="12" customHeight="1" thickBot="1">
      <c r="A145" s="20" t="s">
        <v>25</v>
      </c>
      <c r="B145" s="125" t="s">
        <v>469</v>
      </c>
      <c r="C145" s="520">
        <f>SUM(C146:C150)</f>
        <v>0</v>
      </c>
      <c r="D145" s="520">
        <f>SUM(D146:D150)</f>
        <v>0</v>
      </c>
      <c r="E145" s="514">
        <f>SUM(E146:E150)</f>
        <v>0</v>
      </c>
    </row>
    <row r="146" spans="1:5" ht="12" customHeight="1">
      <c r="A146" s="15" t="s">
        <v>97</v>
      </c>
      <c r="B146" s="9" t="s">
        <v>464</v>
      </c>
      <c r="C146" s="416"/>
      <c r="D146" s="416"/>
      <c r="E146" s="273"/>
    </row>
    <row r="147" spans="1:5" ht="12" customHeight="1">
      <c r="A147" s="15" t="s">
        <v>98</v>
      </c>
      <c r="B147" s="9" t="s">
        <v>471</v>
      </c>
      <c r="C147" s="416"/>
      <c r="D147" s="416"/>
      <c r="E147" s="273"/>
    </row>
    <row r="148" spans="1:5" ht="12" customHeight="1">
      <c r="A148" s="15" t="s">
        <v>303</v>
      </c>
      <c r="B148" s="9" t="s">
        <v>466</v>
      </c>
      <c r="C148" s="416"/>
      <c r="D148" s="416"/>
      <c r="E148" s="273"/>
    </row>
    <row r="149" spans="1:5" ht="12" customHeight="1">
      <c r="A149" s="15" t="s">
        <v>304</v>
      </c>
      <c r="B149" s="9" t="s">
        <v>472</v>
      </c>
      <c r="C149" s="416"/>
      <c r="D149" s="416"/>
      <c r="E149" s="273"/>
    </row>
    <row r="150" spans="1:5" ht="12" customHeight="1" thickBot="1">
      <c r="A150" s="15" t="s">
        <v>470</v>
      </c>
      <c r="B150" s="9" t="s">
        <v>473</v>
      </c>
      <c r="C150" s="416"/>
      <c r="D150" s="416"/>
      <c r="E150" s="273"/>
    </row>
    <row r="151" spans="1:5" ht="12" customHeight="1" thickBot="1">
      <c r="A151" s="20" t="s">
        <v>26</v>
      </c>
      <c r="B151" s="125" t="s">
        <v>474</v>
      </c>
      <c r="C151" s="521"/>
      <c r="D151" s="521"/>
      <c r="E151" s="515"/>
    </row>
    <row r="152" spans="1:5" ht="12" customHeight="1" thickBot="1">
      <c r="A152" s="20" t="s">
        <v>27</v>
      </c>
      <c r="B152" s="125" t="s">
        <v>475</v>
      </c>
      <c r="C152" s="521"/>
      <c r="D152" s="521"/>
      <c r="E152" s="515"/>
    </row>
    <row r="153" spans="1:6" ht="15" customHeight="1" thickBot="1">
      <c r="A153" s="20" t="s">
        <v>28</v>
      </c>
      <c r="B153" s="125" t="s">
        <v>477</v>
      </c>
      <c r="C153" s="522">
        <f>+C129+C133+C140+C145+C151+C152</f>
        <v>8238215</v>
      </c>
      <c r="D153" s="522">
        <f>+D129+D133+D140+D145+D151+D152</f>
        <v>7977389</v>
      </c>
      <c r="E153" s="516">
        <f>+E129+E133+E140+E145+E151+E152</f>
        <v>7876677</v>
      </c>
      <c r="F153" s="126"/>
    </row>
    <row r="154" spans="1:5" s="1" customFormat="1" ht="12.75" customHeight="1" thickBot="1">
      <c r="A154" s="304" t="s">
        <v>29</v>
      </c>
      <c r="B154" s="397" t="s">
        <v>476</v>
      </c>
      <c r="C154" s="522">
        <f>+C128+C153</f>
        <v>607546628</v>
      </c>
      <c r="D154" s="522">
        <f>+D128+D153</f>
        <v>647126348</v>
      </c>
      <c r="E154" s="516">
        <f>+E128+E153</f>
        <v>922358312</v>
      </c>
    </row>
    <row r="155" ht="15.75">
      <c r="C155" s="400"/>
    </row>
    <row r="156" ht="15.75">
      <c r="C156" s="400"/>
    </row>
    <row r="157" ht="15.75">
      <c r="C157" s="400"/>
    </row>
    <row r="158" ht="16.5" customHeight="1">
      <c r="C158" s="400"/>
    </row>
    <row r="159" ht="15.75">
      <c r="C159" s="400"/>
    </row>
    <row r="160" ht="15.75">
      <c r="C160" s="400"/>
    </row>
    <row r="161" ht="15.75">
      <c r="C161" s="400"/>
    </row>
    <row r="162" ht="15.75">
      <c r="C162" s="400"/>
    </row>
    <row r="163" ht="15.75">
      <c r="C163" s="400"/>
    </row>
    <row r="164" ht="15.75">
      <c r="C164" s="400"/>
    </row>
    <row r="165" ht="15.75">
      <c r="C165" s="400"/>
    </row>
    <row r="166" ht="15.75">
      <c r="C166" s="400"/>
    </row>
    <row r="167" ht="15.75">
      <c r="C167" s="40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Balatonszárszó Nagyközség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M29" sqref="M29"/>
    </sheetView>
  </sheetViews>
  <sheetFormatPr defaultColWidth="9.00390625" defaultRowHeight="12.75"/>
  <cols>
    <col min="1" max="1" width="6.875" style="191" customWidth="1"/>
    <col min="2" max="2" width="49.625" style="55" customWidth="1"/>
    <col min="3" max="8" width="12.875" style="55" customWidth="1"/>
    <col min="9" max="9" width="14.375" style="55" customWidth="1"/>
    <col min="10" max="10" width="3.375" style="55" customWidth="1"/>
    <col min="11" max="16384" width="9.375" style="55" customWidth="1"/>
  </cols>
  <sheetData>
    <row r="1" spans="1:9" ht="27.75" customHeight="1">
      <c r="A1" s="646" t="s">
        <v>4</v>
      </c>
      <c r="B1" s="646"/>
      <c r="C1" s="646"/>
      <c r="D1" s="646"/>
      <c r="E1" s="646"/>
      <c r="F1" s="646"/>
      <c r="G1" s="646"/>
      <c r="H1" s="646"/>
      <c r="I1" s="646"/>
    </row>
    <row r="2" ht="20.25" customHeight="1" thickBot="1">
      <c r="I2" s="494" t="str">
        <f>'1. sz tájékoztató t.'!E2</f>
        <v>Forintban!</v>
      </c>
    </row>
    <row r="3" spans="1:9" s="495" customFormat="1" ht="26.25" customHeight="1">
      <c r="A3" s="654" t="s">
        <v>70</v>
      </c>
      <c r="B3" s="649" t="s">
        <v>86</v>
      </c>
      <c r="C3" s="654" t="s">
        <v>87</v>
      </c>
      <c r="D3" s="654" t="str">
        <f>+CONCATENATE(LEFT(ÖSSZEFÜGGÉSEK!A5,4)," előtti kifizetés")</f>
        <v>2018 előtti kifizetés</v>
      </c>
      <c r="E3" s="651" t="s">
        <v>69</v>
      </c>
      <c r="F3" s="652"/>
      <c r="G3" s="652"/>
      <c r="H3" s="653"/>
      <c r="I3" s="649" t="s">
        <v>52</v>
      </c>
    </row>
    <row r="4" spans="1:9" s="496" customFormat="1" ht="32.25" customHeight="1" thickBot="1">
      <c r="A4" s="655"/>
      <c r="B4" s="650"/>
      <c r="C4" s="650"/>
      <c r="D4" s="655"/>
      <c r="E4" s="278" t="str">
        <f>+CONCATENATE(LEFT(ÖSSZEFÜGGÉSEK!A5,4),".")</f>
        <v>2018.</v>
      </c>
      <c r="F4" s="278" t="str">
        <f>+CONCATENATE(LEFT(ÖSSZEFÜGGÉSEK!A5,4)+1,".")</f>
        <v>2019.</v>
      </c>
      <c r="G4" s="278" t="str">
        <f>+CONCATENATE(LEFT(ÖSSZEFÜGGÉSEK!A5,4)+2,".")</f>
        <v>2020.</v>
      </c>
      <c r="H4" s="279" t="str">
        <f>+CONCATENATE(LEFT(ÖSSZEFÜGGÉSEK!A5,4)+2,".",CHAR(10)," után")</f>
        <v>2020.
 után</v>
      </c>
      <c r="I4" s="650"/>
    </row>
    <row r="5" spans="1:9" s="497" customFormat="1" ht="12.75" customHeight="1" thickBot="1">
      <c r="A5" s="280" t="s">
        <v>497</v>
      </c>
      <c r="B5" s="281" t="s">
        <v>498</v>
      </c>
      <c r="C5" s="282" t="s">
        <v>499</v>
      </c>
      <c r="D5" s="281" t="s">
        <v>501</v>
      </c>
      <c r="E5" s="280" t="s">
        <v>500</v>
      </c>
      <c r="F5" s="282" t="s">
        <v>502</v>
      </c>
      <c r="G5" s="282" t="s">
        <v>503</v>
      </c>
      <c r="H5" s="283" t="s">
        <v>504</v>
      </c>
      <c r="I5" s="284" t="s">
        <v>505</v>
      </c>
    </row>
    <row r="6" spans="1:9" ht="24.75" customHeight="1" thickBot="1">
      <c r="A6" s="285" t="s">
        <v>19</v>
      </c>
      <c r="B6" s="286" t="s">
        <v>5</v>
      </c>
      <c r="C6" s="549"/>
      <c r="D6" s="550">
        <f>+D7+D8</f>
        <v>0</v>
      </c>
      <c r="E6" s="551">
        <f>+E7+E8</f>
        <v>0</v>
      </c>
      <c r="F6" s="552">
        <f>+F7+F8</f>
        <v>0</v>
      </c>
      <c r="G6" s="552">
        <f>+G7+G8</f>
        <v>0</v>
      </c>
      <c r="H6" s="553">
        <f>+H7+H8</f>
        <v>0</v>
      </c>
      <c r="I6" s="70">
        <f aca="true" t="shared" si="0" ref="I6:I17">SUM(D6:H6)</f>
        <v>0</v>
      </c>
    </row>
    <row r="7" spans="1:10" ht="19.5" customHeight="1">
      <c r="A7" s="287" t="s">
        <v>20</v>
      </c>
      <c r="B7" s="71" t="s">
        <v>71</v>
      </c>
      <c r="C7" s="554"/>
      <c r="D7" s="555"/>
      <c r="E7" s="556"/>
      <c r="F7" s="557"/>
      <c r="G7" s="557"/>
      <c r="H7" s="558"/>
      <c r="I7" s="288">
        <f t="shared" si="0"/>
        <v>0</v>
      </c>
      <c r="J7" s="645" t="s">
        <v>532</v>
      </c>
    </row>
    <row r="8" spans="1:10" ht="19.5" customHeight="1" thickBot="1">
      <c r="A8" s="287" t="s">
        <v>21</v>
      </c>
      <c r="B8" s="71" t="s">
        <v>71</v>
      </c>
      <c r="C8" s="554"/>
      <c r="D8" s="555"/>
      <c r="E8" s="556"/>
      <c r="F8" s="557"/>
      <c r="G8" s="557"/>
      <c r="H8" s="558"/>
      <c r="I8" s="288">
        <f t="shared" si="0"/>
        <v>0</v>
      </c>
      <c r="J8" s="645"/>
    </row>
    <row r="9" spans="1:10" ht="25.5" customHeight="1" thickBot="1">
      <c r="A9" s="285" t="s">
        <v>22</v>
      </c>
      <c r="B9" s="286" t="s">
        <v>6</v>
      </c>
      <c r="C9" s="549"/>
      <c r="D9" s="550">
        <f>+D10+D11</f>
        <v>0</v>
      </c>
      <c r="E9" s="551">
        <f>+E10+E11</f>
        <v>0</v>
      </c>
      <c r="F9" s="552">
        <f>+F10+F11</f>
        <v>0</v>
      </c>
      <c r="G9" s="552">
        <f>+G10+G11</f>
        <v>0</v>
      </c>
      <c r="H9" s="553">
        <f>+H10+H11</f>
        <v>0</v>
      </c>
      <c r="I9" s="70">
        <f t="shared" si="0"/>
        <v>0</v>
      </c>
      <c r="J9" s="645"/>
    </row>
    <row r="10" spans="1:10" ht="19.5" customHeight="1">
      <c r="A10" s="287" t="s">
        <v>23</v>
      </c>
      <c r="B10" s="71" t="s">
        <v>71</v>
      </c>
      <c r="C10" s="554"/>
      <c r="D10" s="555"/>
      <c r="E10" s="556"/>
      <c r="F10" s="557"/>
      <c r="G10" s="557"/>
      <c r="H10" s="558"/>
      <c r="I10" s="288">
        <f t="shared" si="0"/>
        <v>0</v>
      </c>
      <c r="J10" s="645"/>
    </row>
    <row r="11" spans="1:10" ht="19.5" customHeight="1" thickBot="1">
      <c r="A11" s="287" t="s">
        <v>24</v>
      </c>
      <c r="B11" s="71" t="s">
        <v>71</v>
      </c>
      <c r="C11" s="554"/>
      <c r="D11" s="555"/>
      <c r="E11" s="556"/>
      <c r="F11" s="557"/>
      <c r="G11" s="557"/>
      <c r="H11" s="558"/>
      <c r="I11" s="288">
        <f t="shared" si="0"/>
        <v>0</v>
      </c>
      <c r="J11" s="645"/>
    </row>
    <row r="12" spans="1:10" ht="19.5" customHeight="1" thickBot="1">
      <c r="A12" s="285" t="s">
        <v>25</v>
      </c>
      <c r="B12" s="286" t="s">
        <v>208</v>
      </c>
      <c r="C12" s="549"/>
      <c r="D12" s="550">
        <f>+D13</f>
        <v>0</v>
      </c>
      <c r="E12" s="551">
        <f>+E13</f>
        <v>6000000</v>
      </c>
      <c r="F12" s="552">
        <f>+F13</f>
        <v>47000000</v>
      </c>
      <c r="G12" s="552">
        <f>+G13</f>
        <v>47000000</v>
      </c>
      <c r="H12" s="553">
        <f>+H13</f>
        <v>0</v>
      </c>
      <c r="I12" s="70">
        <f t="shared" si="0"/>
        <v>100000000</v>
      </c>
      <c r="J12" s="645"/>
    </row>
    <row r="13" spans="1:10" ht="19.5" customHeight="1" thickBot="1">
      <c r="A13" s="287" t="s">
        <v>26</v>
      </c>
      <c r="B13" s="71" t="s">
        <v>653</v>
      </c>
      <c r="C13" s="554" t="s">
        <v>590</v>
      </c>
      <c r="D13" s="555"/>
      <c r="E13" s="556">
        <v>6000000</v>
      </c>
      <c r="F13" s="557">
        <v>47000000</v>
      </c>
      <c r="G13" s="557">
        <v>47000000</v>
      </c>
      <c r="H13" s="558"/>
      <c r="I13" s="288">
        <f t="shared" si="0"/>
        <v>100000000</v>
      </c>
      <c r="J13" s="645"/>
    </row>
    <row r="14" spans="1:10" ht="19.5" customHeight="1" thickBot="1">
      <c r="A14" s="285" t="s">
        <v>27</v>
      </c>
      <c r="B14" s="286" t="s">
        <v>209</v>
      </c>
      <c r="C14" s="549"/>
      <c r="D14" s="550">
        <f>+D15</f>
        <v>0</v>
      </c>
      <c r="E14" s="551">
        <f>+E15</f>
        <v>0</v>
      </c>
      <c r="F14" s="552">
        <f>+F15</f>
        <v>0</v>
      </c>
      <c r="G14" s="552">
        <f>+G15</f>
        <v>0</v>
      </c>
      <c r="H14" s="553">
        <f>+H15</f>
        <v>0</v>
      </c>
      <c r="I14" s="70">
        <f t="shared" si="0"/>
        <v>0</v>
      </c>
      <c r="J14" s="645"/>
    </row>
    <row r="15" spans="1:10" ht="19.5" customHeight="1" thickBot="1">
      <c r="A15" s="289" t="s">
        <v>28</v>
      </c>
      <c r="B15" s="72" t="s">
        <v>71</v>
      </c>
      <c r="C15" s="559"/>
      <c r="D15" s="560"/>
      <c r="E15" s="561"/>
      <c r="F15" s="562"/>
      <c r="G15" s="562"/>
      <c r="H15" s="563"/>
      <c r="I15" s="290">
        <f t="shared" si="0"/>
        <v>0</v>
      </c>
      <c r="J15" s="645"/>
    </row>
    <row r="16" spans="1:10" ht="19.5" customHeight="1" thickBot="1">
      <c r="A16" s="285" t="s">
        <v>29</v>
      </c>
      <c r="B16" s="291" t="s">
        <v>210</v>
      </c>
      <c r="C16" s="549"/>
      <c r="D16" s="550">
        <f>+D17</f>
        <v>0</v>
      </c>
      <c r="E16" s="551">
        <f>+E17</f>
        <v>0</v>
      </c>
      <c r="F16" s="552">
        <f>+F17</f>
        <v>0</v>
      </c>
      <c r="G16" s="552">
        <f>+G17</f>
        <v>0</v>
      </c>
      <c r="H16" s="553">
        <f>+H17</f>
        <v>0</v>
      </c>
      <c r="I16" s="70">
        <f t="shared" si="0"/>
        <v>0</v>
      </c>
      <c r="J16" s="645"/>
    </row>
    <row r="17" spans="1:10" ht="19.5" customHeight="1" thickBot="1">
      <c r="A17" s="292" t="s">
        <v>30</v>
      </c>
      <c r="B17" s="73" t="s">
        <v>71</v>
      </c>
      <c r="C17" s="564"/>
      <c r="D17" s="565"/>
      <c r="E17" s="566"/>
      <c r="F17" s="567"/>
      <c r="G17" s="567"/>
      <c r="H17" s="568"/>
      <c r="I17" s="293">
        <f t="shared" si="0"/>
        <v>0</v>
      </c>
      <c r="J17" s="645"/>
    </row>
    <row r="18" spans="1:10" ht="19.5" customHeight="1" thickBot="1">
      <c r="A18" s="647" t="s">
        <v>147</v>
      </c>
      <c r="B18" s="648"/>
      <c r="C18" s="569"/>
      <c r="D18" s="550">
        <f aca="true" t="shared" si="1" ref="D18:I18">+D6+D9+D12+D14+D16</f>
        <v>0</v>
      </c>
      <c r="E18" s="551">
        <f t="shared" si="1"/>
        <v>6000000</v>
      </c>
      <c r="F18" s="552">
        <f t="shared" si="1"/>
        <v>47000000</v>
      </c>
      <c r="G18" s="552">
        <f t="shared" si="1"/>
        <v>47000000</v>
      </c>
      <c r="H18" s="553">
        <f t="shared" si="1"/>
        <v>0</v>
      </c>
      <c r="I18" s="70">
        <f t="shared" si="1"/>
        <v>100000000</v>
      </c>
      <c r="J18" s="64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109">
      <selection activeCell="C118" sqref="C118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598" t="s">
        <v>16</v>
      </c>
      <c r="B1" s="598"/>
      <c r="C1" s="598"/>
    </row>
    <row r="2" spans="1:3" ht="15.75" customHeight="1" thickBot="1">
      <c r="A2" s="599" t="s">
        <v>153</v>
      </c>
      <c r="B2" s="599"/>
      <c r="C2" s="316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207530179</v>
      </c>
    </row>
    <row r="6" spans="1:3" s="433" customFormat="1" ht="12" customHeight="1">
      <c r="A6" s="15" t="s">
        <v>99</v>
      </c>
      <c r="B6" s="434" t="s">
        <v>256</v>
      </c>
      <c r="C6" s="309">
        <v>93851744</v>
      </c>
    </row>
    <row r="7" spans="1:3" s="433" customFormat="1" ht="12" customHeight="1">
      <c r="A7" s="14" t="s">
        <v>100</v>
      </c>
      <c r="B7" s="435" t="s">
        <v>257</v>
      </c>
      <c r="C7" s="308">
        <v>49436133</v>
      </c>
    </row>
    <row r="8" spans="1:3" s="433" customFormat="1" ht="12" customHeight="1">
      <c r="A8" s="14" t="s">
        <v>101</v>
      </c>
      <c r="B8" s="435" t="s">
        <v>556</v>
      </c>
      <c r="C8" s="308">
        <v>54519059</v>
      </c>
    </row>
    <row r="9" spans="1:3" s="433" customFormat="1" ht="12" customHeight="1">
      <c r="A9" s="14" t="s">
        <v>102</v>
      </c>
      <c r="B9" s="435" t="s">
        <v>259</v>
      </c>
      <c r="C9" s="308">
        <v>8076750</v>
      </c>
    </row>
    <row r="10" spans="1:3" s="433" customFormat="1" ht="12" customHeight="1">
      <c r="A10" s="14" t="s">
        <v>149</v>
      </c>
      <c r="B10" s="302" t="s">
        <v>436</v>
      </c>
      <c r="C10" s="308">
        <v>1646493</v>
      </c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59109932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59109932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62508090</v>
      </c>
    </row>
    <row r="20" spans="1:3" s="433" customFormat="1" ht="12" customHeight="1">
      <c r="A20" s="15" t="s">
        <v>88</v>
      </c>
      <c r="B20" s="434" t="s">
        <v>266</v>
      </c>
      <c r="C20" s="309">
        <v>62508090</v>
      </c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566</v>
      </c>
      <c r="C26" s="312">
        <f>SUM(C27:C33)</f>
        <v>253300000</v>
      </c>
    </row>
    <row r="27" spans="1:3" s="433" customFormat="1" ht="12" customHeight="1">
      <c r="A27" s="15" t="s">
        <v>271</v>
      </c>
      <c r="B27" s="434" t="s">
        <v>561</v>
      </c>
      <c r="C27" s="309">
        <v>145000000</v>
      </c>
    </row>
    <row r="28" spans="1:3" s="433" customFormat="1" ht="12" customHeight="1">
      <c r="A28" s="14" t="s">
        <v>272</v>
      </c>
      <c r="B28" s="435" t="s">
        <v>586</v>
      </c>
      <c r="C28" s="308">
        <v>14000000</v>
      </c>
    </row>
    <row r="29" spans="1:3" s="433" customFormat="1" ht="12" customHeight="1">
      <c r="A29" s="14" t="s">
        <v>273</v>
      </c>
      <c r="B29" s="435" t="s">
        <v>587</v>
      </c>
      <c r="C29" s="308">
        <v>13700000</v>
      </c>
    </row>
    <row r="30" spans="1:3" s="433" customFormat="1" ht="12" customHeight="1">
      <c r="A30" s="14" t="s">
        <v>274</v>
      </c>
      <c r="B30" s="435" t="s">
        <v>563</v>
      </c>
      <c r="C30" s="308">
        <v>45000000</v>
      </c>
    </row>
    <row r="31" spans="1:3" s="433" customFormat="1" ht="12" customHeight="1">
      <c r="A31" s="14" t="s">
        <v>558</v>
      </c>
      <c r="B31" s="435" t="s">
        <v>275</v>
      </c>
      <c r="C31" s="308">
        <v>6800000</v>
      </c>
    </row>
    <row r="32" spans="1:3" s="433" customFormat="1" ht="12" customHeight="1">
      <c r="A32" s="14" t="s">
        <v>559</v>
      </c>
      <c r="B32" s="435" t="s">
        <v>562</v>
      </c>
      <c r="C32" s="308">
        <v>28000000</v>
      </c>
    </row>
    <row r="33" spans="1:3" s="433" customFormat="1" ht="12" customHeight="1" thickBot="1">
      <c r="A33" s="16" t="s">
        <v>560</v>
      </c>
      <c r="B33" s="534" t="s">
        <v>277</v>
      </c>
      <c r="C33" s="310">
        <v>800000</v>
      </c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33989622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6620000</v>
      </c>
    </row>
    <row r="37" spans="1:3" s="433" customFormat="1" ht="12" customHeight="1">
      <c r="A37" s="14" t="s">
        <v>94</v>
      </c>
      <c r="B37" s="435" t="s">
        <v>282</v>
      </c>
      <c r="C37" s="308">
        <v>2000000</v>
      </c>
    </row>
    <row r="38" spans="1:3" s="433" customFormat="1" ht="12" customHeight="1">
      <c r="A38" s="14" t="s">
        <v>176</v>
      </c>
      <c r="B38" s="435" t="s">
        <v>283</v>
      </c>
      <c r="C38" s="308">
        <v>15444000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2882000</v>
      </c>
    </row>
    <row r="41" spans="1:3" s="433" customFormat="1" ht="12" customHeight="1">
      <c r="A41" s="14" t="s">
        <v>179</v>
      </c>
      <c r="B41" s="435" t="s">
        <v>286</v>
      </c>
      <c r="C41" s="308">
        <v>1451000</v>
      </c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>
        <v>50000</v>
      </c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>
        <v>5542622</v>
      </c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/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616437823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286434237</v>
      </c>
    </row>
    <row r="73" spans="1:3" s="433" customFormat="1" ht="12" customHeight="1">
      <c r="A73" s="15" t="s">
        <v>343</v>
      </c>
      <c r="B73" s="434" t="s">
        <v>322</v>
      </c>
      <c r="C73" s="311">
        <v>286434237</v>
      </c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286434237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902872060</v>
      </c>
    </row>
    <row r="88" spans="1:3" s="433" customFormat="1" ht="83.25" customHeight="1">
      <c r="A88" s="5"/>
      <c r="B88" s="6"/>
      <c r="C88" s="313"/>
    </row>
    <row r="89" spans="1:3" ht="16.5" customHeight="1">
      <c r="A89" s="598" t="s">
        <v>48</v>
      </c>
      <c r="B89" s="598"/>
      <c r="C89" s="598"/>
    </row>
    <row r="90" spans="1:3" s="443" customFormat="1" ht="16.5" customHeight="1" thickBot="1">
      <c r="A90" s="600" t="s">
        <v>154</v>
      </c>
      <c r="B90" s="600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594043174</v>
      </c>
    </row>
    <row r="94" spans="1:3" ht="12" customHeight="1">
      <c r="A94" s="17" t="s">
        <v>99</v>
      </c>
      <c r="B94" s="10" t="s">
        <v>50</v>
      </c>
      <c r="C94" s="307">
        <v>144443411</v>
      </c>
    </row>
    <row r="95" spans="1:3" ht="12" customHeight="1">
      <c r="A95" s="14" t="s">
        <v>100</v>
      </c>
      <c r="B95" s="8" t="s">
        <v>184</v>
      </c>
      <c r="C95" s="308">
        <v>31751446</v>
      </c>
    </row>
    <row r="96" spans="1:3" ht="12" customHeight="1">
      <c r="A96" s="14" t="s">
        <v>101</v>
      </c>
      <c r="B96" s="8" t="s">
        <v>141</v>
      </c>
      <c r="C96" s="310">
        <v>230018275</v>
      </c>
    </row>
    <row r="97" spans="1:3" ht="12" customHeight="1">
      <c r="A97" s="14" t="s">
        <v>102</v>
      </c>
      <c r="B97" s="11" t="s">
        <v>185</v>
      </c>
      <c r="C97" s="310">
        <v>10128980</v>
      </c>
    </row>
    <row r="98" spans="1:3" ht="12" customHeight="1">
      <c r="A98" s="14" t="s">
        <v>113</v>
      </c>
      <c r="B98" s="19" t="s">
        <v>186</v>
      </c>
      <c r="C98" s="310">
        <v>163899079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>
        <v>97099079</v>
      </c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66800000</v>
      </c>
    </row>
    <row r="111" spans="1:3" ht="12" customHeight="1">
      <c r="A111" s="14" t="s">
        <v>447</v>
      </c>
      <c r="B111" s="11" t="s">
        <v>51</v>
      </c>
      <c r="C111" s="308">
        <v>13801983</v>
      </c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275301209</v>
      </c>
    </row>
    <row r="115" spans="1:3" ht="12" customHeight="1">
      <c r="A115" s="15" t="s">
        <v>105</v>
      </c>
      <c r="B115" s="8" t="s">
        <v>232</v>
      </c>
      <c r="C115" s="309">
        <v>94257313</v>
      </c>
    </row>
    <row r="116" spans="1:3" ht="12" customHeight="1">
      <c r="A116" s="15" t="s">
        <v>106</v>
      </c>
      <c r="B116" s="12" t="s">
        <v>367</v>
      </c>
      <c r="C116" s="309">
        <v>82000000</v>
      </c>
    </row>
    <row r="117" spans="1:3" ht="12" customHeight="1">
      <c r="A117" s="15" t="s">
        <v>107</v>
      </c>
      <c r="B117" s="12" t="s">
        <v>188</v>
      </c>
      <c r="C117" s="308">
        <v>181043896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/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/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869344383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7876677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7876677</v>
      </c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7876677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877221060</v>
      </c>
    </row>
    <row r="155" ht="7.5" customHeight="1"/>
    <row r="156" spans="1:3" ht="15.75">
      <c r="A156" s="601" t="s">
        <v>376</v>
      </c>
      <c r="B156" s="601"/>
      <c r="C156" s="601"/>
    </row>
    <row r="157" spans="1:3" ht="15" customHeight="1" thickBot="1">
      <c r="A157" s="599" t="s">
        <v>155</v>
      </c>
      <c r="B157" s="599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-252906560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278557560</v>
      </c>
    </row>
    <row r="160" ht="15.75">
      <c r="A160" s="398" t="s">
        <v>656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KÖTELEZŐ FELADATAINAK MÉRLEGE &amp;R&amp;"Times New Roman CE,Félkövér dőlt"&amp;11 1.2. melléklet a 3/2018. (II.16.)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J16" sqref="J16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7" t="s">
        <v>7</v>
      </c>
      <c r="C1" s="657"/>
      <c r="D1" s="657"/>
    </row>
    <row r="2" spans="1:4" s="75" customFormat="1" ht="16.5" thickBot="1">
      <c r="A2" s="74"/>
      <c r="B2" s="389"/>
      <c r="D2" s="44" t="str">
        <f>'2. sz tájékoztató t'!I2</f>
        <v>Forintban!</v>
      </c>
    </row>
    <row r="3" spans="1:4" s="77" customFormat="1" ht="48" customHeight="1" thickBot="1">
      <c r="A3" s="76" t="s">
        <v>17</v>
      </c>
      <c r="B3" s="197" t="s">
        <v>18</v>
      </c>
      <c r="C3" s="197" t="s">
        <v>72</v>
      </c>
      <c r="D3" s="198" t="s">
        <v>73</v>
      </c>
    </row>
    <row r="4" spans="1:4" s="77" customFormat="1" ht="13.5" customHeight="1" thickBot="1">
      <c r="A4" s="35" t="s">
        <v>497</v>
      </c>
      <c r="B4" s="200" t="s">
        <v>498</v>
      </c>
      <c r="C4" s="200" t="s">
        <v>499</v>
      </c>
      <c r="D4" s="201" t="s">
        <v>501</v>
      </c>
    </row>
    <row r="5" spans="1:4" ht="18" customHeight="1">
      <c r="A5" s="135" t="s">
        <v>19</v>
      </c>
      <c r="B5" s="202" t="s">
        <v>168</v>
      </c>
      <c r="C5" s="133"/>
      <c r="D5" s="78"/>
    </row>
    <row r="6" spans="1:4" ht="18" customHeight="1">
      <c r="A6" s="79" t="s">
        <v>20</v>
      </c>
      <c r="B6" s="203" t="s">
        <v>169</v>
      </c>
      <c r="C6" s="134"/>
      <c r="D6" s="81"/>
    </row>
    <row r="7" spans="1:4" ht="18" customHeight="1">
      <c r="A7" s="79" t="s">
        <v>21</v>
      </c>
      <c r="B7" s="203" t="s">
        <v>121</v>
      </c>
      <c r="C7" s="134"/>
      <c r="D7" s="81"/>
    </row>
    <row r="8" spans="1:4" ht="18" customHeight="1">
      <c r="A8" s="79" t="s">
        <v>22</v>
      </c>
      <c r="B8" s="203" t="s">
        <v>122</v>
      </c>
      <c r="C8" s="134"/>
      <c r="D8" s="81"/>
    </row>
    <row r="9" spans="1:4" ht="18" customHeight="1">
      <c r="A9" s="79" t="s">
        <v>23</v>
      </c>
      <c r="B9" s="203" t="s">
        <v>161</v>
      </c>
      <c r="C9" s="134">
        <v>1548658</v>
      </c>
      <c r="D9" s="81">
        <v>1548658</v>
      </c>
    </row>
    <row r="10" spans="1:4" ht="18" customHeight="1">
      <c r="A10" s="79" t="s">
        <v>24</v>
      </c>
      <c r="B10" s="203" t="s">
        <v>162</v>
      </c>
      <c r="C10" s="134"/>
      <c r="D10" s="81"/>
    </row>
    <row r="11" spans="1:4" ht="18" customHeight="1">
      <c r="A11" s="79" t="s">
        <v>25</v>
      </c>
      <c r="B11" s="204" t="s">
        <v>163</v>
      </c>
      <c r="C11" s="134">
        <v>1548658</v>
      </c>
      <c r="D11" s="81">
        <v>1548658</v>
      </c>
    </row>
    <row r="12" spans="1:4" ht="18" customHeight="1">
      <c r="A12" s="79" t="s">
        <v>27</v>
      </c>
      <c r="B12" s="204" t="s">
        <v>164</v>
      </c>
      <c r="C12" s="134"/>
      <c r="D12" s="81"/>
    </row>
    <row r="13" spans="1:4" ht="18" customHeight="1">
      <c r="A13" s="79" t="s">
        <v>28</v>
      </c>
      <c r="B13" s="204" t="s">
        <v>165</v>
      </c>
      <c r="C13" s="134"/>
      <c r="D13" s="81"/>
    </row>
    <row r="14" spans="1:4" ht="18" customHeight="1">
      <c r="A14" s="79" t="s">
        <v>29</v>
      </c>
      <c r="B14" s="204" t="s">
        <v>166</v>
      </c>
      <c r="C14" s="134"/>
      <c r="D14" s="81"/>
    </row>
    <row r="15" spans="1:4" ht="22.5" customHeight="1">
      <c r="A15" s="79" t="s">
        <v>30</v>
      </c>
      <c r="B15" s="204" t="s">
        <v>167</v>
      </c>
      <c r="C15" s="134"/>
      <c r="D15" s="81"/>
    </row>
    <row r="16" spans="1:4" ht="18" customHeight="1">
      <c r="A16" s="79" t="s">
        <v>31</v>
      </c>
      <c r="B16" s="203" t="s">
        <v>123</v>
      </c>
      <c r="C16" s="134">
        <v>167490</v>
      </c>
      <c r="D16" s="81">
        <v>167490</v>
      </c>
    </row>
    <row r="17" spans="1:4" ht="18" customHeight="1">
      <c r="A17" s="79" t="s">
        <v>32</v>
      </c>
      <c r="B17" s="203" t="s">
        <v>9</v>
      </c>
      <c r="C17" s="134"/>
      <c r="D17" s="81"/>
    </row>
    <row r="18" spans="1:4" ht="18" customHeight="1">
      <c r="A18" s="79" t="s">
        <v>33</v>
      </c>
      <c r="B18" s="203" t="s">
        <v>8</v>
      </c>
      <c r="C18" s="134"/>
      <c r="D18" s="81"/>
    </row>
    <row r="19" spans="1:4" ht="18" customHeight="1">
      <c r="A19" s="79" t="s">
        <v>34</v>
      </c>
      <c r="B19" s="203" t="s">
        <v>124</v>
      </c>
      <c r="C19" s="134"/>
      <c r="D19" s="81"/>
    </row>
    <row r="20" spans="1:4" ht="18" customHeight="1">
      <c r="A20" s="79" t="s">
        <v>35</v>
      </c>
      <c r="B20" s="203" t="s">
        <v>125</v>
      </c>
      <c r="C20" s="134"/>
      <c r="D20" s="81"/>
    </row>
    <row r="21" spans="1:4" ht="18" customHeight="1">
      <c r="A21" s="79" t="s">
        <v>36</v>
      </c>
      <c r="B21" s="124"/>
      <c r="C21" s="80"/>
      <c r="D21" s="81"/>
    </row>
    <row r="22" spans="1:4" ht="18" customHeight="1">
      <c r="A22" s="79" t="s">
        <v>37</v>
      </c>
      <c r="B22" s="82"/>
      <c r="C22" s="80"/>
      <c r="D22" s="81"/>
    </row>
    <row r="23" spans="1:4" ht="18" customHeight="1">
      <c r="A23" s="79" t="s">
        <v>38</v>
      </c>
      <c r="B23" s="82"/>
      <c r="C23" s="80"/>
      <c r="D23" s="81"/>
    </row>
    <row r="24" spans="1:4" ht="18" customHeight="1">
      <c r="A24" s="79" t="s">
        <v>39</v>
      </c>
      <c r="B24" s="82"/>
      <c r="C24" s="80"/>
      <c r="D24" s="81"/>
    </row>
    <row r="25" spans="1:4" ht="18" customHeight="1">
      <c r="A25" s="79" t="s">
        <v>40</v>
      </c>
      <c r="B25" s="82"/>
      <c r="C25" s="80"/>
      <c r="D25" s="81"/>
    </row>
    <row r="26" spans="1:4" ht="18" customHeight="1">
      <c r="A26" s="79" t="s">
        <v>41</v>
      </c>
      <c r="B26" s="82"/>
      <c r="C26" s="80"/>
      <c r="D26" s="81"/>
    </row>
    <row r="27" spans="1:4" ht="18" customHeight="1">
      <c r="A27" s="79" t="s">
        <v>42</v>
      </c>
      <c r="B27" s="82"/>
      <c r="C27" s="80"/>
      <c r="D27" s="81"/>
    </row>
    <row r="28" spans="1:4" ht="18" customHeight="1">
      <c r="A28" s="79" t="s">
        <v>43</v>
      </c>
      <c r="B28" s="82"/>
      <c r="C28" s="80"/>
      <c r="D28" s="81"/>
    </row>
    <row r="29" spans="1:4" ht="18" customHeight="1" thickBot="1">
      <c r="A29" s="136" t="s">
        <v>44</v>
      </c>
      <c r="B29" s="83"/>
      <c r="C29" s="84"/>
      <c r="D29" s="85"/>
    </row>
    <row r="30" spans="1:4" ht="18" customHeight="1" thickBot="1">
      <c r="A30" s="36" t="s">
        <v>45</v>
      </c>
      <c r="B30" s="208" t="s">
        <v>54</v>
      </c>
      <c r="C30" s="209">
        <f>+C5+C6+C7+C8+C9+C16+C17+C18+C19+C20+C21+C22+C23+C24+C25+C26+C27+C28+C29</f>
        <v>1716148</v>
      </c>
      <c r="D30" s="210">
        <f>+D5+D6+D7+D8+D9+D16+D17+D18+D19+D20+D21+D22+D23+D24+D25+D26+D27+D28+D29</f>
        <v>1716148</v>
      </c>
    </row>
    <row r="31" spans="1:4" ht="8.25" customHeight="1">
      <c r="A31" s="86"/>
      <c r="B31" s="656"/>
      <c r="C31" s="656"/>
      <c r="D31" s="65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U9" sqref="U9"/>
    </sheetView>
  </sheetViews>
  <sheetFormatPr defaultColWidth="9.00390625" defaultRowHeight="12.75"/>
  <cols>
    <col min="1" max="1" width="4.875" style="103" customWidth="1"/>
    <col min="2" max="2" width="31.125" style="116" customWidth="1"/>
    <col min="3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3" customWidth="1"/>
    <col min="16" max="16384" width="9.375" style="116" customWidth="1"/>
  </cols>
  <sheetData>
    <row r="1" spans="1:15" ht="31.5" customHeight="1">
      <c r="A1" s="661" t="str">
        <f>+CONCATENATE("Előirányzat-felhasználási terv",CHAR(10),LEFT(ÖSSZEFÜGGÉSEK!A5,4),". évre")</f>
        <v>Előirányzat-felhasználási terv
2018. évre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</row>
    <row r="2" ht="16.5" thickBot="1">
      <c r="O2" s="4" t="str">
        <f>'3. sz tájékoztató t.'!D2</f>
        <v>Forintban!</v>
      </c>
    </row>
    <row r="3" spans="1:15" s="103" customFormat="1" ht="25.5" customHeight="1" thickBot="1">
      <c r="A3" s="100" t="s">
        <v>17</v>
      </c>
      <c r="B3" s="101" t="s">
        <v>62</v>
      </c>
      <c r="C3" s="101" t="s">
        <v>74</v>
      </c>
      <c r="D3" s="101" t="s">
        <v>75</v>
      </c>
      <c r="E3" s="101" t="s">
        <v>76</v>
      </c>
      <c r="F3" s="101" t="s">
        <v>77</v>
      </c>
      <c r="G3" s="101" t="s">
        <v>78</v>
      </c>
      <c r="H3" s="101" t="s">
        <v>79</v>
      </c>
      <c r="I3" s="101" t="s">
        <v>80</v>
      </c>
      <c r="J3" s="101" t="s">
        <v>81</v>
      </c>
      <c r="K3" s="101" t="s">
        <v>82</v>
      </c>
      <c r="L3" s="101" t="s">
        <v>83</v>
      </c>
      <c r="M3" s="101" t="s">
        <v>84</v>
      </c>
      <c r="N3" s="101" t="s">
        <v>85</v>
      </c>
      <c r="O3" s="102" t="s">
        <v>54</v>
      </c>
    </row>
    <row r="4" spans="1:15" s="105" customFormat="1" ht="15" customHeight="1" thickBot="1">
      <c r="A4" s="104" t="s">
        <v>19</v>
      </c>
      <c r="B4" s="658" t="s">
        <v>57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60"/>
    </row>
    <row r="5" spans="1:15" s="105" customFormat="1" ht="22.5">
      <c r="A5" s="106" t="s">
        <v>20</v>
      </c>
      <c r="B5" s="498" t="s">
        <v>377</v>
      </c>
      <c r="C5" s="570">
        <v>18196745</v>
      </c>
      <c r="D5" s="570">
        <v>19843238</v>
      </c>
      <c r="E5" s="570">
        <v>18196745</v>
      </c>
      <c r="F5" s="570">
        <v>18196745</v>
      </c>
      <c r="G5" s="570">
        <v>18196745</v>
      </c>
      <c r="H5" s="570">
        <v>18196745</v>
      </c>
      <c r="I5" s="570">
        <v>18196745</v>
      </c>
      <c r="J5" s="570">
        <v>18196745</v>
      </c>
      <c r="K5" s="570">
        <v>18196745</v>
      </c>
      <c r="L5" s="570">
        <v>18196745</v>
      </c>
      <c r="M5" s="570">
        <v>18196745</v>
      </c>
      <c r="N5" s="570">
        <v>18196743</v>
      </c>
      <c r="O5" s="107">
        <f aca="true" t="shared" si="0" ref="O5:O25">SUM(C5:N5)</f>
        <v>220007431</v>
      </c>
    </row>
    <row r="6" spans="1:15" s="110" customFormat="1" ht="22.5">
      <c r="A6" s="108" t="s">
        <v>21</v>
      </c>
      <c r="B6" s="296" t="s">
        <v>423</v>
      </c>
      <c r="C6" s="571">
        <v>6917833</v>
      </c>
      <c r="D6" s="571">
        <v>13716903</v>
      </c>
      <c r="E6" s="571">
        <v>2869554</v>
      </c>
      <c r="F6" s="571">
        <v>1417833</v>
      </c>
      <c r="G6" s="571">
        <v>1417833</v>
      </c>
      <c r="H6" s="571">
        <v>1417833</v>
      </c>
      <c r="I6" s="571">
        <v>1417833</v>
      </c>
      <c r="J6" s="571">
        <v>1417833</v>
      </c>
      <c r="K6" s="571">
        <v>1417833</v>
      </c>
      <c r="L6" s="571">
        <v>1417833</v>
      </c>
      <c r="M6" s="571">
        <v>13716903</v>
      </c>
      <c r="N6" s="571">
        <v>13716908</v>
      </c>
      <c r="O6" s="109">
        <f t="shared" si="0"/>
        <v>60862932</v>
      </c>
    </row>
    <row r="7" spans="1:15" s="110" customFormat="1" ht="22.5">
      <c r="A7" s="108" t="s">
        <v>22</v>
      </c>
      <c r="B7" s="295" t="s">
        <v>424</v>
      </c>
      <c r="C7" s="572">
        <v>13322650</v>
      </c>
      <c r="D7" s="572"/>
      <c r="E7" s="572"/>
      <c r="F7" s="572"/>
      <c r="G7" s="572"/>
      <c r="H7" s="572">
        <v>49185440</v>
      </c>
      <c r="I7" s="572"/>
      <c r="J7" s="572"/>
      <c r="K7" s="572"/>
      <c r="L7" s="572"/>
      <c r="M7" s="572"/>
      <c r="N7" s="572"/>
      <c r="O7" s="111">
        <f t="shared" si="0"/>
        <v>62508090</v>
      </c>
    </row>
    <row r="8" spans="1:15" s="110" customFormat="1" ht="13.5" customHeight="1">
      <c r="A8" s="108" t="s">
        <v>23</v>
      </c>
      <c r="B8" s="294" t="s">
        <v>175</v>
      </c>
      <c r="C8" s="572">
        <v>3330000</v>
      </c>
      <c r="D8" s="572">
        <v>3330000</v>
      </c>
      <c r="E8" s="572">
        <v>120000000</v>
      </c>
      <c r="F8" s="572">
        <v>3330000</v>
      </c>
      <c r="G8" s="572">
        <v>3330000</v>
      </c>
      <c r="H8" s="572">
        <v>3330000</v>
      </c>
      <c r="I8" s="572">
        <v>3330000</v>
      </c>
      <c r="J8" s="572">
        <v>3330000</v>
      </c>
      <c r="K8" s="572">
        <v>100000000</v>
      </c>
      <c r="L8" s="572">
        <v>3330000</v>
      </c>
      <c r="M8" s="572">
        <v>3330000</v>
      </c>
      <c r="N8" s="572">
        <v>3330000</v>
      </c>
      <c r="O8" s="109">
        <f t="shared" si="0"/>
        <v>253300000</v>
      </c>
    </row>
    <row r="9" spans="1:15" s="110" customFormat="1" ht="13.5" customHeight="1">
      <c r="A9" s="108" t="s">
        <v>24</v>
      </c>
      <c r="B9" s="294" t="s">
        <v>425</v>
      </c>
      <c r="C9" s="571">
        <v>2119333</v>
      </c>
      <c r="D9" s="571">
        <v>2119333</v>
      </c>
      <c r="E9" s="571">
        <v>2119333</v>
      </c>
      <c r="F9" s="571">
        <v>3570333</v>
      </c>
      <c r="G9" s="571">
        <v>2119333</v>
      </c>
      <c r="H9" s="571">
        <v>5492666</v>
      </c>
      <c r="I9" s="571">
        <v>5492666</v>
      </c>
      <c r="J9" s="571">
        <v>7535293</v>
      </c>
      <c r="K9" s="571">
        <v>2119333</v>
      </c>
      <c r="L9" s="571">
        <v>2119333</v>
      </c>
      <c r="M9" s="571">
        <v>2119333</v>
      </c>
      <c r="N9" s="571">
        <v>2119333</v>
      </c>
      <c r="O9" s="109">
        <f t="shared" si="0"/>
        <v>39045622</v>
      </c>
    </row>
    <row r="10" spans="1:15" s="110" customFormat="1" ht="13.5" customHeight="1">
      <c r="A10" s="108" t="s">
        <v>25</v>
      </c>
      <c r="B10" s="294" t="s">
        <v>10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109">
        <f t="shared" si="0"/>
        <v>0</v>
      </c>
    </row>
    <row r="11" spans="1:15" s="110" customFormat="1" ht="13.5" customHeight="1">
      <c r="A11" s="108" t="s">
        <v>26</v>
      </c>
      <c r="B11" s="294" t="s">
        <v>379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109">
        <f t="shared" si="0"/>
        <v>0</v>
      </c>
    </row>
    <row r="12" spans="1:15" s="110" customFormat="1" ht="22.5">
      <c r="A12" s="108" t="s">
        <v>27</v>
      </c>
      <c r="B12" s="296" t="s">
        <v>411</v>
      </c>
      <c r="C12" s="571">
        <v>16666</v>
      </c>
      <c r="D12" s="571">
        <v>16666</v>
      </c>
      <c r="E12" s="571">
        <v>16666</v>
      </c>
      <c r="F12" s="571">
        <v>16666</v>
      </c>
      <c r="G12" s="571">
        <v>16666</v>
      </c>
      <c r="H12" s="571">
        <v>16666</v>
      </c>
      <c r="I12" s="571">
        <v>16666</v>
      </c>
      <c r="J12" s="571">
        <v>16666</v>
      </c>
      <c r="K12" s="571">
        <v>16666</v>
      </c>
      <c r="L12" s="571">
        <v>16666</v>
      </c>
      <c r="M12" s="571">
        <v>16666</v>
      </c>
      <c r="N12" s="571">
        <v>16674</v>
      </c>
      <c r="O12" s="109">
        <f t="shared" si="0"/>
        <v>200000</v>
      </c>
    </row>
    <row r="13" spans="1:15" s="110" customFormat="1" ht="13.5" customHeight="1" thickBot="1">
      <c r="A13" s="108" t="s">
        <v>28</v>
      </c>
      <c r="B13" s="294" t="s">
        <v>11</v>
      </c>
      <c r="C13" s="571"/>
      <c r="D13" s="571"/>
      <c r="E13" s="571"/>
      <c r="F13" s="571"/>
      <c r="G13" s="571"/>
      <c r="H13" s="571">
        <v>286434237</v>
      </c>
      <c r="I13" s="571"/>
      <c r="J13" s="571"/>
      <c r="K13" s="571"/>
      <c r="L13" s="571"/>
      <c r="M13" s="571"/>
      <c r="N13" s="571"/>
      <c r="O13" s="109">
        <f t="shared" si="0"/>
        <v>286434237</v>
      </c>
    </row>
    <row r="14" spans="1:15" s="105" customFormat="1" ht="15.75" customHeight="1" thickBot="1">
      <c r="A14" s="104" t="s">
        <v>29</v>
      </c>
      <c r="B14" s="37" t="s">
        <v>110</v>
      </c>
      <c r="C14" s="573">
        <f aca="true" t="shared" si="1" ref="C14:N14">SUM(C5:C13)</f>
        <v>43903227</v>
      </c>
      <c r="D14" s="573">
        <f t="shared" si="1"/>
        <v>39026140</v>
      </c>
      <c r="E14" s="573">
        <f t="shared" si="1"/>
        <v>143202298</v>
      </c>
      <c r="F14" s="573">
        <f t="shared" si="1"/>
        <v>26531577</v>
      </c>
      <c r="G14" s="573">
        <f t="shared" si="1"/>
        <v>25080577</v>
      </c>
      <c r="H14" s="573">
        <f t="shared" si="1"/>
        <v>364073587</v>
      </c>
      <c r="I14" s="573">
        <f t="shared" si="1"/>
        <v>28453910</v>
      </c>
      <c r="J14" s="573">
        <f t="shared" si="1"/>
        <v>30496537</v>
      </c>
      <c r="K14" s="573">
        <f t="shared" si="1"/>
        <v>121750577</v>
      </c>
      <c r="L14" s="573">
        <f t="shared" si="1"/>
        <v>25080577</v>
      </c>
      <c r="M14" s="573">
        <f t="shared" si="1"/>
        <v>37379647</v>
      </c>
      <c r="N14" s="573">
        <f t="shared" si="1"/>
        <v>37379658</v>
      </c>
      <c r="O14" s="112">
        <f>SUM(C14:N14)</f>
        <v>922358312</v>
      </c>
    </row>
    <row r="15" spans="1:15" s="105" customFormat="1" ht="15" customHeight="1" thickBot="1">
      <c r="A15" s="104" t="s">
        <v>30</v>
      </c>
      <c r="B15" s="658" t="s">
        <v>58</v>
      </c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60"/>
    </row>
    <row r="16" spans="1:15" s="110" customFormat="1" ht="13.5" customHeight="1">
      <c r="A16" s="113" t="s">
        <v>31</v>
      </c>
      <c r="B16" s="297" t="s">
        <v>63</v>
      </c>
      <c r="C16" s="572">
        <v>13567578</v>
      </c>
      <c r="D16" s="572">
        <v>13567578</v>
      </c>
      <c r="E16" s="572">
        <v>13567578</v>
      </c>
      <c r="F16" s="572">
        <v>13567578</v>
      </c>
      <c r="G16" s="572">
        <v>13567578</v>
      </c>
      <c r="H16" s="572">
        <v>13567578</v>
      </c>
      <c r="I16" s="572">
        <v>12308367</v>
      </c>
      <c r="J16" s="572">
        <v>12308367</v>
      </c>
      <c r="K16" s="572">
        <v>12308367</v>
      </c>
      <c r="L16" s="572">
        <v>12308367</v>
      </c>
      <c r="M16" s="572">
        <v>12308367</v>
      </c>
      <c r="N16" s="572">
        <v>12308368</v>
      </c>
      <c r="O16" s="111">
        <f t="shared" si="0"/>
        <v>155255671</v>
      </c>
    </row>
    <row r="17" spans="1:15" s="110" customFormat="1" ht="27" customHeight="1">
      <c r="A17" s="108" t="s">
        <v>32</v>
      </c>
      <c r="B17" s="296" t="s">
        <v>184</v>
      </c>
      <c r="C17" s="571">
        <v>2809677</v>
      </c>
      <c r="D17" s="571">
        <v>2809677</v>
      </c>
      <c r="E17" s="571">
        <v>2809677</v>
      </c>
      <c r="F17" s="571">
        <v>2809677</v>
      </c>
      <c r="G17" s="571">
        <v>2809677</v>
      </c>
      <c r="H17" s="571">
        <v>2809677</v>
      </c>
      <c r="I17" s="571">
        <v>2883063</v>
      </c>
      <c r="J17" s="571">
        <v>2883063</v>
      </c>
      <c r="K17" s="571">
        <v>2883063</v>
      </c>
      <c r="L17" s="571">
        <v>2883063</v>
      </c>
      <c r="M17" s="571">
        <v>2883063</v>
      </c>
      <c r="N17" s="571">
        <v>2883061</v>
      </c>
      <c r="O17" s="109">
        <f t="shared" si="0"/>
        <v>34156438</v>
      </c>
    </row>
    <row r="18" spans="1:15" s="110" customFormat="1" ht="13.5" customHeight="1">
      <c r="A18" s="108" t="s">
        <v>33</v>
      </c>
      <c r="B18" s="294" t="s">
        <v>141</v>
      </c>
      <c r="C18" s="571">
        <v>11747063</v>
      </c>
      <c r="D18" s="571">
        <v>11747063</v>
      </c>
      <c r="E18" s="571">
        <v>11747063</v>
      </c>
      <c r="F18" s="571">
        <v>31747063</v>
      </c>
      <c r="G18" s="571">
        <v>31747063</v>
      </c>
      <c r="H18" s="571">
        <v>50030580</v>
      </c>
      <c r="I18" s="571">
        <v>31747063</v>
      </c>
      <c r="J18" s="571">
        <v>11747063</v>
      </c>
      <c r="K18" s="571">
        <v>11747063</v>
      </c>
      <c r="L18" s="571">
        <v>11747063</v>
      </c>
      <c r="M18" s="571">
        <v>11747063</v>
      </c>
      <c r="N18" s="571">
        <v>11747065</v>
      </c>
      <c r="O18" s="109">
        <f t="shared" si="0"/>
        <v>239248275</v>
      </c>
    </row>
    <row r="19" spans="1:15" s="110" customFormat="1" ht="13.5" customHeight="1">
      <c r="A19" s="108" t="s">
        <v>34</v>
      </c>
      <c r="B19" s="294" t="s">
        <v>185</v>
      </c>
      <c r="C19" s="571">
        <v>783333</v>
      </c>
      <c r="D19" s="571">
        <v>783333</v>
      </c>
      <c r="E19" s="571">
        <v>1512313</v>
      </c>
      <c r="F19" s="571">
        <v>783333</v>
      </c>
      <c r="G19" s="571">
        <v>783333</v>
      </c>
      <c r="H19" s="571">
        <v>783333</v>
      </c>
      <c r="I19" s="571">
        <v>783333</v>
      </c>
      <c r="J19" s="571">
        <v>783333</v>
      </c>
      <c r="K19" s="571">
        <v>783333</v>
      </c>
      <c r="L19" s="571">
        <v>783333</v>
      </c>
      <c r="M19" s="571">
        <v>783333</v>
      </c>
      <c r="N19" s="571">
        <v>783337</v>
      </c>
      <c r="O19" s="109">
        <f t="shared" si="0"/>
        <v>10128980</v>
      </c>
    </row>
    <row r="20" spans="1:15" s="110" customFormat="1" ht="13.5" customHeight="1">
      <c r="A20" s="108" t="s">
        <v>35</v>
      </c>
      <c r="B20" s="294" t="s">
        <v>12</v>
      </c>
      <c r="C20" s="571">
        <v>14899087</v>
      </c>
      <c r="D20" s="571">
        <v>14899087</v>
      </c>
      <c r="E20" s="571">
        <v>14899087</v>
      </c>
      <c r="F20" s="571">
        <v>14899087</v>
      </c>
      <c r="G20" s="571">
        <v>14899087</v>
      </c>
      <c r="H20" s="571">
        <v>22399120</v>
      </c>
      <c r="I20" s="571">
        <v>14899087</v>
      </c>
      <c r="J20" s="571">
        <v>14899087</v>
      </c>
      <c r="K20" s="571">
        <v>14899087</v>
      </c>
      <c r="L20" s="571">
        <v>14899087</v>
      </c>
      <c r="M20" s="571">
        <v>14899087</v>
      </c>
      <c r="N20" s="571">
        <v>14899089</v>
      </c>
      <c r="O20" s="109">
        <f t="shared" si="0"/>
        <v>186289079</v>
      </c>
    </row>
    <row r="21" spans="1:15" s="110" customFormat="1" ht="13.5" customHeight="1">
      <c r="A21" s="108" t="s">
        <v>36</v>
      </c>
      <c r="B21" s="294" t="s">
        <v>232</v>
      </c>
      <c r="C21" s="571"/>
      <c r="D21" s="571"/>
      <c r="E21" s="571"/>
      <c r="F21" s="571"/>
      <c r="G21" s="571">
        <v>15751250</v>
      </c>
      <c r="H21" s="571">
        <v>11215152</v>
      </c>
      <c r="I21" s="571">
        <v>11215152</v>
      </c>
      <c r="J21" s="571">
        <v>11215152</v>
      </c>
      <c r="K21" s="571">
        <v>11215152</v>
      </c>
      <c r="L21" s="571">
        <v>11215152</v>
      </c>
      <c r="M21" s="571">
        <v>11215152</v>
      </c>
      <c r="N21" s="571">
        <v>11215151</v>
      </c>
      <c r="O21" s="109">
        <f t="shared" si="0"/>
        <v>94257313</v>
      </c>
    </row>
    <row r="22" spans="1:15" s="110" customFormat="1" ht="15.75">
      <c r="A22" s="108" t="s">
        <v>37</v>
      </c>
      <c r="B22" s="296" t="s">
        <v>188</v>
      </c>
      <c r="C22" s="571">
        <v>8842083</v>
      </c>
      <c r="D22" s="571">
        <v>8842083</v>
      </c>
      <c r="E22" s="571">
        <v>8842083</v>
      </c>
      <c r="F22" s="571">
        <v>8842083</v>
      </c>
      <c r="G22" s="571">
        <v>8842083</v>
      </c>
      <c r="H22" s="571">
        <v>8842083</v>
      </c>
      <c r="I22" s="571">
        <v>21331832</v>
      </c>
      <c r="J22" s="571">
        <v>21331832</v>
      </c>
      <c r="K22" s="571">
        <v>21331832</v>
      </c>
      <c r="L22" s="571">
        <v>21331832</v>
      </c>
      <c r="M22" s="571">
        <v>21331832</v>
      </c>
      <c r="N22" s="571">
        <v>21332238</v>
      </c>
      <c r="O22" s="109">
        <f t="shared" si="0"/>
        <v>181043896</v>
      </c>
    </row>
    <row r="23" spans="1:15" s="110" customFormat="1" ht="13.5" customHeight="1">
      <c r="A23" s="108" t="s">
        <v>38</v>
      </c>
      <c r="B23" s="294" t="s">
        <v>234</v>
      </c>
      <c r="C23" s="571"/>
      <c r="D23" s="571"/>
      <c r="E23" s="571"/>
      <c r="F23" s="571"/>
      <c r="G23" s="571">
        <v>150000</v>
      </c>
      <c r="H23" s="571"/>
      <c r="I23" s="571">
        <v>150000</v>
      </c>
      <c r="J23" s="571"/>
      <c r="K23" s="571"/>
      <c r="L23" s="571"/>
      <c r="M23" s="571"/>
      <c r="N23" s="571"/>
      <c r="O23" s="109">
        <f t="shared" si="0"/>
        <v>300000</v>
      </c>
    </row>
    <row r="24" spans="1:15" s="110" customFormat="1" ht="13.5" customHeight="1" thickBot="1">
      <c r="A24" s="108" t="s">
        <v>39</v>
      </c>
      <c r="B24" s="294" t="s">
        <v>13</v>
      </c>
      <c r="C24" s="571"/>
      <c r="D24" s="571"/>
      <c r="E24" s="571">
        <v>7876677</v>
      </c>
      <c r="F24" s="571"/>
      <c r="G24" s="571"/>
      <c r="H24" s="571"/>
      <c r="I24" s="571"/>
      <c r="J24" s="571"/>
      <c r="K24" s="571"/>
      <c r="L24" s="571"/>
      <c r="M24" s="571"/>
      <c r="N24" s="571"/>
      <c r="O24" s="109">
        <f t="shared" si="0"/>
        <v>7876677</v>
      </c>
    </row>
    <row r="25" spans="1:15" s="105" customFormat="1" ht="15.75" customHeight="1" thickBot="1">
      <c r="A25" s="114" t="s">
        <v>40</v>
      </c>
      <c r="B25" s="37" t="s">
        <v>111</v>
      </c>
      <c r="C25" s="573">
        <f aca="true" t="shared" si="2" ref="C25:N25">SUM(C16:C24)</f>
        <v>52648821</v>
      </c>
      <c r="D25" s="573">
        <f t="shared" si="2"/>
        <v>52648821</v>
      </c>
      <c r="E25" s="573">
        <f t="shared" si="2"/>
        <v>61254478</v>
      </c>
      <c r="F25" s="573">
        <f t="shared" si="2"/>
        <v>72648821</v>
      </c>
      <c r="G25" s="573">
        <f t="shared" si="2"/>
        <v>88550071</v>
      </c>
      <c r="H25" s="573">
        <f t="shared" si="2"/>
        <v>109647523</v>
      </c>
      <c r="I25" s="573">
        <f t="shared" si="2"/>
        <v>95317897</v>
      </c>
      <c r="J25" s="573">
        <f t="shared" si="2"/>
        <v>75167897</v>
      </c>
      <c r="K25" s="573">
        <f t="shared" si="2"/>
        <v>75167897</v>
      </c>
      <c r="L25" s="573">
        <f t="shared" si="2"/>
        <v>75167897</v>
      </c>
      <c r="M25" s="573">
        <f t="shared" si="2"/>
        <v>75167897</v>
      </c>
      <c r="N25" s="573">
        <f t="shared" si="2"/>
        <v>75168309</v>
      </c>
      <c r="O25" s="112">
        <f t="shared" si="0"/>
        <v>908556329</v>
      </c>
    </row>
    <row r="26" spans="1:15" ht="16.5" thickBot="1">
      <c r="A26" s="114" t="s">
        <v>41</v>
      </c>
      <c r="B26" s="298" t="s">
        <v>112</v>
      </c>
      <c r="C26" s="574">
        <f aca="true" t="shared" si="3" ref="C26:O26">C14-C25</f>
        <v>-8745594</v>
      </c>
      <c r="D26" s="574">
        <f t="shared" si="3"/>
        <v>-13622681</v>
      </c>
      <c r="E26" s="574">
        <f t="shared" si="3"/>
        <v>81947820</v>
      </c>
      <c r="F26" s="574">
        <f t="shared" si="3"/>
        <v>-46117244</v>
      </c>
      <c r="G26" s="574">
        <f t="shared" si="3"/>
        <v>-63469494</v>
      </c>
      <c r="H26" s="574">
        <f t="shared" si="3"/>
        <v>254426064</v>
      </c>
      <c r="I26" s="574">
        <f t="shared" si="3"/>
        <v>-66863987</v>
      </c>
      <c r="J26" s="574">
        <f t="shared" si="3"/>
        <v>-44671360</v>
      </c>
      <c r="K26" s="574">
        <f t="shared" si="3"/>
        <v>46582680</v>
      </c>
      <c r="L26" s="574">
        <f t="shared" si="3"/>
        <v>-50087320</v>
      </c>
      <c r="M26" s="574">
        <f t="shared" si="3"/>
        <v>-37788250</v>
      </c>
      <c r="N26" s="574">
        <f t="shared" si="3"/>
        <v>-37788651</v>
      </c>
      <c r="O26" s="115">
        <f t="shared" si="3"/>
        <v>13801983</v>
      </c>
    </row>
    <row r="27" ht="15.75">
      <c r="A27" s="117"/>
    </row>
    <row r="28" spans="2:15" ht="15.75">
      <c r="B28" s="118"/>
      <c r="C28" s="119"/>
      <c r="D28" s="119"/>
      <c r="O28" s="116"/>
    </row>
    <row r="29" ht="15.75"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"/>
  <sheetViews>
    <sheetView workbookViewId="0" topLeftCell="A2">
      <selection activeCell="F19" sqref="F19"/>
    </sheetView>
  </sheetViews>
  <sheetFormatPr defaultColWidth="9.00390625" defaultRowHeight="12.75"/>
  <cols>
    <col min="1" max="1" width="88.625" style="47" customWidth="1"/>
    <col min="2" max="2" width="26.875" style="47" bestFit="1" customWidth="1"/>
    <col min="3" max="3" width="3.50390625" style="47" customWidth="1"/>
    <col min="4" max="16384" width="9.375" style="47" customWidth="1"/>
  </cols>
  <sheetData>
    <row r="1" spans="1:2" ht="47.25" customHeight="1">
      <c r="A1" s="663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3"/>
    </row>
    <row r="2" spans="1:2" ht="22.5" customHeight="1" thickBot="1">
      <c r="A2" s="392"/>
      <c r="B2" s="393" t="s">
        <v>14</v>
      </c>
    </row>
    <row r="3" spans="1:2" s="48" customFormat="1" ht="24" customHeight="1" thickBot="1">
      <c r="A3" s="300" t="s">
        <v>53</v>
      </c>
      <c r="B3" s="391" t="str">
        <f>+CONCATENATE(LEFT(ÖSSZEFÜGGÉSEK!A5,4),". évi támogatás összesen")</f>
        <v>2018. évi támogatás összesen</v>
      </c>
    </row>
    <row r="4" spans="1:2" s="49" customFormat="1" ht="12.75">
      <c r="A4" s="593" t="s">
        <v>497</v>
      </c>
      <c r="B4" s="596" t="s">
        <v>498</v>
      </c>
    </row>
    <row r="5" spans="1:2" ht="15.75">
      <c r="A5" s="594" t="s">
        <v>617</v>
      </c>
      <c r="B5" s="671">
        <v>106328996</v>
      </c>
    </row>
    <row r="6" spans="1:2" ht="12.75" customHeight="1">
      <c r="A6" s="595" t="s">
        <v>618</v>
      </c>
      <c r="B6" s="597" t="s">
        <v>638</v>
      </c>
    </row>
    <row r="7" spans="1:2" ht="15">
      <c r="A7" s="595" t="s">
        <v>619</v>
      </c>
      <c r="B7" s="597" t="s">
        <v>639</v>
      </c>
    </row>
    <row r="8" spans="1:2" ht="15">
      <c r="A8" s="595" t="s">
        <v>620</v>
      </c>
      <c r="B8" s="597" t="s">
        <v>640</v>
      </c>
    </row>
    <row r="9" spans="1:5" ht="15">
      <c r="A9" s="595" t="s">
        <v>621</v>
      </c>
      <c r="B9" s="597">
        <v>100000</v>
      </c>
      <c r="E9" s="675"/>
    </row>
    <row r="10" spans="1:2" ht="15">
      <c r="A10" s="595" t="s">
        <v>622</v>
      </c>
      <c r="B10" s="597" t="s">
        <v>641</v>
      </c>
    </row>
    <row r="11" spans="1:2" ht="15">
      <c r="A11" s="595" t="s">
        <v>623</v>
      </c>
      <c r="B11" s="597" t="s">
        <v>642</v>
      </c>
    </row>
    <row r="12" spans="1:7" ht="15">
      <c r="A12" s="595" t="s">
        <v>624</v>
      </c>
      <c r="B12" s="597">
        <v>520500</v>
      </c>
      <c r="G12" s="674"/>
    </row>
    <row r="13" spans="1:3" ht="15.75">
      <c r="A13" s="594" t="s">
        <v>625</v>
      </c>
      <c r="B13" s="671" t="s">
        <v>643</v>
      </c>
      <c r="C13" s="664" t="s">
        <v>533</v>
      </c>
    </row>
    <row r="14" spans="1:3" ht="15.75">
      <c r="A14" s="594" t="s">
        <v>626</v>
      </c>
      <c r="B14" s="671" t="s">
        <v>644</v>
      </c>
      <c r="C14" s="664"/>
    </row>
    <row r="15" spans="1:3" ht="15">
      <c r="A15" s="595" t="s">
        <v>627</v>
      </c>
      <c r="B15" s="597" t="s">
        <v>645</v>
      </c>
      <c r="C15" s="664"/>
    </row>
    <row r="16" spans="1:3" ht="15">
      <c r="A16" s="595" t="s">
        <v>628</v>
      </c>
      <c r="B16" s="597" t="s">
        <v>646</v>
      </c>
      <c r="C16" s="664"/>
    </row>
    <row r="17" spans="1:3" ht="15">
      <c r="A17" s="595" t="s">
        <v>629</v>
      </c>
      <c r="B17" s="597">
        <v>375000</v>
      </c>
      <c r="C17" s="664"/>
    </row>
    <row r="18" spans="1:3" ht="15">
      <c r="A18" s="595" t="s">
        <v>630</v>
      </c>
      <c r="B18" s="597" t="s">
        <v>647</v>
      </c>
      <c r="C18" s="664"/>
    </row>
    <row r="19" spans="1:3" ht="15">
      <c r="A19" s="595" t="s">
        <v>631</v>
      </c>
      <c r="B19" s="597" t="s">
        <v>648</v>
      </c>
      <c r="C19" s="664"/>
    </row>
    <row r="20" spans="1:3" ht="15">
      <c r="A20" s="595" t="s">
        <v>632</v>
      </c>
      <c r="B20" s="597" t="s">
        <v>649</v>
      </c>
      <c r="C20" s="664"/>
    </row>
    <row r="21" spans="1:3" ht="15">
      <c r="A21" s="595" t="s">
        <v>633</v>
      </c>
      <c r="B21" s="597">
        <v>315986</v>
      </c>
      <c r="C21" s="664"/>
    </row>
    <row r="22" spans="1:3" ht="15.75">
      <c r="A22" s="594" t="s">
        <v>634</v>
      </c>
      <c r="B22" s="671" t="s">
        <v>650</v>
      </c>
      <c r="C22" s="664"/>
    </row>
    <row r="23" spans="1:3" ht="15">
      <c r="A23" s="595" t="s">
        <v>635</v>
      </c>
      <c r="B23" s="597" t="s">
        <v>651</v>
      </c>
      <c r="C23" s="664"/>
    </row>
    <row r="24" spans="1:3" ht="15">
      <c r="A24" s="595" t="s">
        <v>636</v>
      </c>
      <c r="B24" s="597" t="s">
        <v>652</v>
      </c>
      <c r="C24" s="664"/>
    </row>
    <row r="25" spans="1:3" ht="14.25">
      <c r="A25" s="672" t="s">
        <v>663</v>
      </c>
      <c r="B25" s="673">
        <v>1646493</v>
      </c>
      <c r="C25" s="664"/>
    </row>
    <row r="26" spans="1:3" s="50" customFormat="1" ht="19.5" customHeight="1">
      <c r="A26" s="594" t="s">
        <v>637</v>
      </c>
      <c r="B26" s="671">
        <v>220007431</v>
      </c>
      <c r="C26" s="664"/>
    </row>
  </sheetData>
  <sheetProtection/>
  <mergeCells count="2">
    <mergeCell ref="A1:B1"/>
    <mergeCell ref="C13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zoomScaleNormal="145" workbookViewId="0" topLeftCell="A1">
      <selection activeCell="G13" sqref="G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8" t="str">
        <f>+CONCATENATE("K I M U T A T Á S",CHAR(10),"a ",LEFT(ÖSSZEFÜGGÉSEK!A5,4),". évben céljelleggel juttatott támogatásokról")</f>
        <v>K I M U T A T Á S
a 2018. évben céljelleggel juttatott támogatásokról</v>
      </c>
      <c r="B1" s="668"/>
      <c r="C1" s="668"/>
      <c r="D1" s="668"/>
    </row>
    <row r="2" spans="1:4" ht="17.25" customHeight="1">
      <c r="A2" s="390"/>
      <c r="B2" s="390"/>
      <c r="C2" s="390"/>
      <c r="D2" s="390"/>
    </row>
    <row r="3" spans="1:4" ht="13.5" thickBot="1">
      <c r="A3" s="211"/>
      <c r="B3" s="211"/>
      <c r="C3" s="665" t="str">
        <f>'4.sz tájékoztató t.'!O2</f>
        <v>Forintban!</v>
      </c>
      <c r="D3" s="665"/>
    </row>
    <row r="4" spans="1:4" ht="42.75" customHeight="1" thickBot="1">
      <c r="A4" s="394" t="s">
        <v>70</v>
      </c>
      <c r="B4" s="395" t="s">
        <v>126</v>
      </c>
      <c r="C4" s="395" t="s">
        <v>127</v>
      </c>
      <c r="D4" s="396" t="s">
        <v>15</v>
      </c>
    </row>
    <row r="5" spans="1:4" ht="15.75" customHeight="1" thickBot="1">
      <c r="A5" s="212" t="s">
        <v>19</v>
      </c>
      <c r="B5" s="29" t="s">
        <v>602</v>
      </c>
      <c r="C5" s="29" t="s">
        <v>616</v>
      </c>
      <c r="D5" s="575">
        <v>6400000</v>
      </c>
    </row>
    <row r="6" spans="1:4" ht="15.75" customHeight="1" thickBot="1">
      <c r="A6" s="213" t="s">
        <v>20</v>
      </c>
      <c r="B6" s="30" t="s">
        <v>603</v>
      </c>
      <c r="C6" s="29" t="s">
        <v>616</v>
      </c>
      <c r="D6" s="576">
        <v>500000</v>
      </c>
    </row>
    <row r="7" spans="1:4" ht="15.75" customHeight="1" thickBot="1">
      <c r="A7" s="213" t="s">
        <v>21</v>
      </c>
      <c r="B7" s="592" t="s">
        <v>604</v>
      </c>
      <c r="C7" s="29" t="s">
        <v>616</v>
      </c>
      <c r="D7" s="576">
        <v>1750000</v>
      </c>
    </row>
    <row r="8" spans="1:4" ht="15.75" customHeight="1" thickBot="1">
      <c r="A8" s="213" t="s">
        <v>22</v>
      </c>
      <c r="B8" s="592" t="s">
        <v>605</v>
      </c>
      <c r="C8" s="29" t="s">
        <v>616</v>
      </c>
      <c r="D8" s="576">
        <v>150000</v>
      </c>
    </row>
    <row r="9" spans="1:4" ht="15.75" customHeight="1" thickBot="1">
      <c r="A9" s="213" t="s">
        <v>23</v>
      </c>
      <c r="B9" s="592" t="s">
        <v>606</v>
      </c>
      <c r="C9" s="29" t="s">
        <v>616</v>
      </c>
      <c r="D9" s="576">
        <v>150000</v>
      </c>
    </row>
    <row r="10" spans="1:4" ht="15.75" customHeight="1" thickBot="1">
      <c r="A10" s="213" t="s">
        <v>24</v>
      </c>
      <c r="B10" s="592" t="s">
        <v>607</v>
      </c>
      <c r="C10" s="29" t="s">
        <v>616</v>
      </c>
      <c r="D10" s="576">
        <v>100000</v>
      </c>
    </row>
    <row r="11" spans="1:4" ht="15.75" customHeight="1" thickBot="1">
      <c r="A11" s="213" t="s">
        <v>25</v>
      </c>
      <c r="B11" s="592" t="s">
        <v>608</v>
      </c>
      <c r="C11" s="29" t="s">
        <v>616</v>
      </c>
      <c r="D11" s="576">
        <v>150000</v>
      </c>
    </row>
    <row r="12" spans="1:4" ht="15.75" customHeight="1" thickBot="1">
      <c r="A12" s="213" t="s">
        <v>26</v>
      </c>
      <c r="B12" s="592" t="s">
        <v>609</v>
      </c>
      <c r="C12" s="29" t="s">
        <v>616</v>
      </c>
      <c r="D12" s="576">
        <v>100000</v>
      </c>
    </row>
    <row r="13" spans="1:4" ht="15.75" customHeight="1" thickBot="1">
      <c r="A13" s="213" t="s">
        <v>27</v>
      </c>
      <c r="B13" s="592" t="s">
        <v>610</v>
      </c>
      <c r="C13" s="29" t="s">
        <v>616</v>
      </c>
      <c r="D13" s="576">
        <v>50000</v>
      </c>
    </row>
    <row r="14" spans="1:4" ht="15.75" customHeight="1" thickBot="1">
      <c r="A14" s="213" t="s">
        <v>28</v>
      </c>
      <c r="B14" s="592" t="s">
        <v>611</v>
      </c>
      <c r="C14" s="29" t="s">
        <v>616</v>
      </c>
      <c r="D14" s="576">
        <v>700000</v>
      </c>
    </row>
    <row r="15" spans="1:4" ht="15.75" customHeight="1" thickBot="1">
      <c r="A15" s="213" t="s">
        <v>29</v>
      </c>
      <c r="B15" s="592" t="s">
        <v>612</v>
      </c>
      <c r="C15" s="29" t="s">
        <v>616</v>
      </c>
      <c r="D15" s="576">
        <v>10000</v>
      </c>
    </row>
    <row r="16" spans="1:4" ht="15.75" customHeight="1" thickBot="1">
      <c r="A16" s="213" t="s">
        <v>30</v>
      </c>
      <c r="B16" s="592" t="s">
        <v>613</v>
      </c>
      <c r="C16" s="29" t="s">
        <v>616</v>
      </c>
      <c r="D16" s="576">
        <v>30000</v>
      </c>
    </row>
    <row r="17" spans="1:4" ht="15.75" customHeight="1" thickBot="1">
      <c r="A17" s="213" t="s">
        <v>31</v>
      </c>
      <c r="B17" s="592" t="s">
        <v>614</v>
      </c>
      <c r="C17" s="29" t="s">
        <v>616</v>
      </c>
      <c r="D17" s="576">
        <v>300000</v>
      </c>
    </row>
    <row r="18" spans="1:4" ht="15.75" customHeight="1">
      <c r="A18" s="213" t="s">
        <v>32</v>
      </c>
      <c r="B18" s="592" t="s">
        <v>615</v>
      </c>
      <c r="C18" s="29" t="s">
        <v>616</v>
      </c>
      <c r="D18" s="576">
        <v>100000</v>
      </c>
    </row>
    <row r="19" spans="1:4" ht="15.75" customHeight="1">
      <c r="A19" s="213" t="s">
        <v>33</v>
      </c>
      <c r="B19" s="30"/>
      <c r="C19" s="30"/>
      <c r="D19" s="576"/>
    </row>
    <row r="20" spans="1:4" ht="15.75" customHeight="1">
      <c r="A20" s="213" t="s">
        <v>34</v>
      </c>
      <c r="B20" s="30"/>
      <c r="C20" s="30"/>
      <c r="D20" s="576"/>
    </row>
    <row r="21" spans="1:4" ht="15.75" customHeight="1">
      <c r="A21" s="213" t="s">
        <v>35</v>
      </c>
      <c r="B21" s="30"/>
      <c r="C21" s="30"/>
      <c r="D21" s="576"/>
    </row>
    <row r="22" spans="1:4" ht="15.75" customHeight="1">
      <c r="A22" s="213" t="s">
        <v>36</v>
      </c>
      <c r="B22" s="30"/>
      <c r="C22" s="30"/>
      <c r="D22" s="576"/>
    </row>
    <row r="23" spans="1:4" ht="15.75" customHeight="1">
      <c r="A23" s="213" t="s">
        <v>37</v>
      </c>
      <c r="B23" s="30"/>
      <c r="C23" s="30"/>
      <c r="D23" s="576"/>
    </row>
    <row r="24" spans="1:4" ht="15.75" customHeight="1">
      <c r="A24" s="213" t="s">
        <v>38</v>
      </c>
      <c r="B24" s="30"/>
      <c r="C24" s="30"/>
      <c r="D24" s="576"/>
    </row>
    <row r="25" spans="1:4" ht="15.75" customHeight="1">
      <c r="A25" s="213" t="s">
        <v>39</v>
      </c>
      <c r="B25" s="30"/>
      <c r="C25" s="30"/>
      <c r="D25" s="576"/>
    </row>
    <row r="26" spans="1:4" ht="15.75" customHeight="1">
      <c r="A26" s="213" t="s">
        <v>40</v>
      </c>
      <c r="B26" s="30"/>
      <c r="C26" s="30"/>
      <c r="D26" s="576"/>
    </row>
    <row r="27" spans="1:4" ht="15.75" customHeight="1">
      <c r="A27" s="213" t="s">
        <v>41</v>
      </c>
      <c r="B27" s="30"/>
      <c r="C27" s="30"/>
      <c r="D27" s="576"/>
    </row>
    <row r="28" spans="1:4" ht="15.75" customHeight="1">
      <c r="A28" s="213" t="s">
        <v>42</v>
      </c>
      <c r="B28" s="30"/>
      <c r="C28" s="30"/>
      <c r="D28" s="576"/>
    </row>
    <row r="29" spans="1:4" ht="15.75" customHeight="1">
      <c r="A29" s="213" t="s">
        <v>43</v>
      </c>
      <c r="B29" s="30"/>
      <c r="C29" s="30"/>
      <c r="D29" s="576"/>
    </row>
    <row r="30" spans="1:4" ht="15.75" customHeight="1">
      <c r="A30" s="213" t="s">
        <v>44</v>
      </c>
      <c r="B30" s="30"/>
      <c r="C30" s="30"/>
      <c r="D30" s="576"/>
    </row>
    <row r="31" spans="1:4" ht="15.75" customHeight="1">
      <c r="A31" s="213" t="s">
        <v>45</v>
      </c>
      <c r="B31" s="30"/>
      <c r="C31" s="30"/>
      <c r="D31" s="576"/>
    </row>
    <row r="32" spans="1:4" ht="15.75" customHeight="1">
      <c r="A32" s="213" t="s">
        <v>46</v>
      </c>
      <c r="B32" s="30"/>
      <c r="C32" s="30"/>
      <c r="D32" s="576"/>
    </row>
    <row r="33" spans="1:4" ht="15.75" customHeight="1">
      <c r="A33" s="213" t="s">
        <v>47</v>
      </c>
      <c r="B33" s="30"/>
      <c r="C33" s="30"/>
      <c r="D33" s="576"/>
    </row>
    <row r="34" spans="1:4" ht="15.75" customHeight="1">
      <c r="A34" s="213" t="s">
        <v>128</v>
      </c>
      <c r="B34" s="30"/>
      <c r="C34" s="30"/>
      <c r="D34" s="577"/>
    </row>
    <row r="35" spans="1:4" ht="15.75" customHeight="1">
      <c r="A35" s="213" t="s">
        <v>129</v>
      </c>
      <c r="B35" s="30"/>
      <c r="C35" s="30"/>
      <c r="D35" s="577"/>
    </row>
    <row r="36" spans="1:4" ht="15.75" customHeight="1">
      <c r="A36" s="213" t="s">
        <v>130</v>
      </c>
      <c r="B36" s="30"/>
      <c r="C36" s="30"/>
      <c r="D36" s="577"/>
    </row>
    <row r="37" spans="1:4" ht="15.75" customHeight="1" thickBot="1">
      <c r="A37" s="214" t="s">
        <v>131</v>
      </c>
      <c r="B37" s="31"/>
      <c r="C37" s="31"/>
      <c r="D37" s="578"/>
    </row>
    <row r="38" spans="1:4" ht="15.75" customHeight="1" thickBot="1">
      <c r="A38" s="666" t="s">
        <v>54</v>
      </c>
      <c r="B38" s="667"/>
      <c r="C38" s="215"/>
      <c r="D38" s="579">
        <f>SUM(D5:D37)</f>
        <v>10490000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 topLeftCell="A1">
      <selection activeCell="F33" sqref="F33"/>
    </sheetView>
  </sheetViews>
  <sheetFormatPr defaultColWidth="9.00390625" defaultRowHeight="12.75"/>
  <cols>
    <col min="1" max="1" width="9.00390625" style="398" customWidth="1"/>
    <col min="2" max="2" width="66.375" style="398" bestFit="1" customWidth="1"/>
    <col min="3" max="3" width="15.50390625" style="399" customWidth="1"/>
    <col min="4" max="5" width="15.50390625" style="398" customWidth="1"/>
    <col min="6" max="6" width="9.00390625" style="431" customWidth="1"/>
    <col min="7" max="16384" width="9.375" style="431" customWidth="1"/>
  </cols>
  <sheetData>
    <row r="1" spans="1:5" ht="15.75" customHeight="1">
      <c r="A1" s="598" t="s">
        <v>16</v>
      </c>
      <c r="B1" s="598"/>
      <c r="C1" s="598"/>
      <c r="D1" s="598"/>
      <c r="E1" s="598"/>
    </row>
    <row r="2" spans="1:5" ht="15.75" customHeight="1" thickBot="1">
      <c r="A2" s="599" t="s">
        <v>153</v>
      </c>
      <c r="B2" s="599"/>
      <c r="D2" s="142"/>
      <c r="E2" s="316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23" t="str">
        <f>+CONCATENATE(LEFT(ÖSSZEFÜGGÉSEK!A5,4)+2,". évi")</f>
        <v>2020. évi</v>
      </c>
      <c r="E3" s="162" t="str">
        <f>+CONCATENATE(LEFT(ÖSSZEFÜGGÉSEK!A5,4)+3,". évi")</f>
        <v>2021. évi</v>
      </c>
    </row>
    <row r="4" spans="1:5" s="432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66" t="s">
        <v>500</v>
      </c>
    </row>
    <row r="5" spans="1:5" s="433" customFormat="1" ht="12" customHeight="1" thickBot="1">
      <c r="A5" s="20" t="s">
        <v>19</v>
      </c>
      <c r="B5" s="21" t="s">
        <v>537</v>
      </c>
      <c r="C5" s="483">
        <v>219280000</v>
      </c>
      <c r="D5" s="483">
        <v>219280000</v>
      </c>
      <c r="E5" s="484">
        <v>220000000</v>
      </c>
    </row>
    <row r="6" spans="1:5" s="433" customFormat="1" ht="12" customHeight="1" thickBot="1">
      <c r="A6" s="20" t="s">
        <v>20</v>
      </c>
      <c r="B6" s="301" t="s">
        <v>378</v>
      </c>
      <c r="C6" s="483">
        <v>43000000</v>
      </c>
      <c r="D6" s="483">
        <v>45000000</v>
      </c>
      <c r="E6" s="484">
        <v>45000000</v>
      </c>
    </row>
    <row r="7" spans="1:5" s="433" customFormat="1" ht="12" customHeight="1" thickBot="1">
      <c r="A7" s="20" t="s">
        <v>21</v>
      </c>
      <c r="B7" s="21" t="s">
        <v>386</v>
      </c>
      <c r="C7" s="483"/>
      <c r="D7" s="483"/>
      <c r="E7" s="484"/>
    </row>
    <row r="8" spans="1:5" s="433" customFormat="1" ht="12" customHeight="1" thickBot="1">
      <c r="A8" s="20" t="s">
        <v>174</v>
      </c>
      <c r="B8" s="21" t="s">
        <v>270</v>
      </c>
      <c r="C8" s="422">
        <f>SUM(C9:C15)</f>
        <v>253300000</v>
      </c>
      <c r="D8" s="422">
        <f>SUM(D9:D15)</f>
        <v>254300000</v>
      </c>
      <c r="E8" s="465">
        <f>SUM(E9:E15)</f>
        <v>377600000</v>
      </c>
    </row>
    <row r="9" spans="1:5" s="433" customFormat="1" ht="12" customHeight="1">
      <c r="A9" s="15" t="s">
        <v>271</v>
      </c>
      <c r="B9" s="434" t="s">
        <v>561</v>
      </c>
      <c r="C9" s="417">
        <v>156000000</v>
      </c>
      <c r="D9" s="417">
        <v>158000000</v>
      </c>
      <c r="E9" s="274">
        <v>158000000</v>
      </c>
    </row>
    <row r="10" spans="1:5" s="433" customFormat="1" ht="12" customHeight="1">
      <c r="A10" s="14" t="s">
        <v>272</v>
      </c>
      <c r="B10" s="435" t="s">
        <v>562</v>
      </c>
      <c r="C10" s="416">
        <v>31000000</v>
      </c>
      <c r="D10" s="416">
        <v>30000000</v>
      </c>
      <c r="E10" s="273">
        <v>30000000</v>
      </c>
    </row>
    <row r="11" spans="1:5" s="433" customFormat="1" ht="12" customHeight="1">
      <c r="A11" s="14" t="s">
        <v>273</v>
      </c>
      <c r="B11" s="435" t="s">
        <v>563</v>
      </c>
      <c r="C11" s="416">
        <v>45000000</v>
      </c>
      <c r="D11" s="416">
        <v>45000000</v>
      </c>
      <c r="E11" s="273">
        <v>45000000</v>
      </c>
    </row>
    <row r="12" spans="1:5" s="433" customFormat="1" ht="12" customHeight="1">
      <c r="A12" s="14" t="s">
        <v>274</v>
      </c>
      <c r="B12" s="435" t="s">
        <v>564</v>
      </c>
      <c r="C12" s="416"/>
      <c r="D12" s="416"/>
      <c r="E12" s="273"/>
    </row>
    <row r="13" spans="1:5" s="433" customFormat="1" ht="12" customHeight="1">
      <c r="A13" s="14" t="s">
        <v>558</v>
      </c>
      <c r="B13" s="435" t="s">
        <v>275</v>
      </c>
      <c r="C13" s="416">
        <v>6800000</v>
      </c>
      <c r="D13" s="416">
        <v>6800000</v>
      </c>
      <c r="E13" s="273">
        <v>6800000</v>
      </c>
    </row>
    <row r="14" spans="1:5" s="433" customFormat="1" ht="12" customHeight="1">
      <c r="A14" s="14" t="s">
        <v>559</v>
      </c>
      <c r="B14" s="435" t="s">
        <v>276</v>
      </c>
      <c r="C14" s="416">
        <v>13700000</v>
      </c>
      <c r="D14" s="416">
        <v>13700000</v>
      </c>
      <c r="E14" s="273">
        <v>137000000</v>
      </c>
    </row>
    <row r="15" spans="1:5" s="433" customFormat="1" ht="12" customHeight="1" thickBot="1">
      <c r="A15" s="16" t="s">
        <v>560</v>
      </c>
      <c r="B15" s="436" t="s">
        <v>277</v>
      </c>
      <c r="C15" s="418">
        <v>800000</v>
      </c>
      <c r="D15" s="418">
        <v>800000</v>
      </c>
      <c r="E15" s="275">
        <v>800000</v>
      </c>
    </row>
    <row r="16" spans="1:5" s="433" customFormat="1" ht="12" customHeight="1" thickBot="1">
      <c r="A16" s="20" t="s">
        <v>23</v>
      </c>
      <c r="B16" s="21" t="s">
        <v>540</v>
      </c>
      <c r="C16" s="483">
        <v>41000000</v>
      </c>
      <c r="D16" s="483">
        <v>41000000</v>
      </c>
      <c r="E16" s="484">
        <v>41000000</v>
      </c>
    </row>
    <row r="17" spans="1:5" s="433" customFormat="1" ht="12" customHeight="1" thickBot="1">
      <c r="A17" s="20" t="s">
        <v>24</v>
      </c>
      <c r="B17" s="21" t="s">
        <v>10</v>
      </c>
      <c r="C17" s="483"/>
      <c r="D17" s="483"/>
      <c r="E17" s="484"/>
    </row>
    <row r="18" spans="1:5" s="433" customFormat="1" ht="12" customHeight="1" thickBot="1">
      <c r="A18" s="20" t="s">
        <v>181</v>
      </c>
      <c r="B18" s="21" t="s">
        <v>539</v>
      </c>
      <c r="C18" s="483"/>
      <c r="D18" s="483"/>
      <c r="E18" s="484"/>
    </row>
    <row r="19" spans="1:5" s="433" customFormat="1" ht="12" customHeight="1" thickBot="1">
      <c r="A19" s="20" t="s">
        <v>26</v>
      </c>
      <c r="B19" s="301" t="s">
        <v>538</v>
      </c>
      <c r="C19" s="483"/>
      <c r="D19" s="483"/>
      <c r="E19" s="484"/>
    </row>
    <row r="20" spans="1:5" s="433" customFormat="1" ht="12" customHeight="1" thickBot="1">
      <c r="A20" s="20" t="s">
        <v>27</v>
      </c>
      <c r="B20" s="21" t="s">
        <v>310</v>
      </c>
      <c r="C20" s="422">
        <f>+C5+C6+C7+C8+C16+C17+C18+C19</f>
        <v>556580000</v>
      </c>
      <c r="D20" s="422">
        <f>+D5+D6+D7+D8+D16+D17+D18+D19</f>
        <v>559580000</v>
      </c>
      <c r="E20" s="312">
        <f>+E5+E6+E7+E8+E16+E17+E18+E19</f>
        <v>683600000</v>
      </c>
    </row>
    <row r="21" spans="1:5" s="433" customFormat="1" ht="12" customHeight="1" thickBot="1">
      <c r="A21" s="20" t="s">
        <v>28</v>
      </c>
      <c r="B21" s="21" t="s">
        <v>541</v>
      </c>
      <c r="C21" s="530"/>
      <c r="D21" s="530"/>
      <c r="E21" s="531"/>
    </row>
    <row r="22" spans="1:5" s="433" customFormat="1" ht="12" customHeight="1" thickBot="1">
      <c r="A22" s="20" t="s">
        <v>29</v>
      </c>
      <c r="B22" s="21" t="s">
        <v>542</v>
      </c>
      <c r="C22" s="422">
        <f>+C20+C21</f>
        <v>556580000</v>
      </c>
      <c r="D22" s="422">
        <f>+D20+D21</f>
        <v>559580000</v>
      </c>
      <c r="E22" s="465">
        <f>+E20+E21</f>
        <v>683600000</v>
      </c>
    </row>
    <row r="23" spans="1:5" s="433" customFormat="1" ht="12" customHeight="1">
      <c r="A23" s="384"/>
      <c r="B23" s="385"/>
      <c r="C23" s="386"/>
      <c r="D23" s="527"/>
      <c r="E23" s="528"/>
    </row>
    <row r="24" spans="1:5" s="433" customFormat="1" ht="12" customHeight="1">
      <c r="A24" s="598" t="s">
        <v>48</v>
      </c>
      <c r="B24" s="598"/>
      <c r="C24" s="598"/>
      <c r="D24" s="598"/>
      <c r="E24" s="598"/>
    </row>
    <row r="25" spans="1:5" s="433" customFormat="1" ht="12" customHeight="1" thickBot="1">
      <c r="A25" s="600" t="s">
        <v>154</v>
      </c>
      <c r="B25" s="600"/>
      <c r="C25" s="399"/>
      <c r="D25" s="142"/>
      <c r="E25" s="316" t="str">
        <f>E2</f>
        <v>Forintban!</v>
      </c>
    </row>
    <row r="26" spans="1:6" s="433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2" t="str">
        <f>+E3</f>
        <v>2021. évi</v>
      </c>
      <c r="F26" s="529"/>
    </row>
    <row r="27" spans="1:6" s="433" customFormat="1" ht="12" customHeight="1" thickBot="1">
      <c r="A27" s="426" t="s">
        <v>497</v>
      </c>
      <c r="B27" s="427" t="s">
        <v>498</v>
      </c>
      <c r="C27" s="427" t="s">
        <v>499</v>
      </c>
      <c r="D27" s="427" t="s">
        <v>501</v>
      </c>
      <c r="E27" s="523" t="s">
        <v>500</v>
      </c>
      <c r="F27" s="529"/>
    </row>
    <row r="28" spans="1:6" s="433" customFormat="1" ht="15" customHeight="1" thickBot="1">
      <c r="A28" s="20" t="s">
        <v>19</v>
      </c>
      <c r="B28" s="27" t="s">
        <v>543</v>
      </c>
      <c r="C28" s="483">
        <v>516580000</v>
      </c>
      <c r="D28" s="483">
        <v>514580000</v>
      </c>
      <c r="E28" s="479">
        <v>633600000</v>
      </c>
      <c r="F28" s="529"/>
    </row>
    <row r="29" spans="1:5" ht="12" customHeight="1" thickBot="1">
      <c r="A29" s="501" t="s">
        <v>20</v>
      </c>
      <c r="B29" s="524" t="s">
        <v>548</v>
      </c>
      <c r="C29" s="525">
        <f>+C30+C31+C32</f>
        <v>40000000</v>
      </c>
      <c r="D29" s="525">
        <f>+D30+D31+D32</f>
        <v>45000000</v>
      </c>
      <c r="E29" s="526">
        <f>+E30+E31+E32</f>
        <v>50000000</v>
      </c>
    </row>
    <row r="30" spans="1:5" ht="12" customHeight="1">
      <c r="A30" s="15" t="s">
        <v>105</v>
      </c>
      <c r="B30" s="8" t="s">
        <v>232</v>
      </c>
      <c r="C30" s="417">
        <v>10000000</v>
      </c>
      <c r="D30" s="417">
        <v>15000000</v>
      </c>
      <c r="E30" s="274">
        <v>15000000</v>
      </c>
    </row>
    <row r="31" spans="1:5" ht="12" customHeight="1">
      <c r="A31" s="15" t="s">
        <v>106</v>
      </c>
      <c r="B31" s="12" t="s">
        <v>188</v>
      </c>
      <c r="C31" s="416">
        <v>30000000</v>
      </c>
      <c r="D31" s="416">
        <v>30000000</v>
      </c>
      <c r="E31" s="273">
        <v>35000000</v>
      </c>
    </row>
    <row r="32" spans="1:5" ht="12" customHeight="1" thickBot="1">
      <c r="A32" s="15" t="s">
        <v>107</v>
      </c>
      <c r="B32" s="303" t="s">
        <v>234</v>
      </c>
      <c r="C32" s="416"/>
      <c r="D32" s="416"/>
      <c r="E32" s="273"/>
    </row>
    <row r="33" spans="1:5" ht="12" customHeight="1" thickBot="1">
      <c r="A33" s="20" t="s">
        <v>21</v>
      </c>
      <c r="B33" s="125" t="s">
        <v>452</v>
      </c>
      <c r="C33" s="415">
        <f>+C28+C29</f>
        <v>556580000</v>
      </c>
      <c r="D33" s="415">
        <f>+D28+D29</f>
        <v>559580000</v>
      </c>
      <c r="E33" s="272">
        <f>+E28+E29</f>
        <v>683600000</v>
      </c>
    </row>
    <row r="34" spans="1:6" ht="15" customHeight="1" thickBot="1">
      <c r="A34" s="20" t="s">
        <v>22</v>
      </c>
      <c r="B34" s="125" t="s">
        <v>544</v>
      </c>
      <c r="C34" s="532"/>
      <c r="D34" s="532"/>
      <c r="E34" s="533"/>
      <c r="F34" s="446"/>
    </row>
    <row r="35" spans="1:5" s="433" customFormat="1" ht="12.75" customHeight="1" thickBot="1">
      <c r="A35" s="304" t="s">
        <v>23</v>
      </c>
      <c r="B35" s="397" t="s">
        <v>545</v>
      </c>
      <c r="C35" s="522">
        <f>+C33+C34</f>
        <v>556580000</v>
      </c>
      <c r="D35" s="522">
        <f>+D33+D34</f>
        <v>559580000</v>
      </c>
      <c r="E35" s="516">
        <f>+E33+E34</f>
        <v>683600000</v>
      </c>
    </row>
    <row r="36" ht="15.75">
      <c r="C36" s="398"/>
    </row>
    <row r="37" ht="15.75">
      <c r="C37" s="398"/>
    </row>
    <row r="38" ht="15.75">
      <c r="C38" s="398"/>
    </row>
    <row r="39" ht="16.5" customHeight="1">
      <c r="C39" s="398"/>
    </row>
    <row r="40" ht="15.75">
      <c r="C40" s="398"/>
    </row>
    <row r="41" ht="15.75">
      <c r="C41" s="398"/>
    </row>
    <row r="42" spans="6:7" s="398" customFormat="1" ht="15.75">
      <c r="F42" s="431"/>
      <c r="G42" s="431"/>
    </row>
    <row r="43" spans="6:7" s="398" customFormat="1" ht="15.75">
      <c r="F43" s="431"/>
      <c r="G43" s="431"/>
    </row>
    <row r="44" spans="6:7" s="398" customFormat="1" ht="15.75">
      <c r="F44" s="431"/>
      <c r="G44" s="431"/>
    </row>
    <row r="45" spans="6:7" s="398" customFormat="1" ht="15.75">
      <c r="F45" s="431"/>
      <c r="G45" s="431"/>
    </row>
    <row r="46" spans="6:7" s="398" customFormat="1" ht="15.75">
      <c r="F46" s="431"/>
      <c r="G46" s="431"/>
    </row>
    <row r="47" spans="6:7" s="398" customFormat="1" ht="15.75">
      <c r="F47" s="431"/>
      <c r="G47" s="431"/>
    </row>
    <row r="48" spans="6:7" s="398" customFormat="1" ht="15.75">
      <c r="F48" s="431"/>
      <c r="G48" s="43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CE,Félkövér"&amp;12Balatonszárszó Nagyközség Önkormányzata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8">
      <selection activeCell="G39" sqref="G39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598" t="s">
        <v>16</v>
      </c>
      <c r="B1" s="598"/>
      <c r="C1" s="598"/>
    </row>
    <row r="2" spans="1:3" ht="15.75" customHeight="1" thickBot="1">
      <c r="A2" s="599" t="s">
        <v>153</v>
      </c>
      <c r="B2" s="599"/>
      <c r="C2" s="316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0</v>
      </c>
    </row>
    <row r="6" spans="1:3" s="433" customFormat="1" ht="12" customHeight="1">
      <c r="A6" s="15" t="s">
        <v>99</v>
      </c>
      <c r="B6" s="434" t="s">
        <v>256</v>
      </c>
      <c r="C6" s="309"/>
    </row>
    <row r="7" spans="1:3" s="433" customFormat="1" ht="12" customHeight="1">
      <c r="A7" s="14" t="s">
        <v>100</v>
      </c>
      <c r="B7" s="435" t="s">
        <v>257</v>
      </c>
      <c r="C7" s="308"/>
    </row>
    <row r="8" spans="1:3" s="433" customFormat="1" ht="12" customHeight="1">
      <c r="A8" s="14" t="s">
        <v>101</v>
      </c>
      <c r="B8" s="435" t="s">
        <v>556</v>
      </c>
      <c r="C8" s="308"/>
    </row>
    <row r="9" spans="1:3" s="433" customFormat="1" ht="12" customHeight="1">
      <c r="A9" s="14" t="s">
        <v>102</v>
      </c>
      <c r="B9" s="435" t="s">
        <v>259</v>
      </c>
      <c r="C9" s="308"/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1753000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1753000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557</v>
      </c>
      <c r="C26" s="312">
        <f>SUM(C27:C33)</f>
        <v>0</v>
      </c>
    </row>
    <row r="27" spans="1:3" s="433" customFormat="1" ht="12" customHeight="1">
      <c r="A27" s="15" t="s">
        <v>271</v>
      </c>
      <c r="B27" s="434" t="s">
        <v>561</v>
      </c>
      <c r="C27" s="309"/>
    </row>
    <row r="28" spans="1:3" s="433" customFormat="1" ht="12" customHeight="1">
      <c r="A28" s="14" t="s">
        <v>272</v>
      </c>
      <c r="B28" s="435" t="s">
        <v>586</v>
      </c>
      <c r="C28" s="308"/>
    </row>
    <row r="29" spans="1:3" s="433" customFormat="1" ht="12" customHeight="1">
      <c r="A29" s="14" t="s">
        <v>273</v>
      </c>
      <c r="B29" s="435" t="s">
        <v>587</v>
      </c>
      <c r="C29" s="308"/>
    </row>
    <row r="30" spans="1:3" s="433" customFormat="1" ht="12" customHeight="1">
      <c r="A30" s="14" t="s">
        <v>274</v>
      </c>
      <c r="B30" s="435" t="s">
        <v>563</v>
      </c>
      <c r="C30" s="308"/>
    </row>
    <row r="31" spans="1:3" s="433" customFormat="1" ht="12" customHeight="1">
      <c r="A31" s="14" t="s">
        <v>558</v>
      </c>
      <c r="B31" s="435" t="s">
        <v>275</v>
      </c>
      <c r="C31" s="308"/>
    </row>
    <row r="32" spans="1:3" s="433" customFormat="1" ht="12" customHeight="1">
      <c r="A32" s="14" t="s">
        <v>559</v>
      </c>
      <c r="B32" s="435" t="s">
        <v>562</v>
      </c>
      <c r="C32" s="308"/>
    </row>
    <row r="33" spans="1:3" s="433" customFormat="1" ht="12" customHeight="1" thickBot="1">
      <c r="A33" s="16" t="s">
        <v>560</v>
      </c>
      <c r="B33" s="534" t="s">
        <v>277</v>
      </c>
      <c r="C33" s="310"/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5056000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3500000</v>
      </c>
    </row>
    <row r="37" spans="1:3" s="433" customFormat="1" ht="12" customHeight="1">
      <c r="A37" s="14" t="s">
        <v>94</v>
      </c>
      <c r="B37" s="435" t="s">
        <v>282</v>
      </c>
      <c r="C37" s="308"/>
    </row>
    <row r="38" spans="1:3" s="433" customFormat="1" ht="12" customHeight="1">
      <c r="A38" s="14" t="s">
        <v>176</v>
      </c>
      <c r="B38" s="435" t="s">
        <v>283</v>
      </c>
      <c r="C38" s="308">
        <v>556000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1000000</v>
      </c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/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/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200000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>
        <v>200000</v>
      </c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7009000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0</v>
      </c>
    </row>
    <row r="73" spans="1:3" s="433" customFormat="1" ht="12" customHeight="1">
      <c r="A73" s="15" t="s">
        <v>343</v>
      </c>
      <c r="B73" s="434" t="s">
        <v>322</v>
      </c>
      <c r="C73" s="311"/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0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7009000</v>
      </c>
    </row>
    <row r="88" spans="1:3" s="433" customFormat="1" ht="83.25" customHeight="1">
      <c r="A88" s="5"/>
      <c r="B88" s="6"/>
      <c r="C88" s="313"/>
    </row>
    <row r="89" spans="1:3" ht="16.5" customHeight="1">
      <c r="A89" s="598" t="s">
        <v>48</v>
      </c>
      <c r="B89" s="598"/>
      <c r="C89" s="598"/>
    </row>
    <row r="90" spans="1:3" s="443" customFormat="1" ht="16.5" customHeight="1" thickBot="1">
      <c r="A90" s="600" t="s">
        <v>154</v>
      </c>
      <c r="B90" s="600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32360000</v>
      </c>
    </row>
    <row r="94" spans="1:3" ht="12" customHeight="1">
      <c r="A94" s="17" t="s">
        <v>99</v>
      </c>
      <c r="B94" s="10" t="s">
        <v>50</v>
      </c>
      <c r="C94" s="307">
        <v>2200000</v>
      </c>
    </row>
    <row r="95" spans="1:3" ht="12" customHeight="1">
      <c r="A95" s="14" t="s">
        <v>100</v>
      </c>
      <c r="B95" s="8" t="s">
        <v>184</v>
      </c>
      <c r="C95" s="308">
        <v>540000</v>
      </c>
    </row>
    <row r="96" spans="1:3" ht="12" customHeight="1">
      <c r="A96" s="14" t="s">
        <v>101</v>
      </c>
      <c r="B96" s="8" t="s">
        <v>141</v>
      </c>
      <c r="C96" s="310">
        <v>7230000</v>
      </c>
    </row>
    <row r="97" spans="1:3" ht="12" customHeight="1">
      <c r="A97" s="14" t="s">
        <v>102</v>
      </c>
      <c r="B97" s="11" t="s">
        <v>185</v>
      </c>
      <c r="C97" s="310"/>
    </row>
    <row r="98" spans="1:3" ht="12" customHeight="1">
      <c r="A98" s="14" t="s">
        <v>113</v>
      </c>
      <c r="B98" s="19" t="s">
        <v>186</v>
      </c>
      <c r="C98" s="310">
        <v>22390000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>
        <v>11900000</v>
      </c>
    </row>
    <row r="105" spans="1:3" ht="12" customHeight="1">
      <c r="A105" s="14" t="s">
        <v>119</v>
      </c>
      <c r="B105" s="144" t="s">
        <v>357</v>
      </c>
      <c r="C105" s="310"/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10490000</v>
      </c>
    </row>
    <row r="111" spans="1:3" ht="12" customHeight="1">
      <c r="A111" s="14" t="s">
        <v>447</v>
      </c>
      <c r="B111" s="11" t="s">
        <v>51</v>
      </c>
      <c r="C111" s="308"/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300000</v>
      </c>
    </row>
    <row r="115" spans="1:3" ht="12" customHeight="1">
      <c r="A115" s="15" t="s">
        <v>105</v>
      </c>
      <c r="B115" s="8" t="s">
        <v>232</v>
      </c>
      <c r="C115" s="309"/>
    </row>
    <row r="116" spans="1:3" ht="12" customHeight="1">
      <c r="A116" s="15" t="s">
        <v>106</v>
      </c>
      <c r="B116" s="12" t="s">
        <v>367</v>
      </c>
      <c r="C116" s="309"/>
    </row>
    <row r="117" spans="1:3" ht="12" customHeight="1">
      <c r="A117" s="15" t="s">
        <v>107</v>
      </c>
      <c r="B117" s="12" t="s">
        <v>188</v>
      </c>
      <c r="C117" s="308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>
        <v>300000</v>
      </c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>
        <v>300000</v>
      </c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32660000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32660000</v>
      </c>
    </row>
    <row r="155" ht="7.5" customHeight="1"/>
    <row r="156" spans="1:3" ht="15.75">
      <c r="A156" s="601" t="s">
        <v>376</v>
      </c>
      <c r="B156" s="601"/>
      <c r="C156" s="601"/>
    </row>
    <row r="157" spans="1:3" ht="15" customHeight="1" thickBot="1">
      <c r="A157" s="599" t="s">
        <v>155</v>
      </c>
      <c r="B157" s="599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-25651000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ÖNKÉNT VÁLLALT FELADATAINAK MÉRLEGE
&amp;R&amp;"Times New Roman CE,Félkövér dőlt"&amp;11 1.3. melléklet a 3/2018. (II.16)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C1">
      <selection activeCell="G31" sqref="G31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598" t="s">
        <v>16</v>
      </c>
      <c r="B1" s="598"/>
      <c r="C1" s="598"/>
    </row>
    <row r="2" spans="1:3" ht="15.75" customHeight="1" thickBot="1">
      <c r="A2" s="599" t="s">
        <v>153</v>
      </c>
      <c r="B2" s="599"/>
      <c r="C2" s="316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12477252</v>
      </c>
    </row>
    <row r="6" spans="1:3" s="433" customFormat="1" ht="12" customHeight="1">
      <c r="A6" s="15" t="s">
        <v>99</v>
      </c>
      <c r="B6" s="434" t="s">
        <v>256</v>
      </c>
      <c r="C6" s="309">
        <v>12477252</v>
      </c>
    </row>
    <row r="7" spans="1:3" s="433" customFormat="1" ht="12" customHeight="1">
      <c r="A7" s="14" t="s">
        <v>100</v>
      </c>
      <c r="B7" s="435" t="s">
        <v>257</v>
      </c>
      <c r="C7" s="308"/>
    </row>
    <row r="8" spans="1:3" s="433" customFormat="1" ht="12" customHeight="1">
      <c r="A8" s="14" t="s">
        <v>101</v>
      </c>
      <c r="B8" s="435" t="s">
        <v>556</v>
      </c>
      <c r="C8" s="308"/>
    </row>
    <row r="9" spans="1:3" s="433" customFormat="1" ht="12" customHeight="1">
      <c r="A9" s="14" t="s">
        <v>102</v>
      </c>
      <c r="B9" s="435" t="s">
        <v>259</v>
      </c>
      <c r="C9" s="308"/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/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566</v>
      </c>
      <c r="C26" s="312">
        <f>SUM(C27:C33)</f>
        <v>0</v>
      </c>
    </row>
    <row r="27" spans="1:3" s="433" customFormat="1" ht="12" customHeight="1">
      <c r="A27" s="15" t="s">
        <v>271</v>
      </c>
      <c r="B27" s="434" t="s">
        <v>561</v>
      </c>
      <c r="C27" s="309"/>
    </row>
    <row r="28" spans="1:3" s="433" customFormat="1" ht="12" customHeight="1">
      <c r="A28" s="14" t="s">
        <v>272</v>
      </c>
      <c r="B28" s="435" t="s">
        <v>586</v>
      </c>
      <c r="C28" s="308"/>
    </row>
    <row r="29" spans="1:3" s="433" customFormat="1" ht="12" customHeight="1">
      <c r="A29" s="14" t="s">
        <v>273</v>
      </c>
      <c r="B29" s="435" t="s">
        <v>587</v>
      </c>
      <c r="C29" s="308"/>
    </row>
    <row r="30" spans="1:3" s="433" customFormat="1" ht="12" customHeight="1">
      <c r="A30" s="14" t="s">
        <v>274</v>
      </c>
      <c r="B30" s="435" t="s">
        <v>563</v>
      </c>
      <c r="C30" s="308"/>
    </row>
    <row r="31" spans="1:3" s="433" customFormat="1" ht="12" customHeight="1">
      <c r="A31" s="14" t="s">
        <v>558</v>
      </c>
      <c r="B31" s="435" t="s">
        <v>275</v>
      </c>
      <c r="C31" s="308"/>
    </row>
    <row r="32" spans="1:3" s="433" customFormat="1" ht="12" customHeight="1">
      <c r="A32" s="14" t="s">
        <v>559</v>
      </c>
      <c r="B32" s="435" t="s">
        <v>562</v>
      </c>
      <c r="C32" s="308"/>
    </row>
    <row r="33" spans="1:3" s="433" customFormat="1" ht="12" customHeight="1" thickBot="1">
      <c r="A33" s="16" t="s">
        <v>560</v>
      </c>
      <c r="B33" s="534" t="s">
        <v>277</v>
      </c>
      <c r="C33" s="310"/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/>
    </row>
    <row r="37" spans="1:3" s="433" customFormat="1" ht="12" customHeight="1">
      <c r="A37" s="14" t="s">
        <v>94</v>
      </c>
      <c r="B37" s="435" t="s">
        <v>282</v>
      </c>
      <c r="C37" s="308"/>
    </row>
    <row r="38" spans="1:3" s="433" customFormat="1" ht="12" customHeight="1">
      <c r="A38" s="14" t="s">
        <v>176</v>
      </c>
      <c r="B38" s="435" t="s">
        <v>283</v>
      </c>
      <c r="C38" s="308"/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/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/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/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/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12477252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0</v>
      </c>
    </row>
    <row r="73" spans="1:3" s="433" customFormat="1" ht="12" customHeight="1">
      <c r="A73" s="15" t="s">
        <v>343</v>
      </c>
      <c r="B73" s="434" t="s">
        <v>322</v>
      </c>
      <c r="C73" s="311"/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0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12477252</v>
      </c>
    </row>
    <row r="88" spans="1:3" s="433" customFormat="1" ht="83.25" customHeight="1">
      <c r="A88" s="5"/>
      <c r="B88" s="6"/>
      <c r="C88" s="313"/>
    </row>
    <row r="89" spans="1:3" ht="16.5" customHeight="1">
      <c r="A89" s="598" t="s">
        <v>48</v>
      </c>
      <c r="B89" s="598"/>
      <c r="C89" s="598"/>
    </row>
    <row r="90" spans="1:3" s="443" customFormat="1" ht="16.5" customHeight="1" thickBot="1">
      <c r="A90" s="600" t="s">
        <v>154</v>
      </c>
      <c r="B90" s="600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12477252</v>
      </c>
    </row>
    <row r="94" spans="1:3" ht="12" customHeight="1">
      <c r="A94" s="17" t="s">
        <v>99</v>
      </c>
      <c r="B94" s="10" t="s">
        <v>50</v>
      </c>
      <c r="C94" s="307">
        <v>8612260</v>
      </c>
    </row>
    <row r="95" spans="1:3" ht="12" customHeight="1">
      <c r="A95" s="14" t="s">
        <v>100</v>
      </c>
      <c r="B95" s="8" t="s">
        <v>184</v>
      </c>
      <c r="C95" s="308">
        <v>1864992</v>
      </c>
    </row>
    <row r="96" spans="1:3" ht="12" customHeight="1">
      <c r="A96" s="14" t="s">
        <v>101</v>
      </c>
      <c r="B96" s="8" t="s">
        <v>141</v>
      </c>
      <c r="C96" s="310">
        <v>2000000</v>
      </c>
    </row>
    <row r="97" spans="1:3" ht="12" customHeight="1">
      <c r="A97" s="14" t="s">
        <v>102</v>
      </c>
      <c r="B97" s="11" t="s">
        <v>185</v>
      </c>
      <c r="C97" s="310"/>
    </row>
    <row r="98" spans="1:3" ht="12" customHeight="1">
      <c r="A98" s="14" t="s">
        <v>113</v>
      </c>
      <c r="B98" s="19" t="s">
        <v>186</v>
      </c>
      <c r="C98" s="310"/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/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/>
    </row>
    <row r="111" spans="1:3" ht="12" customHeight="1">
      <c r="A111" s="14" t="s">
        <v>447</v>
      </c>
      <c r="B111" s="11" t="s">
        <v>51</v>
      </c>
      <c r="C111" s="308"/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0</v>
      </c>
    </row>
    <row r="115" spans="1:3" ht="12" customHeight="1">
      <c r="A115" s="15" t="s">
        <v>105</v>
      </c>
      <c r="B115" s="8" t="s">
        <v>232</v>
      </c>
      <c r="C115" s="309"/>
    </row>
    <row r="116" spans="1:3" ht="12" customHeight="1">
      <c r="A116" s="15" t="s">
        <v>106</v>
      </c>
      <c r="B116" s="12" t="s">
        <v>367</v>
      </c>
      <c r="C116" s="309"/>
    </row>
    <row r="117" spans="1:3" ht="12" customHeight="1">
      <c r="A117" s="15" t="s">
        <v>107</v>
      </c>
      <c r="B117" s="12" t="s">
        <v>188</v>
      </c>
      <c r="C117" s="308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/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/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12477252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12477252</v>
      </c>
    </row>
    <row r="155" ht="7.5" customHeight="1"/>
    <row r="156" spans="1:3" ht="15.75">
      <c r="A156" s="601" t="s">
        <v>376</v>
      </c>
      <c r="B156" s="601"/>
      <c r="C156" s="601"/>
    </row>
    <row r="157" spans="1:3" ht="15" customHeight="1" thickBot="1">
      <c r="A157" s="599" t="s">
        <v>155</v>
      </c>
      <c r="B157" s="599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ÁLLAMIGAZGATÁSI FELADATAINAK MÉRLEGE
&amp;R&amp;"Times New Roman CE,Félkövér dőlt"&amp;11 1.4. melléklet a 3/2018. (II.16.)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4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55" customWidth="1"/>
    <col min="2" max="2" width="55.125" style="191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28" t="s">
        <v>159</v>
      </c>
      <c r="C1" s="329"/>
      <c r="D1" s="329"/>
      <c r="E1" s="329"/>
      <c r="F1" s="604" t="str">
        <f>+CONCATENATE("2.1. melléklet a 3/",LEFT(ÖSSZEFÜGGÉSEK!A5,4),". (II.16.) önkormányzati rendelethez")</f>
        <v>2.1. melléklet a 3/2018. (II.16.) önkormányzati rendelethez</v>
      </c>
    </row>
    <row r="2" spans="5:6" ht="14.25" thickBot="1">
      <c r="E2" s="330" t="str">
        <f>'1.4.sz.mell.'!C2</f>
        <v>Forintban!</v>
      </c>
      <c r="F2" s="604"/>
    </row>
    <row r="3" spans="1:6" ht="18" customHeight="1" thickBot="1">
      <c r="A3" s="602" t="s">
        <v>70</v>
      </c>
      <c r="B3" s="331" t="s">
        <v>57</v>
      </c>
      <c r="C3" s="332"/>
      <c r="D3" s="331" t="s">
        <v>58</v>
      </c>
      <c r="E3" s="333"/>
      <c r="F3" s="604"/>
    </row>
    <row r="4" spans="1:6" s="334" customFormat="1" ht="35.25" customHeight="1" thickBot="1">
      <c r="A4" s="603"/>
      <c r="B4" s="192" t="s">
        <v>62</v>
      </c>
      <c r="C4" s="193" t="str">
        <f>+'1.1.sz.mell.'!C3</f>
        <v>2018. évi előirányzat</v>
      </c>
      <c r="D4" s="192" t="s">
        <v>62</v>
      </c>
      <c r="E4" s="52" t="str">
        <f>+C4</f>
        <v>2018. évi előirányzat</v>
      </c>
      <c r="F4" s="604"/>
    </row>
    <row r="5" spans="1:6" s="339" customFormat="1" ht="12" customHeight="1" thickBot="1">
      <c r="A5" s="335"/>
      <c r="B5" s="336" t="s">
        <v>497</v>
      </c>
      <c r="C5" s="337" t="s">
        <v>498</v>
      </c>
      <c r="D5" s="336" t="s">
        <v>499</v>
      </c>
      <c r="E5" s="338" t="s">
        <v>501</v>
      </c>
      <c r="F5" s="604"/>
    </row>
    <row r="6" spans="1:6" ht="12.75" customHeight="1">
      <c r="A6" s="340" t="s">
        <v>19</v>
      </c>
      <c r="B6" s="341" t="s">
        <v>377</v>
      </c>
      <c r="C6" s="317">
        <v>220007431</v>
      </c>
      <c r="D6" s="341" t="s">
        <v>63</v>
      </c>
      <c r="E6" s="323">
        <v>155255671</v>
      </c>
      <c r="F6" s="604"/>
    </row>
    <row r="7" spans="1:6" ht="12.75" customHeight="1">
      <c r="A7" s="342" t="s">
        <v>20</v>
      </c>
      <c r="B7" s="343" t="s">
        <v>378</v>
      </c>
      <c r="C7" s="318">
        <v>60862932</v>
      </c>
      <c r="D7" s="343" t="s">
        <v>184</v>
      </c>
      <c r="E7" s="324">
        <v>34156438</v>
      </c>
      <c r="F7" s="604"/>
    </row>
    <row r="8" spans="1:6" ht="12.75" customHeight="1">
      <c r="A8" s="342" t="s">
        <v>21</v>
      </c>
      <c r="B8" s="343" t="s">
        <v>399</v>
      </c>
      <c r="C8" s="318"/>
      <c r="D8" s="343" t="s">
        <v>237</v>
      </c>
      <c r="E8" s="324">
        <v>239248275</v>
      </c>
      <c r="F8" s="604"/>
    </row>
    <row r="9" spans="1:6" ht="12.75" customHeight="1">
      <c r="A9" s="342" t="s">
        <v>22</v>
      </c>
      <c r="B9" s="343" t="s">
        <v>175</v>
      </c>
      <c r="C9" s="318">
        <v>253300000</v>
      </c>
      <c r="D9" s="343" t="s">
        <v>185</v>
      </c>
      <c r="E9" s="324">
        <v>10128980</v>
      </c>
      <c r="F9" s="604"/>
    </row>
    <row r="10" spans="1:6" ht="12.75" customHeight="1">
      <c r="A10" s="342" t="s">
        <v>23</v>
      </c>
      <c r="B10" s="344" t="s">
        <v>425</v>
      </c>
      <c r="C10" s="318">
        <v>39045622</v>
      </c>
      <c r="D10" s="343" t="s">
        <v>186</v>
      </c>
      <c r="E10" s="324">
        <v>186289079</v>
      </c>
      <c r="F10" s="604"/>
    </row>
    <row r="11" spans="1:6" ht="12.75" customHeight="1">
      <c r="A11" s="342" t="s">
        <v>24</v>
      </c>
      <c r="B11" s="343" t="s">
        <v>379</v>
      </c>
      <c r="C11" s="319"/>
      <c r="D11" s="343" t="s">
        <v>51</v>
      </c>
      <c r="E11" s="324">
        <v>13801983</v>
      </c>
      <c r="F11" s="604"/>
    </row>
    <row r="12" spans="1:6" ht="12.75" customHeight="1">
      <c r="A12" s="342" t="s">
        <v>25</v>
      </c>
      <c r="B12" s="343" t="s">
        <v>485</v>
      </c>
      <c r="C12" s="318"/>
      <c r="D12" s="46"/>
      <c r="E12" s="324"/>
      <c r="F12" s="604"/>
    </row>
    <row r="13" spans="1:6" ht="12.75" customHeight="1">
      <c r="A13" s="342" t="s">
        <v>26</v>
      </c>
      <c r="B13" s="46"/>
      <c r="C13" s="318"/>
      <c r="D13" s="46"/>
      <c r="E13" s="324"/>
      <c r="F13" s="604"/>
    </row>
    <row r="14" spans="1:6" ht="12.75" customHeight="1">
      <c r="A14" s="342" t="s">
        <v>27</v>
      </c>
      <c r="B14" s="448"/>
      <c r="C14" s="319"/>
      <c r="D14" s="46"/>
      <c r="E14" s="324"/>
      <c r="F14" s="604"/>
    </row>
    <row r="15" spans="1:6" ht="12.75" customHeight="1">
      <c r="A15" s="342" t="s">
        <v>28</v>
      </c>
      <c r="B15" s="46"/>
      <c r="C15" s="318"/>
      <c r="D15" s="46"/>
      <c r="E15" s="324"/>
      <c r="F15" s="604"/>
    </row>
    <row r="16" spans="1:6" ht="12.75" customHeight="1">
      <c r="A16" s="342" t="s">
        <v>29</v>
      </c>
      <c r="B16" s="46"/>
      <c r="C16" s="318"/>
      <c r="D16" s="46"/>
      <c r="E16" s="324"/>
      <c r="F16" s="604"/>
    </row>
    <row r="17" spans="1:6" ht="12.75" customHeight="1" thickBot="1">
      <c r="A17" s="342" t="s">
        <v>30</v>
      </c>
      <c r="B17" s="57"/>
      <c r="C17" s="320"/>
      <c r="D17" s="46"/>
      <c r="E17" s="325"/>
      <c r="F17" s="604"/>
    </row>
    <row r="18" spans="1:6" ht="15.75" customHeight="1" thickBot="1">
      <c r="A18" s="345" t="s">
        <v>31</v>
      </c>
      <c r="B18" s="127" t="s">
        <v>486</v>
      </c>
      <c r="C18" s="321">
        <f>SUM(C6:C17)</f>
        <v>573215985</v>
      </c>
      <c r="D18" s="127" t="s">
        <v>385</v>
      </c>
      <c r="E18" s="326">
        <f>SUM(E6:E17)</f>
        <v>638880426</v>
      </c>
      <c r="F18" s="604"/>
    </row>
    <row r="19" spans="1:6" ht="12.75" customHeight="1">
      <c r="A19" s="346" t="s">
        <v>32</v>
      </c>
      <c r="B19" s="347" t="s">
        <v>382</v>
      </c>
      <c r="C19" s="507">
        <f>+C20+C21+C22+C23</f>
        <v>86723174</v>
      </c>
      <c r="D19" s="348" t="s">
        <v>192</v>
      </c>
      <c r="E19" s="327"/>
      <c r="F19" s="604"/>
    </row>
    <row r="20" spans="1:6" ht="12.75" customHeight="1">
      <c r="A20" s="349" t="s">
        <v>33</v>
      </c>
      <c r="B20" s="348" t="s">
        <v>230</v>
      </c>
      <c r="C20" s="80">
        <v>86723174</v>
      </c>
      <c r="D20" s="348" t="s">
        <v>384</v>
      </c>
      <c r="E20" s="81"/>
      <c r="F20" s="604"/>
    </row>
    <row r="21" spans="1:6" ht="12.75" customHeight="1">
      <c r="A21" s="349" t="s">
        <v>34</v>
      </c>
      <c r="B21" s="348" t="s">
        <v>231</v>
      </c>
      <c r="C21" s="80"/>
      <c r="D21" s="348" t="s">
        <v>157</v>
      </c>
      <c r="E21" s="81"/>
      <c r="F21" s="604"/>
    </row>
    <row r="22" spans="1:6" ht="12.75" customHeight="1">
      <c r="A22" s="349" t="s">
        <v>35</v>
      </c>
      <c r="B22" s="348" t="s">
        <v>235</v>
      </c>
      <c r="C22" s="80"/>
      <c r="D22" s="348" t="s">
        <v>158</v>
      </c>
      <c r="E22" s="81"/>
      <c r="F22" s="604"/>
    </row>
    <row r="23" spans="1:6" ht="12.75" customHeight="1">
      <c r="A23" s="349" t="s">
        <v>36</v>
      </c>
      <c r="B23" s="348" t="s">
        <v>236</v>
      </c>
      <c r="C23" s="80"/>
      <c r="D23" s="347" t="s">
        <v>238</v>
      </c>
      <c r="E23" s="81"/>
      <c r="F23" s="604"/>
    </row>
    <row r="24" spans="1:6" ht="12.75" customHeight="1">
      <c r="A24" s="349" t="s">
        <v>37</v>
      </c>
      <c r="B24" s="348" t="s">
        <v>383</v>
      </c>
      <c r="C24" s="350">
        <f>+C25+C26</f>
        <v>0</v>
      </c>
      <c r="D24" s="348" t="s">
        <v>193</v>
      </c>
      <c r="E24" s="81"/>
      <c r="F24" s="604"/>
    </row>
    <row r="25" spans="1:6" ht="12.75" customHeight="1">
      <c r="A25" s="346" t="s">
        <v>38</v>
      </c>
      <c r="B25" s="347" t="s">
        <v>380</v>
      </c>
      <c r="C25" s="322"/>
      <c r="D25" s="341" t="s">
        <v>468</v>
      </c>
      <c r="E25" s="327"/>
      <c r="F25" s="604"/>
    </row>
    <row r="26" spans="1:6" ht="12.75" customHeight="1">
      <c r="A26" s="349" t="s">
        <v>39</v>
      </c>
      <c r="B26" s="348" t="s">
        <v>381</v>
      </c>
      <c r="C26" s="80"/>
      <c r="D26" s="343" t="s">
        <v>474</v>
      </c>
      <c r="E26" s="81"/>
      <c r="F26" s="604"/>
    </row>
    <row r="27" spans="1:6" ht="12.75" customHeight="1">
      <c r="A27" s="342" t="s">
        <v>40</v>
      </c>
      <c r="B27" s="348" t="s">
        <v>479</v>
      </c>
      <c r="C27" s="80"/>
      <c r="D27" s="343" t="s">
        <v>475</v>
      </c>
      <c r="E27" s="81"/>
      <c r="F27" s="604"/>
    </row>
    <row r="28" spans="1:6" ht="12.75" customHeight="1" thickBot="1">
      <c r="A28" s="411" t="s">
        <v>41</v>
      </c>
      <c r="B28" s="347" t="s">
        <v>338</v>
      </c>
      <c r="C28" s="322"/>
      <c r="D28" s="450"/>
      <c r="E28" s="327">
        <v>7876677</v>
      </c>
      <c r="F28" s="604"/>
    </row>
    <row r="29" spans="1:6" ht="15.75" customHeight="1" thickBot="1">
      <c r="A29" s="345" t="s">
        <v>42</v>
      </c>
      <c r="B29" s="127" t="s">
        <v>487</v>
      </c>
      <c r="C29" s="321">
        <f>+C19+C24+C27+C28</f>
        <v>86723174</v>
      </c>
      <c r="D29" s="127" t="s">
        <v>489</v>
      </c>
      <c r="E29" s="326">
        <f>SUM(E19:E28)</f>
        <v>7876677</v>
      </c>
      <c r="F29" s="604"/>
    </row>
    <row r="30" spans="1:6" ht="13.5" thickBot="1">
      <c r="A30" s="345" t="s">
        <v>43</v>
      </c>
      <c r="B30" s="351" t="s">
        <v>488</v>
      </c>
      <c r="C30" s="352">
        <f>+C18+C29</f>
        <v>659939159</v>
      </c>
      <c r="D30" s="351" t="s">
        <v>490</v>
      </c>
      <c r="E30" s="352">
        <f>+E18+E29</f>
        <v>646757103</v>
      </c>
      <c r="F30" s="604"/>
    </row>
    <row r="31" spans="1:6" ht="13.5" thickBot="1">
      <c r="A31" s="345" t="s">
        <v>44</v>
      </c>
      <c r="B31" s="351" t="s">
        <v>170</v>
      </c>
      <c r="C31" s="352">
        <f>IF(C18-E18&lt;0,E18-C18,"-")</f>
        <v>65664441</v>
      </c>
      <c r="D31" s="351" t="s">
        <v>171</v>
      </c>
      <c r="E31" s="352" t="str">
        <f>IF(C18-E18&gt;0,C18-E18,"-")</f>
        <v>-</v>
      </c>
      <c r="F31" s="604"/>
    </row>
    <row r="32" spans="1:6" ht="13.5" thickBot="1">
      <c r="A32" s="345" t="s">
        <v>45</v>
      </c>
      <c r="B32" s="351" t="s">
        <v>573</v>
      </c>
      <c r="C32" s="352" t="str">
        <f>IF(C30-E30&lt;0,E30-C30,"-")</f>
        <v>-</v>
      </c>
      <c r="D32" s="351" t="s">
        <v>574</v>
      </c>
      <c r="E32" s="352">
        <f>IF(C30-E30&gt;0,C30-E30,"-")</f>
        <v>13182056</v>
      </c>
      <c r="F32" s="604"/>
    </row>
    <row r="33" spans="1:4" ht="18.75">
      <c r="A33" s="669" t="s">
        <v>656</v>
      </c>
      <c r="B33" s="670"/>
      <c r="C33" s="670"/>
      <c r="D33" s="670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="115" zoomScaleNormal="160" zoomScaleSheetLayoutView="115" workbookViewId="0" topLeftCell="A4">
      <selection activeCell="E9" sqref="E9"/>
    </sheetView>
  </sheetViews>
  <sheetFormatPr defaultColWidth="9.00390625" defaultRowHeight="12.75"/>
  <cols>
    <col min="1" max="1" width="6.875" style="55" customWidth="1"/>
    <col min="2" max="2" width="55.125" style="191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28" t="s">
        <v>160</v>
      </c>
      <c r="C1" s="329"/>
      <c r="D1" s="329"/>
      <c r="E1" s="329"/>
      <c r="F1" s="604" t="str">
        <f>+CONCATENATE("2.2. melléklet a 3/",LEFT(ÖSSZEFÜGGÉSEK!A5,4),". (II.16.) önkormányzati rendelethez")</f>
        <v>2.2. melléklet a 3/2018. (II.16.) önkormányzati rendelethez</v>
      </c>
    </row>
    <row r="2" spans="5:6" ht="14.25" thickBot="1">
      <c r="E2" s="330" t="str">
        <f>'2.1.sz.mell  '!E2</f>
        <v>Forintban!</v>
      </c>
      <c r="F2" s="604"/>
    </row>
    <row r="3" spans="1:6" ht="13.5" thickBot="1">
      <c r="A3" s="605" t="s">
        <v>70</v>
      </c>
      <c r="B3" s="331" t="s">
        <v>57</v>
      </c>
      <c r="C3" s="332"/>
      <c r="D3" s="331" t="s">
        <v>58</v>
      </c>
      <c r="E3" s="333"/>
      <c r="F3" s="604"/>
    </row>
    <row r="4" spans="1:6" s="334" customFormat="1" ht="24.75" thickBot="1">
      <c r="A4" s="606"/>
      <c r="B4" s="192" t="s">
        <v>62</v>
      </c>
      <c r="C4" s="193" t="str">
        <f>+'2.1.sz.mell  '!C4</f>
        <v>2018. évi előirányzat</v>
      </c>
      <c r="D4" s="192" t="s">
        <v>62</v>
      </c>
      <c r="E4" s="52" t="str">
        <f>+'2.1.sz.mell  '!C4</f>
        <v>2018. évi előirányzat</v>
      </c>
      <c r="F4" s="604"/>
    </row>
    <row r="5" spans="1:6" s="334" customFormat="1" ht="13.5" thickBot="1">
      <c r="A5" s="335"/>
      <c r="B5" s="336" t="s">
        <v>497</v>
      </c>
      <c r="C5" s="337" t="s">
        <v>498</v>
      </c>
      <c r="D5" s="336" t="s">
        <v>499</v>
      </c>
      <c r="E5" s="338" t="s">
        <v>501</v>
      </c>
      <c r="F5" s="604"/>
    </row>
    <row r="6" spans="1:6" ht="12.75" customHeight="1">
      <c r="A6" s="340" t="s">
        <v>19</v>
      </c>
      <c r="B6" s="341" t="s">
        <v>386</v>
      </c>
      <c r="C6" s="317">
        <v>62508090</v>
      </c>
      <c r="D6" s="341" t="s">
        <v>232</v>
      </c>
      <c r="E6" s="323">
        <v>94257313</v>
      </c>
      <c r="F6" s="604"/>
    </row>
    <row r="7" spans="1:6" ht="12.75">
      <c r="A7" s="342" t="s">
        <v>20</v>
      </c>
      <c r="B7" s="343" t="s">
        <v>387</v>
      </c>
      <c r="C7" s="318"/>
      <c r="D7" s="343" t="s">
        <v>392</v>
      </c>
      <c r="E7" s="324">
        <v>82000000</v>
      </c>
      <c r="F7" s="604"/>
    </row>
    <row r="8" spans="1:6" ht="12.75" customHeight="1">
      <c r="A8" s="342" t="s">
        <v>21</v>
      </c>
      <c r="B8" s="343" t="s">
        <v>10</v>
      </c>
      <c r="C8" s="318"/>
      <c r="D8" s="343" t="s">
        <v>188</v>
      </c>
      <c r="E8" s="324">
        <v>181043896</v>
      </c>
      <c r="F8" s="604"/>
    </row>
    <row r="9" spans="1:6" ht="12.75" customHeight="1">
      <c r="A9" s="342" t="s">
        <v>22</v>
      </c>
      <c r="B9" s="343" t="s">
        <v>388</v>
      </c>
      <c r="C9" s="318">
        <v>200000</v>
      </c>
      <c r="D9" s="343" t="s">
        <v>393</v>
      </c>
      <c r="E9" s="324"/>
      <c r="F9" s="604"/>
    </row>
    <row r="10" spans="1:6" ht="12.75" customHeight="1">
      <c r="A10" s="342" t="s">
        <v>23</v>
      </c>
      <c r="B10" s="343" t="s">
        <v>389</v>
      </c>
      <c r="C10" s="318"/>
      <c r="D10" s="343" t="s">
        <v>234</v>
      </c>
      <c r="E10" s="324">
        <v>300000</v>
      </c>
      <c r="F10" s="604"/>
    </row>
    <row r="11" spans="1:6" ht="12.75" customHeight="1">
      <c r="A11" s="342" t="s">
        <v>24</v>
      </c>
      <c r="B11" s="343" t="s">
        <v>390</v>
      </c>
      <c r="C11" s="319"/>
      <c r="D11" s="451"/>
      <c r="E11" s="324"/>
      <c r="F11" s="604"/>
    </row>
    <row r="12" spans="1:6" ht="12.75" customHeight="1">
      <c r="A12" s="342" t="s">
        <v>25</v>
      </c>
      <c r="B12" s="46"/>
      <c r="C12" s="318"/>
      <c r="D12" s="451"/>
      <c r="E12" s="324"/>
      <c r="F12" s="604"/>
    </row>
    <row r="13" spans="1:6" ht="12.75" customHeight="1">
      <c r="A13" s="342" t="s">
        <v>26</v>
      </c>
      <c r="B13" s="46"/>
      <c r="C13" s="318"/>
      <c r="D13" s="452"/>
      <c r="E13" s="324"/>
      <c r="F13" s="604"/>
    </row>
    <row r="14" spans="1:6" ht="12.75" customHeight="1">
      <c r="A14" s="342" t="s">
        <v>27</v>
      </c>
      <c r="B14" s="449"/>
      <c r="C14" s="319"/>
      <c r="D14" s="451"/>
      <c r="E14" s="324"/>
      <c r="F14" s="604"/>
    </row>
    <row r="15" spans="1:6" ht="12.75">
      <c r="A15" s="342" t="s">
        <v>28</v>
      </c>
      <c r="B15" s="46"/>
      <c r="C15" s="319"/>
      <c r="D15" s="451"/>
      <c r="E15" s="324"/>
      <c r="F15" s="604"/>
    </row>
    <row r="16" spans="1:6" ht="12.75" customHeight="1" thickBot="1">
      <c r="A16" s="411" t="s">
        <v>29</v>
      </c>
      <c r="B16" s="450"/>
      <c r="C16" s="413"/>
      <c r="D16" s="412" t="s">
        <v>51</v>
      </c>
      <c r="E16" s="373"/>
      <c r="F16" s="604"/>
    </row>
    <row r="17" spans="1:6" ht="15.75" customHeight="1" thickBot="1">
      <c r="A17" s="345" t="s">
        <v>30</v>
      </c>
      <c r="B17" s="127" t="s">
        <v>400</v>
      </c>
      <c r="C17" s="321">
        <f>+C6+C8+C9+C11+C12+C13+C14+C15+C16</f>
        <v>62708090</v>
      </c>
      <c r="D17" s="127" t="s">
        <v>401</v>
      </c>
      <c r="E17" s="326">
        <f>+E6+E8+E10+E11+E12+E13+E14+E15+E16</f>
        <v>275601209</v>
      </c>
      <c r="F17" s="604"/>
    </row>
    <row r="18" spans="1:6" ht="12.75" customHeight="1">
      <c r="A18" s="340" t="s">
        <v>31</v>
      </c>
      <c r="B18" s="355" t="s">
        <v>250</v>
      </c>
      <c r="C18" s="362">
        <f>SUM(C19:C23)</f>
        <v>199711063</v>
      </c>
      <c r="D18" s="348" t="s">
        <v>192</v>
      </c>
      <c r="E18" s="78"/>
      <c r="F18" s="604"/>
    </row>
    <row r="19" spans="1:6" ht="12.75" customHeight="1">
      <c r="A19" s="342" t="s">
        <v>32</v>
      </c>
      <c r="B19" s="356" t="s">
        <v>239</v>
      </c>
      <c r="C19" s="80">
        <v>199711063</v>
      </c>
      <c r="D19" s="348" t="s">
        <v>195</v>
      </c>
      <c r="E19" s="81"/>
      <c r="F19" s="604"/>
    </row>
    <row r="20" spans="1:6" ht="12.75" customHeight="1">
      <c r="A20" s="340" t="s">
        <v>33</v>
      </c>
      <c r="B20" s="356" t="s">
        <v>240</v>
      </c>
      <c r="C20" s="80"/>
      <c r="D20" s="348" t="s">
        <v>157</v>
      </c>
      <c r="E20" s="81"/>
      <c r="F20" s="604"/>
    </row>
    <row r="21" spans="1:6" ht="12.75" customHeight="1">
      <c r="A21" s="342" t="s">
        <v>34</v>
      </c>
      <c r="B21" s="356" t="s">
        <v>241</v>
      </c>
      <c r="C21" s="80"/>
      <c r="D21" s="348" t="s">
        <v>158</v>
      </c>
      <c r="E21" s="81"/>
      <c r="F21" s="604"/>
    </row>
    <row r="22" spans="1:6" ht="12.75" customHeight="1">
      <c r="A22" s="340" t="s">
        <v>35</v>
      </c>
      <c r="B22" s="356" t="s">
        <v>242</v>
      </c>
      <c r="C22" s="80"/>
      <c r="D22" s="347" t="s">
        <v>238</v>
      </c>
      <c r="E22" s="81"/>
      <c r="F22" s="604"/>
    </row>
    <row r="23" spans="1:6" ht="12.75" customHeight="1">
      <c r="A23" s="342" t="s">
        <v>36</v>
      </c>
      <c r="B23" s="357" t="s">
        <v>243</v>
      </c>
      <c r="C23" s="80"/>
      <c r="D23" s="348" t="s">
        <v>196</v>
      </c>
      <c r="E23" s="81"/>
      <c r="F23" s="604"/>
    </row>
    <row r="24" spans="1:6" ht="12.75" customHeight="1">
      <c r="A24" s="340" t="s">
        <v>37</v>
      </c>
      <c r="B24" s="358" t="s">
        <v>244</v>
      </c>
      <c r="C24" s="350">
        <f>+C25+C26+C27+C28+C29</f>
        <v>0</v>
      </c>
      <c r="D24" s="359" t="s">
        <v>194</v>
      </c>
      <c r="E24" s="81"/>
      <c r="F24" s="604"/>
    </row>
    <row r="25" spans="1:6" ht="12.75" customHeight="1">
      <c r="A25" s="342" t="s">
        <v>38</v>
      </c>
      <c r="B25" s="357" t="s">
        <v>245</v>
      </c>
      <c r="C25" s="80"/>
      <c r="D25" s="359" t="s">
        <v>394</v>
      </c>
      <c r="E25" s="81"/>
      <c r="F25" s="604"/>
    </row>
    <row r="26" spans="1:6" ht="12.75" customHeight="1">
      <c r="A26" s="340" t="s">
        <v>39</v>
      </c>
      <c r="B26" s="357" t="s">
        <v>246</v>
      </c>
      <c r="C26" s="80"/>
      <c r="D26" s="354"/>
      <c r="E26" s="81"/>
      <c r="F26" s="604"/>
    </row>
    <row r="27" spans="1:6" ht="12.75" customHeight="1">
      <c r="A27" s="342" t="s">
        <v>40</v>
      </c>
      <c r="B27" s="356" t="s">
        <v>247</v>
      </c>
      <c r="C27" s="80"/>
      <c r="D27" s="123"/>
      <c r="E27" s="81"/>
      <c r="F27" s="604"/>
    </row>
    <row r="28" spans="1:6" ht="12.75" customHeight="1">
      <c r="A28" s="340" t="s">
        <v>41</v>
      </c>
      <c r="B28" s="360" t="s">
        <v>248</v>
      </c>
      <c r="C28" s="80"/>
      <c r="D28" s="46"/>
      <c r="E28" s="81"/>
      <c r="F28" s="604"/>
    </row>
    <row r="29" spans="1:6" ht="12.75" customHeight="1" thickBot="1">
      <c r="A29" s="342" t="s">
        <v>42</v>
      </c>
      <c r="B29" s="361" t="s">
        <v>249</v>
      </c>
      <c r="C29" s="80"/>
      <c r="D29" s="123"/>
      <c r="E29" s="81"/>
      <c r="F29" s="604"/>
    </row>
    <row r="30" spans="1:6" ht="21.75" customHeight="1" thickBot="1">
      <c r="A30" s="345" t="s">
        <v>43</v>
      </c>
      <c r="B30" s="127" t="s">
        <v>391</v>
      </c>
      <c r="C30" s="321">
        <f>+C18+C24</f>
        <v>199711063</v>
      </c>
      <c r="D30" s="127" t="s">
        <v>395</v>
      </c>
      <c r="E30" s="326">
        <f>SUM(E18:E29)</f>
        <v>0</v>
      </c>
      <c r="F30" s="604"/>
    </row>
    <row r="31" spans="1:6" ht="13.5" thickBot="1">
      <c r="A31" s="345" t="s">
        <v>44</v>
      </c>
      <c r="B31" s="351" t="s">
        <v>396</v>
      </c>
      <c r="C31" s="352">
        <f>+C17+C30</f>
        <v>262419153</v>
      </c>
      <c r="D31" s="351" t="s">
        <v>397</v>
      </c>
      <c r="E31" s="352">
        <f>+E17+E30</f>
        <v>275601209</v>
      </c>
      <c r="F31" s="604"/>
    </row>
    <row r="32" spans="1:6" ht="13.5" thickBot="1">
      <c r="A32" s="345" t="s">
        <v>45</v>
      </c>
      <c r="B32" s="351" t="s">
        <v>170</v>
      </c>
      <c r="C32" s="352">
        <f>IF(C17-E17&lt;0,E17-C17,"-")</f>
        <v>212893119</v>
      </c>
      <c r="D32" s="351" t="s">
        <v>171</v>
      </c>
      <c r="E32" s="352" t="str">
        <f>IF(C17-E17&gt;0,C17-E17,"-")</f>
        <v>-</v>
      </c>
      <c r="F32" s="604"/>
    </row>
    <row r="33" spans="1:6" ht="13.5" thickBot="1">
      <c r="A33" s="345" t="s">
        <v>46</v>
      </c>
      <c r="B33" s="351" t="s">
        <v>573</v>
      </c>
      <c r="C33" s="352">
        <f>IF(C31-E31&lt;0,E31-C31,"-")</f>
        <v>13182056</v>
      </c>
      <c r="D33" s="351" t="s">
        <v>574</v>
      </c>
      <c r="E33" s="352" t="str">
        <f>IF(C31-E31&gt;0,C31-E31,"-")</f>
        <v>-</v>
      </c>
      <c r="F33" s="604"/>
    </row>
    <row r="34" ht="15.75">
      <c r="A34" s="669" t="s">
        <v>656</v>
      </c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8" t="s">
        <v>152</v>
      </c>
      <c r="E1" s="131" t="s">
        <v>156</v>
      </c>
    </row>
    <row r="3" spans="1:5" ht="12.75">
      <c r="A3" s="137"/>
      <c r="B3" s="138"/>
      <c r="C3" s="137"/>
      <c r="D3" s="140"/>
      <c r="E3" s="138"/>
    </row>
    <row r="4" spans="1:5" ht="15.75">
      <c r="A4" s="88" t="str">
        <f>+ÖSSZEFÜGGÉSEK!A5</f>
        <v>2018. évi előirányzat BEVÉTELEK</v>
      </c>
      <c r="B4" s="139"/>
      <c r="C4" s="148"/>
      <c r="D4" s="140"/>
      <c r="E4" s="138"/>
    </row>
    <row r="5" spans="1:5" ht="12.75">
      <c r="A5" s="137"/>
      <c r="B5" s="138"/>
      <c r="C5" s="137"/>
      <c r="D5" s="140"/>
      <c r="E5" s="138"/>
    </row>
    <row r="6" spans="1:5" ht="12.75">
      <c r="A6" s="137" t="s">
        <v>550</v>
      </c>
      <c r="B6" s="138">
        <f>+'1.1.sz.mell.'!C62</f>
        <v>635924075</v>
      </c>
      <c r="C6" s="137" t="s">
        <v>491</v>
      </c>
      <c r="D6" s="140">
        <f>+'2.1.sz.mell  '!C18+'2.2.sz.mell  '!C17</f>
        <v>635924075</v>
      </c>
      <c r="E6" s="138">
        <f aca="true" t="shared" si="0" ref="E6:E15">+B6-D6</f>
        <v>0</v>
      </c>
    </row>
    <row r="7" spans="1:5" ht="12.75">
      <c r="A7" s="137" t="s">
        <v>551</v>
      </c>
      <c r="B7" s="138">
        <f>+'1.1.sz.mell.'!C86</f>
        <v>286434237</v>
      </c>
      <c r="C7" s="137" t="s">
        <v>492</v>
      </c>
      <c r="D7" s="140">
        <f>+'2.1.sz.mell  '!C29+'2.2.sz.mell  '!C30</f>
        <v>286434237</v>
      </c>
      <c r="E7" s="138">
        <f t="shared" si="0"/>
        <v>0</v>
      </c>
    </row>
    <row r="8" spans="1:5" ht="12.75">
      <c r="A8" s="137" t="s">
        <v>552</v>
      </c>
      <c r="B8" s="138">
        <f>+'1.1.sz.mell.'!C87</f>
        <v>922358312</v>
      </c>
      <c r="C8" s="137" t="s">
        <v>493</v>
      </c>
      <c r="D8" s="140">
        <f>+'2.1.sz.mell  '!C30+'2.2.sz.mell  '!C31</f>
        <v>922358312</v>
      </c>
      <c r="E8" s="138">
        <f t="shared" si="0"/>
        <v>0</v>
      </c>
    </row>
    <row r="9" spans="1:5" ht="12.75">
      <c r="A9" s="137"/>
      <c r="B9" s="138"/>
      <c r="C9" s="137"/>
      <c r="D9" s="140"/>
      <c r="E9" s="138"/>
    </row>
    <row r="10" spans="1:5" ht="12.75">
      <c r="A10" s="137"/>
      <c r="B10" s="138"/>
      <c r="C10" s="137"/>
      <c r="D10" s="140"/>
      <c r="E10" s="138"/>
    </row>
    <row r="11" spans="1:5" ht="15.75">
      <c r="A11" s="88" t="str">
        <f>+ÖSSZEFÜGGÉSEK!A12</f>
        <v>2018. évi előirányzat KIADÁSOK</v>
      </c>
      <c r="B11" s="139"/>
      <c r="C11" s="148"/>
      <c r="D11" s="140"/>
      <c r="E11" s="138"/>
    </row>
    <row r="12" spans="1:5" ht="12.75">
      <c r="A12" s="137"/>
      <c r="B12" s="138"/>
      <c r="C12" s="137"/>
      <c r="D12" s="140"/>
      <c r="E12" s="138"/>
    </row>
    <row r="13" spans="1:5" ht="12.75">
      <c r="A13" s="137" t="s">
        <v>553</v>
      </c>
      <c r="B13" s="138">
        <f>+'1.1.sz.mell.'!C128</f>
        <v>914481635</v>
      </c>
      <c r="C13" s="137" t="s">
        <v>494</v>
      </c>
      <c r="D13" s="140">
        <f>+'2.1.sz.mell  '!E18+'2.2.sz.mell  '!E17</f>
        <v>914481635</v>
      </c>
      <c r="E13" s="138">
        <f t="shared" si="0"/>
        <v>0</v>
      </c>
    </row>
    <row r="14" spans="1:5" ht="12.75">
      <c r="A14" s="137" t="s">
        <v>554</v>
      </c>
      <c r="B14" s="138">
        <f>+'1.1.sz.mell.'!C153</f>
        <v>7876677</v>
      </c>
      <c r="C14" s="137" t="s">
        <v>495</v>
      </c>
      <c r="D14" s="140">
        <f>+'2.1.sz.mell  '!E29+'2.2.sz.mell  '!E30</f>
        <v>7876677</v>
      </c>
      <c r="E14" s="138">
        <f t="shared" si="0"/>
        <v>0</v>
      </c>
    </row>
    <row r="15" spans="1:5" ht="12.75">
      <c r="A15" s="137" t="s">
        <v>555</v>
      </c>
      <c r="B15" s="138">
        <f>+'1.1.sz.mell.'!C154</f>
        <v>922358312</v>
      </c>
      <c r="C15" s="137" t="s">
        <v>496</v>
      </c>
      <c r="D15" s="140">
        <f>+'2.1.sz.mell  '!E30+'2.2.sz.mell  '!E31</f>
        <v>922358312</v>
      </c>
      <c r="E15" s="138">
        <f t="shared" si="0"/>
        <v>0</v>
      </c>
    </row>
    <row r="16" spans="1:5" ht="12.75">
      <c r="A16" s="129"/>
      <c r="B16" s="129"/>
      <c r="C16" s="137"/>
      <c r="D16" s="140"/>
      <c r="E16" s="130"/>
    </row>
    <row r="17" spans="1:5" ht="12.75">
      <c r="A17" s="129"/>
      <c r="B17" s="129"/>
      <c r="C17" s="129"/>
      <c r="D17" s="129"/>
      <c r="E17" s="129"/>
    </row>
    <row r="18" spans="1:5" ht="12.75">
      <c r="A18" s="129"/>
      <c r="B18" s="129"/>
      <c r="C18" s="129"/>
      <c r="D18" s="129"/>
      <c r="E18" s="129"/>
    </row>
    <row r="19" spans="1:5" ht="12.75">
      <c r="A19" s="129"/>
      <c r="B19" s="129"/>
      <c r="C19" s="129"/>
      <c r="D19" s="129"/>
      <c r="E19" s="129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51" customWidth="1"/>
    <col min="2" max="2" width="35.625" style="151" customWidth="1"/>
    <col min="3" max="6" width="14.00390625" style="151" customWidth="1"/>
    <col min="7" max="16384" width="9.375" style="151" customWidth="1"/>
  </cols>
  <sheetData>
    <row r="1" spans="1:6" ht="33" customHeight="1">
      <c r="A1" s="607" t="s">
        <v>655</v>
      </c>
      <c r="B1" s="607"/>
      <c r="C1" s="607"/>
      <c r="D1" s="607"/>
      <c r="E1" s="607"/>
      <c r="F1" s="607"/>
    </row>
    <row r="2" spans="1:7" ht="15.75" customHeight="1" thickBot="1">
      <c r="A2" s="152"/>
      <c r="B2" s="152"/>
      <c r="C2" s="608"/>
      <c r="D2" s="608"/>
      <c r="E2" s="615" t="str">
        <f>'2.2.sz.mell  '!E2</f>
        <v>Forintban!</v>
      </c>
      <c r="F2" s="615"/>
      <c r="G2" s="158"/>
    </row>
    <row r="3" spans="1:6" ht="63" customHeight="1">
      <c r="A3" s="611" t="s">
        <v>17</v>
      </c>
      <c r="B3" s="613" t="s">
        <v>198</v>
      </c>
      <c r="C3" s="613" t="s">
        <v>254</v>
      </c>
      <c r="D3" s="613"/>
      <c r="E3" s="613"/>
      <c r="F3" s="609" t="s">
        <v>506</v>
      </c>
    </row>
    <row r="4" spans="1:6" ht="15.75" thickBot="1">
      <c r="A4" s="612"/>
      <c r="B4" s="614"/>
      <c r="C4" s="499">
        <f>+LEFT(ÖSSZEFÜGGÉSEK!A5,4)+1</f>
        <v>2019</v>
      </c>
      <c r="D4" s="499">
        <f>+C4+1</f>
        <v>2020</v>
      </c>
      <c r="E4" s="499">
        <f>+D4+1</f>
        <v>2021</v>
      </c>
      <c r="F4" s="610"/>
    </row>
    <row r="5" spans="1:6" ht="15.75" thickBot="1">
      <c r="A5" s="155"/>
      <c r="B5" s="156" t="s">
        <v>497</v>
      </c>
      <c r="C5" s="156" t="s">
        <v>498</v>
      </c>
      <c r="D5" s="156" t="s">
        <v>499</v>
      </c>
      <c r="E5" s="156" t="s">
        <v>501</v>
      </c>
      <c r="F5" s="157" t="s">
        <v>500</v>
      </c>
    </row>
    <row r="6" spans="1:6" ht="15">
      <c r="A6" s="154" t="s">
        <v>19</v>
      </c>
      <c r="B6" s="174"/>
      <c r="C6" s="542"/>
      <c r="D6" s="542"/>
      <c r="E6" s="542"/>
      <c r="F6" s="543">
        <f>SUM(C6:E6)</f>
        <v>0</v>
      </c>
    </row>
    <row r="7" spans="1:6" ht="15">
      <c r="A7" s="153" t="s">
        <v>20</v>
      </c>
      <c r="B7" s="175"/>
      <c r="C7" s="544"/>
      <c r="D7" s="544"/>
      <c r="E7" s="544"/>
      <c r="F7" s="545">
        <f>SUM(C7:E7)</f>
        <v>0</v>
      </c>
    </row>
    <row r="8" spans="1:6" ht="15">
      <c r="A8" s="153" t="s">
        <v>21</v>
      </c>
      <c r="B8" s="175"/>
      <c r="C8" s="544"/>
      <c r="D8" s="544"/>
      <c r="E8" s="544"/>
      <c r="F8" s="545">
        <f>SUM(C8:E8)</f>
        <v>0</v>
      </c>
    </row>
    <row r="9" spans="1:6" ht="15">
      <c r="A9" s="153" t="s">
        <v>22</v>
      </c>
      <c r="B9" s="175"/>
      <c r="C9" s="544"/>
      <c r="D9" s="544"/>
      <c r="E9" s="544"/>
      <c r="F9" s="545">
        <f>SUM(C9:E9)</f>
        <v>0</v>
      </c>
    </row>
    <row r="10" spans="1:6" ht="15.75" thickBot="1">
      <c r="A10" s="159" t="s">
        <v>23</v>
      </c>
      <c r="B10" s="176"/>
      <c r="C10" s="546"/>
      <c r="D10" s="546"/>
      <c r="E10" s="546"/>
      <c r="F10" s="545">
        <f>SUM(C10:E10)</f>
        <v>0</v>
      </c>
    </row>
    <row r="11" spans="1:6" s="486" customFormat="1" ht="15" thickBot="1">
      <c r="A11" s="485" t="s">
        <v>24</v>
      </c>
      <c r="B11" s="160" t="s">
        <v>199</v>
      </c>
      <c r="C11" s="547">
        <f>SUM(C6:C10)</f>
        <v>0</v>
      </c>
      <c r="D11" s="547">
        <f>SUM(D6:D10)</f>
        <v>0</v>
      </c>
      <c r="E11" s="547">
        <f>SUM(E6:E10)</f>
        <v>0</v>
      </c>
      <c r="F11" s="548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3/2018.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2018-07-23T11:21:54Z</cp:lastPrinted>
  <dcterms:created xsi:type="dcterms:W3CDTF">1999-10-30T10:30:45Z</dcterms:created>
  <dcterms:modified xsi:type="dcterms:W3CDTF">2018-07-23T11:42:11Z</dcterms:modified>
  <cp:category/>
  <cp:version/>
  <cp:contentType/>
  <cp:contentStatus/>
</cp:coreProperties>
</file>