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904" activeTab="0"/>
  </bookViews>
  <sheets>
    <sheet name="Címrend" sheetId="1" r:id="rId1"/>
    <sheet name="1.melléklet" sheetId="2" r:id="rId2"/>
    <sheet name="2. melléklet  " sheetId="3" r:id="rId3"/>
    <sheet name="3. melléklet " sheetId="4" r:id="rId4"/>
    <sheet name="4.melléklet" sheetId="5" r:id="rId5"/>
    <sheet name="5.melléklet" sheetId="6" r:id="rId6"/>
    <sheet name="6. melléklet" sheetId="7" r:id="rId7"/>
    <sheet name="7. melléklet " sheetId="8" r:id="rId8"/>
    <sheet name="8. melléklet" sheetId="9" r:id="rId9"/>
    <sheet name="9. melléklet" sheetId="10" r:id="rId10"/>
  </sheets>
  <definedNames>
    <definedName name="_xlnm.Print_Titles" localSheetId="2">'2. melléklet  '!$2:$5</definedName>
    <definedName name="_xlnm.Print_Titles" localSheetId="3">'3. melléklet '!$A:$A</definedName>
    <definedName name="_xlnm.Print_Titles" localSheetId="7">'7. melléklet '!$1:$4</definedName>
    <definedName name="_xlnm.Print_Area" localSheetId="3">'3. melléklet '!$A$1:$BY$65</definedName>
  </definedNames>
  <calcPr fullCalcOnLoad="1"/>
</workbook>
</file>

<file path=xl/sharedStrings.xml><?xml version="1.0" encoding="utf-8"?>
<sst xmlns="http://schemas.openxmlformats.org/spreadsheetml/2006/main" count="1046" uniqueCount="574">
  <si>
    <t>Jogcím</t>
  </si>
  <si>
    <t>I.</t>
  </si>
  <si>
    <t>II.</t>
  </si>
  <si>
    <t>Összesen:</t>
  </si>
  <si>
    <t>1.</t>
  </si>
  <si>
    <t>2.</t>
  </si>
  <si>
    <t>3.</t>
  </si>
  <si>
    <t>4.</t>
  </si>
  <si>
    <t>5.</t>
  </si>
  <si>
    <t xml:space="preserve">II. </t>
  </si>
  <si>
    <t>III.</t>
  </si>
  <si>
    <t>Rehabilitációs kölcsön visszatérülése</t>
  </si>
  <si>
    <t>Munkáltatói támogatás</t>
  </si>
  <si>
    <t>IV.</t>
  </si>
  <si>
    <t>MINDÖSSZESEN:</t>
  </si>
  <si>
    <t>Dologi kiadások</t>
  </si>
  <si>
    <t>Intézmények összesen:</t>
  </si>
  <si>
    <t>Felújítás</t>
  </si>
  <si>
    <t>6.</t>
  </si>
  <si>
    <t>7.</t>
  </si>
  <si>
    <t>Közvilágítás fejlesztési keretösszeg</t>
  </si>
  <si>
    <t>8.</t>
  </si>
  <si>
    <t>Tervezési keretösszeg</t>
  </si>
  <si>
    <t xml:space="preserve">Kőszeg Város Önkormányzatának bevételei és kiadásai </t>
  </si>
  <si>
    <t>Kiemelt előirányzatok</t>
  </si>
  <si>
    <t>BEVÉTELI ELŐIRÁNYZAT MINDÖSSZESEN:</t>
  </si>
  <si>
    <t>Személyi juttatások</t>
  </si>
  <si>
    <t>Munkaadókat terhelő járulékok</t>
  </si>
  <si>
    <t>Ellátottak pénzbeli juttatásai</t>
  </si>
  <si>
    <t>KIADÁSI ELŐIRÁNYZAT MINDÖSSZESEN:</t>
  </si>
  <si>
    <t>Kőszeg Város Önkormányzatának címrendje</t>
  </si>
  <si>
    <t>Cím</t>
  </si>
  <si>
    <t>Alcím</t>
  </si>
  <si>
    <t>Jurisics-vár Művelődési Központ és Várszínház</t>
  </si>
  <si>
    <t>Kőszeg Város Önkormányzata</t>
  </si>
  <si>
    <t>Önkormányzat és intézményei összesen</t>
  </si>
  <si>
    <t>1. a) Önkormányzati hivatal működésének támogatása</t>
  </si>
  <si>
    <t>1. b) Település-üzemeltetéshez kapcsolódó feladatellátás támogatása</t>
  </si>
  <si>
    <t>A helyi önkormányzatok általános müködésének és ágazati feladatainak támogatása összesen:</t>
  </si>
  <si>
    <t xml:space="preserve">Kőszegi Közös Önkormányzati Hivatal </t>
  </si>
  <si>
    <t>II.) Települési önkormányzatok egyes köznevelési feladatainak támogatása</t>
  </si>
  <si>
    <t>III.) Települési önkormányzatok szociális és gyermekjóléti feladatainak támogatása</t>
  </si>
  <si>
    <t>1. e) Települési önkormányzatok muzeális intézményi feladatainak támogatása</t>
  </si>
  <si>
    <t>Városrehabilitációs kölcsön</t>
  </si>
  <si>
    <t>Önként vállalt feladatok összesen:</t>
  </si>
  <si>
    <t>ebből:</t>
  </si>
  <si>
    <t>Kötelező feladatok összesen:</t>
  </si>
  <si>
    <t>2. Óvodaműködtetési támogatás</t>
  </si>
  <si>
    <t>V.) Beszámítás összege (levonva előző jogcímeken)</t>
  </si>
  <si>
    <t>2. Nem közművel gyűjtött háztartási szennyvíz ártalmatlanítása</t>
  </si>
  <si>
    <t>5. b) Gyermekétkeztetés támogatása: üzemeltetési támogatás</t>
  </si>
  <si>
    <t>5. a) Gyermekétkeztetés támogatása: elismerhető dolgozók bértámogatása</t>
  </si>
  <si>
    <t>IV.) Települési önkormányzatok kulturális feledatainak támogatása</t>
  </si>
  <si>
    <t>Chernel Kálmán Városi Könyvtár</t>
  </si>
  <si>
    <t xml:space="preserve">         bc) Köztemető fenntartásának támogatása</t>
  </si>
  <si>
    <t xml:space="preserve">         bb) Közvilágítás fenntartásának támogatása</t>
  </si>
  <si>
    <t xml:space="preserve">         ba) Zöldterület gazdálkodással kapcsolatos feladatok</t>
  </si>
  <si>
    <t>1. d) Nyilvános könyvtári ellátási és közművelődési feladatok támogatása</t>
  </si>
  <si>
    <t>Beruházás</t>
  </si>
  <si>
    <t>Felhalmozási célú átvett pénzeszközök</t>
  </si>
  <si>
    <t>Bérlakás törlesztések</t>
  </si>
  <si>
    <t>Vasivíz Zrt-től átvett vagyon értékeltetése</t>
  </si>
  <si>
    <t>Kőszegi Városi Múzeum</t>
  </si>
  <si>
    <t>Előző évi maradvány</t>
  </si>
  <si>
    <t>Közhatalmi bevételek</t>
  </si>
  <si>
    <t>Működési bevételek</t>
  </si>
  <si>
    <t>Felhalmozási bevételek</t>
  </si>
  <si>
    <t>Működési célú átvett pénzeszközök</t>
  </si>
  <si>
    <t>Beruházások</t>
  </si>
  <si>
    <t>Felújítások</t>
  </si>
  <si>
    <t xml:space="preserve">         bd) Közutak fenntartásának támogatása</t>
  </si>
  <si>
    <t xml:space="preserve">1. c) Egyéb kötelező önkormányzati feladatok támogatása </t>
  </si>
  <si>
    <t>1. d)  Lakott külterülettel kapcsolatos feladatok támogatása</t>
  </si>
  <si>
    <t xml:space="preserve">1. e)  Üdülőhelyi feladatok  támgoatása </t>
  </si>
  <si>
    <t xml:space="preserve">             1. Óvodapedagógusok, és az óvodapedagógusok nevelő munkáját közvetlenül segítők bértámogatása</t>
  </si>
  <si>
    <t>2. Települési önkormányzatok szociális feladatainak egyéb támogatása</t>
  </si>
  <si>
    <t>3. Egyes szociális és gyermekjóléti feladatok támogatása</t>
  </si>
  <si>
    <t>4.  Telpülési önkormányzatok által biztosított egyes szociális szakosított ellátások támogatása: (Idősek otthona)</t>
  </si>
  <si>
    <t>Felhalmozási bevételek (saját bevételek)</t>
  </si>
  <si>
    <t>Felhalmozási célú támogatások államháztartáson belülről</t>
  </si>
  <si>
    <t>Egyéb felhalmozási célú átvett pénzeszközök</t>
  </si>
  <si>
    <t>Egyéb felhalmozási c visszatérítendő támogatások, kölcsönök</t>
  </si>
  <si>
    <t>FELHALMOZÁSI C. KÖLTSÉGVETÉSI BEVÉTELEK ÖSSZESEN:</t>
  </si>
  <si>
    <t>Előző évi maradvány felhalmozási c felhasználása</t>
  </si>
  <si>
    <t>FINANSZÍROZÁSI BEVÉTELEK ÖSSZESEN:</t>
  </si>
  <si>
    <t>Egyéb felhalmozási célú kiadások</t>
  </si>
  <si>
    <t>Felhalmozási célú visszatérítendő támogatások, kölcsönök nyújtása</t>
  </si>
  <si>
    <t>Egyéb felhalmozási célú támogatások államháztartáson belülre</t>
  </si>
  <si>
    <t>Egyéb felhalmozási célú támogatások államháztartáson kívülre</t>
  </si>
  <si>
    <t>Tartalékok</t>
  </si>
  <si>
    <t>FELHALMOZÁSI C. KÖLTSÉGVETÉSI KIADÁSOK ÖSSZESEN:</t>
  </si>
  <si>
    <t>FINANSZÍROZÁSI KIADÁSOK ÖSSZESEN:</t>
  </si>
  <si>
    <t>Hiteltörlesztések</t>
  </si>
  <si>
    <t>Finanszírozási kiadások:</t>
  </si>
  <si>
    <t xml:space="preserve">                - ebből felhalmozási célú állami támogatás </t>
  </si>
  <si>
    <t xml:space="preserve">     -  ebből egyéb felhalmozási c visszatérítendő támogatások, kölcsönök</t>
  </si>
  <si>
    <t xml:space="preserve">KÖLTSÉGVETÉSI BEVÉTELEK ÖSSZESEN: </t>
  </si>
  <si>
    <t>Működési célú költségvetési bevételek összesen:</t>
  </si>
  <si>
    <t>Felhalmozási célú költségvetési bevételek összesen:</t>
  </si>
  <si>
    <t xml:space="preserve">               -ebből működési célú maradvány</t>
  </si>
  <si>
    <t xml:space="preserve">               -ebből fejlesztési célú maradvány</t>
  </si>
  <si>
    <t xml:space="preserve">FINANSZÍROZÁSI BEVÉTELEK ÖSSZESEN: </t>
  </si>
  <si>
    <t xml:space="preserve">               -ebből elvonások, befizetések</t>
  </si>
  <si>
    <t xml:space="preserve">               -ebből működési célú támogatások államháztartáson kívülre</t>
  </si>
  <si>
    <t xml:space="preserve">               -ebből működési célú támogatások államháztartáson belülre</t>
  </si>
  <si>
    <t>Működési célú költségvetési kiadások összesen:</t>
  </si>
  <si>
    <t>Felhalmozási célú költségvetési kiadások  összesen:</t>
  </si>
  <si>
    <t xml:space="preserve">KÖLTSÉGVETÉSI KIADÁSOK ÖSSZESEN: </t>
  </si>
  <si>
    <t xml:space="preserve">FINANSZÍROZÁSI CÉLÚ KIADÁSOK ÖSSZESEN: </t>
  </si>
  <si>
    <t xml:space="preserve">  - ebből állami támogatás önkormányzati feladatokhoz</t>
  </si>
  <si>
    <t xml:space="preserve"> - ebből egyéb működési célú támogatás államháztartáson belülről</t>
  </si>
  <si>
    <t xml:space="preserve">     -  ebből egyéb felhalmozási célú átvett pénzeszközök</t>
  </si>
  <si>
    <t>Működési célú támogatások álamháztartáson belülről</t>
  </si>
  <si>
    <t xml:space="preserve">Egyéb működési célú kiadások </t>
  </si>
  <si>
    <t xml:space="preserve">               -ebből tartalékok</t>
  </si>
  <si>
    <t>Jurisics-vár Műv. Központ és Várszínház</t>
  </si>
  <si>
    <t xml:space="preserve"> - ebből egyéb működési célú támogatás áht-n belülről</t>
  </si>
  <si>
    <t xml:space="preserve">               -ebből működési célú támogatások áht-n belülre</t>
  </si>
  <si>
    <t xml:space="preserve">               -ebből működési célú támogatások áht-n kívülre</t>
  </si>
  <si>
    <t>Rendezési terv módosításának tervezése</t>
  </si>
  <si>
    <t>Központi irányítószervi támogatás</t>
  </si>
  <si>
    <t xml:space="preserve">Kőszeg Város Önkormányzata és intézményei </t>
  </si>
  <si>
    <t xml:space="preserve">     -  ebből egyéb felh c visszat. támogatások, kölcsönök</t>
  </si>
  <si>
    <t xml:space="preserve">     -  ebből egyéb felh. célú átvett pénzeszközök</t>
  </si>
  <si>
    <t xml:space="preserve">               -ebből egyéb felh. célú támogatások áht-n kívülre</t>
  </si>
  <si>
    <t xml:space="preserve">  -ebből  szakmai létszám</t>
  </si>
  <si>
    <t xml:space="preserve">  - ebből  technikai létszám</t>
  </si>
  <si>
    <t>Kőszeg Város Önkormányzata és intézményei központi írányítószervi támogatást nettósítva</t>
  </si>
  <si>
    <t>LÉTSZÁM (engedélyezett létszámkeret közfogalkoztatottak nélkül)</t>
  </si>
  <si>
    <t>KÖZFOGLALKOZTATOTTAK létszáma</t>
  </si>
  <si>
    <t>Kőszegi Szociális Gondozási Központ</t>
  </si>
  <si>
    <t>4.  Pedagógus II. kategóriába sorolt óvodapedagógusok kiegészítő támogatása</t>
  </si>
  <si>
    <t>Jurisics-vár Művelődési Központ és Várszínház érdekeltségnövelő pályázat saját erő</t>
  </si>
  <si>
    <t>Kőszegi Közös Önkormányzati Hivatal kisértékű tárgyi eszköz beszerzés</t>
  </si>
  <si>
    <t>Alpannónia pályázat keretén belül- Koronaőrző emlékhely fejlesztése</t>
  </si>
  <si>
    <t>Alpannónia pályázat keretén belül- Szulejmán-kilátó környékének (Királyvölgy) és az óriás gesztenyefa bemutatóhely fejlesztése</t>
  </si>
  <si>
    <t>Alpannónia pályázat keretén belül- Fejlesztés a Csónakázó-tónál: aqua-alpannonia® bemutatóhely és szabadtéri sportcentrum kialakítása</t>
  </si>
  <si>
    <t>Alpannónia pályázat keretén belül-   Ördögárok - geológiai tanösvény kialakítása</t>
  </si>
  <si>
    <t>Bérlakás értékesítési bevétele</t>
  </si>
  <si>
    <t>eredeti előirányzat</t>
  </si>
  <si>
    <t>Kulturális pótlék</t>
  </si>
  <si>
    <t xml:space="preserve">I.) Felhalmozási célú támogatások </t>
  </si>
  <si>
    <t>I.) Működési célú  támogatások</t>
  </si>
  <si>
    <t>Központi Óvoda és Bölcsőde Többcélú Közös Igazgatású Köznevelési Intézmény</t>
  </si>
  <si>
    <t>Újvárosi Óvoda</t>
  </si>
  <si>
    <t>Központi Óvoda-Felsővárosi tagóvoda</t>
  </si>
  <si>
    <t>Központi Óvoda Összesen</t>
  </si>
  <si>
    <t>Újvárosi Óvoda székhely Kőszeg</t>
  </si>
  <si>
    <t>Újvárosi Óvoda Összesen</t>
  </si>
  <si>
    <t>Központi Óvoda Székhely Kőszeg</t>
  </si>
  <si>
    <t xml:space="preserve">Központi Óvoda - Bölcsőde </t>
  </si>
  <si>
    <t>Központi Óvoda-Horvátzsidányi tagóvoda</t>
  </si>
  <si>
    <t>Központi Óvoda-Peresznyei tagóvoda</t>
  </si>
  <si>
    <t>Újvárosi Óvoda-Kőszegfalvi tagóvoda</t>
  </si>
  <si>
    <t>Újvárosi Óvoda-Velemi tagóvoda</t>
  </si>
  <si>
    <t>Bevételi előirányzatok (Ft-ban)</t>
  </si>
  <si>
    <t>Kiadási előirányzatok (Ft-ban)</t>
  </si>
  <si>
    <t>Teljesítés         %-ban</t>
  </si>
  <si>
    <t>teljesítés %-ban</t>
  </si>
  <si>
    <t>Teljesítés %-ban</t>
  </si>
  <si>
    <t>Intézmény</t>
  </si>
  <si>
    <t>Chernel K. Városi Könyvtár</t>
  </si>
  <si>
    <t>Jurisics-vár Művelődési Központ</t>
  </si>
  <si>
    <t>Kőszegi Közös Önkormány-zati Hivatal</t>
  </si>
  <si>
    <t>Önkormányzat és intézmények összesen: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</si>
  <si>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</si>
  <si>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</si>
  <si>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</si>
  <si>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</si>
  <si>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</si>
  <si>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</si>
  <si>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</si>
  <si>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05        Vállalkozási tevékenység költségvetési bevételei</t>
  </si>
  <si>
    <t>06        Vállalkozási tevékenység költségvetési kiadásai</t>
  </si>
  <si>
    <t>III        Vállalkozási tevékenység költségvetési egyenlege (=05-06)</t>
  </si>
  <si>
    <t>07        Vállalkozási tevékenység finanszírozási bevételei</t>
  </si>
  <si>
    <t>08        Vállalkozási tevékenység finanszírozási kiadásai</t>
  </si>
  <si>
    <t>IV        Vállalkozási tevékenység finanszírozási egyenlege (=07-08)</t>
  </si>
  <si>
    <t>B)        Vállalkozási tevékenység maradványa (=±III±IV)</t>
  </si>
  <si>
    <t>C)        Összes maradvány (=A+B)</t>
  </si>
  <si>
    <t>D)        Alaptevékenység kötelezettségvállalással terhelt maradványa</t>
  </si>
  <si>
    <t>E)        Alaptevékenység szabad maradványa (=A-D)</t>
  </si>
  <si>
    <t>F)        Vállalkozási tevékenységet terhelő befizetési kötelezettség (=B*0,1)</t>
  </si>
  <si>
    <t>G)        Vállalkozási tevékenység felhasználható maradványa (=B-F)</t>
  </si>
  <si>
    <t>Kőszeg Város Önkormányzata maradványának felhasználása</t>
  </si>
  <si>
    <t>Összes maradvány</t>
  </si>
  <si>
    <t>Kötelezettségvállalással terhelt maradvány</t>
  </si>
  <si>
    <t>Szabad maradvány felhasználási terve</t>
  </si>
  <si>
    <t>MARADVÁNY ÖSSZESEN:</t>
  </si>
  <si>
    <t>V.</t>
  </si>
  <si>
    <t xml:space="preserve"> </t>
  </si>
  <si>
    <t>Szabad maradvány összesen:</t>
  </si>
  <si>
    <t>Kőszegi Közös Önkormányzati Hivatal</t>
  </si>
  <si>
    <t>ESZKÖZÖK</t>
  </si>
  <si>
    <t>A/1</t>
  </si>
  <si>
    <t>Immateriális javak</t>
  </si>
  <si>
    <t>A/II/1</t>
  </si>
  <si>
    <t>Ingatlanok és a kapcsolódó vagyoni értékű jogok</t>
  </si>
  <si>
    <t>A/II/2</t>
  </si>
  <si>
    <t>Gépek, berendezések, felszerelések, járművek</t>
  </si>
  <si>
    <t>A/II/3</t>
  </si>
  <si>
    <t>Tenyészállatok</t>
  </si>
  <si>
    <t>A/II/4</t>
  </si>
  <si>
    <t>Beruházások, felújítások</t>
  </si>
  <si>
    <t>A/II/5</t>
  </si>
  <si>
    <t>Tárgyi eszközök értékhelyesbítése</t>
  </si>
  <si>
    <t>A/II</t>
  </si>
  <si>
    <t>Tárgyi eszközök (=A/II/1+...+A/II/5)</t>
  </si>
  <si>
    <t>A/III/1</t>
  </si>
  <si>
    <t xml:space="preserve">Tartós részesedések </t>
  </si>
  <si>
    <t>A/III/2</t>
  </si>
  <si>
    <t xml:space="preserve"> Tartós hitelviszonyt megtestesítő értékpapírok </t>
  </si>
  <si>
    <t>A/III/3</t>
  </si>
  <si>
    <t>Befektetett pénzügyi eszközök értékhelyesbítése</t>
  </si>
  <si>
    <t>A/III</t>
  </si>
  <si>
    <t>Befektetett pénzügyi eszközök (=A/III/1+A/III/2+A/III/3)</t>
  </si>
  <si>
    <t>A/IV</t>
  </si>
  <si>
    <t>Koncesszióba, vagyonkezelésbe adott eszközök</t>
  </si>
  <si>
    <t>A</t>
  </si>
  <si>
    <t>NEMZETI VAGYONBA TARTOZÓ BEFEKTETETT ESZKÖZÖK (=A/I+A/II+A/III+A/IV)</t>
  </si>
  <si>
    <t>B/I</t>
  </si>
  <si>
    <t>Készletek</t>
  </si>
  <si>
    <t>B/II</t>
  </si>
  <si>
    <t>Értékpapírok</t>
  </si>
  <si>
    <t>B</t>
  </si>
  <si>
    <t>NEMZETI VAGYONBA TARTOZÓ FORGÓESZKÖZÖK                     (= B/I+B/II)</t>
  </si>
  <si>
    <t>C/I</t>
  </si>
  <si>
    <t>Hosszú lejáratú betétek</t>
  </si>
  <si>
    <t>C/II</t>
  </si>
  <si>
    <t>Pénztárak, csekkek, betétkönyvek</t>
  </si>
  <si>
    <t>C/III</t>
  </si>
  <si>
    <t>Forintszámlák</t>
  </si>
  <si>
    <t>C/IV</t>
  </si>
  <si>
    <t>Devizaszámlák</t>
  </si>
  <si>
    <t>C/V</t>
  </si>
  <si>
    <t>Idegen pénzeszközök</t>
  </si>
  <si>
    <t>C</t>
  </si>
  <si>
    <t>PÉNZESZKÖZÖK (=C/I+…+C/V)</t>
  </si>
  <si>
    <t>D/I</t>
  </si>
  <si>
    <t xml:space="preserve">Költségvetési évben esedékes követelések </t>
  </si>
  <si>
    <t>D/II</t>
  </si>
  <si>
    <t>Költségvetési évet követően esedékes követelések</t>
  </si>
  <si>
    <t>D/III</t>
  </si>
  <si>
    <t>Követelés jellegű sajátos elszámolások</t>
  </si>
  <si>
    <t>D</t>
  </si>
  <si>
    <t xml:space="preserve">KÖVETELÉSEK (=D/I+D/II+D/III) </t>
  </si>
  <si>
    <t>E</t>
  </si>
  <si>
    <t>EGYÉB SAJÁTOS ESZKÖZOLDALI ELSZÁMOLÁSOK</t>
  </si>
  <si>
    <t>F</t>
  </si>
  <si>
    <t>AKTÍV IDŐBELI ELHATÁROLÁSOK</t>
  </si>
  <si>
    <t>ESZKÖZÖK ÖSSZESEN (=A+B+C+D+E+F)</t>
  </si>
  <si>
    <t>FORRÁSOK</t>
  </si>
  <si>
    <t>G/I</t>
  </si>
  <si>
    <t>Nemzeti vagyon induláskori értéke</t>
  </si>
  <si>
    <t>G/II</t>
  </si>
  <si>
    <t>Nemzeti vagyon változásai</t>
  </si>
  <si>
    <t>G/III</t>
  </si>
  <si>
    <t>Egyéb eszközök induláskori értéke és változásai</t>
  </si>
  <si>
    <t>G/IV</t>
  </si>
  <si>
    <t>Felhalmozott eredmény</t>
  </si>
  <si>
    <t>G/V</t>
  </si>
  <si>
    <t>Eszközök értékhelyesbítésének forrása</t>
  </si>
  <si>
    <t>G/VI</t>
  </si>
  <si>
    <t>Mérleg szerinti eredmény</t>
  </si>
  <si>
    <t>G</t>
  </si>
  <si>
    <t>SAJÁT TŐKE (=G/I+…+G/VI)</t>
  </si>
  <si>
    <t>H/I</t>
  </si>
  <si>
    <t>Költségvetési évben esedékes kötelezettségek</t>
  </si>
  <si>
    <t>H/II</t>
  </si>
  <si>
    <t>Költségvetési évet követően esedékes kötelezettségek</t>
  </si>
  <si>
    <t>H/III</t>
  </si>
  <si>
    <t>Kötelezettség jellegű sajátos elszámolások</t>
  </si>
  <si>
    <t>H</t>
  </si>
  <si>
    <t>KÖTELEZETTSÉGEK (=H/I+H/II+H/III)</t>
  </si>
  <si>
    <t>I</t>
  </si>
  <si>
    <t>EGYÉB SAJÁTOS FORRÁSOLDALI ELSZÁMOLÁSOK</t>
  </si>
  <si>
    <t>J</t>
  </si>
  <si>
    <t>PASSZÍV IDŐBELI ELHATÁROLÁSOK</t>
  </si>
  <si>
    <t>az Európai Uniós forrásból megvalósított, ill. tervezett projektek bevételeiről és kiadásairól, valamint az önkormányzaton kívüli ilyen projektekhez történő hozzájárulásról</t>
  </si>
  <si>
    <t>Bevételek (források)</t>
  </si>
  <si>
    <t>Európai Unios forrás</t>
  </si>
  <si>
    <t>Kormányzati támogatás</t>
  </si>
  <si>
    <t>Önkormányzat saját forrásaiból</t>
  </si>
  <si>
    <t>Kiadások:</t>
  </si>
  <si>
    <t>Egyéb kiadás</t>
  </si>
  <si>
    <t>ERASMUS+ pályázat</t>
  </si>
  <si>
    <t>( Ft-ban)</t>
  </si>
  <si>
    <t>( Ft)</t>
  </si>
  <si>
    <t>Központi Óvoda és Bölcsőde  Többcélú KIKI</t>
  </si>
  <si>
    <t>VI.</t>
  </si>
  <si>
    <t>VII.</t>
  </si>
  <si>
    <t>VIII.</t>
  </si>
  <si>
    <t>Központi Óvoda és Bölcsőde Többcélú KIKI</t>
  </si>
  <si>
    <t>TOP-2.1.2-15 Városmajor</t>
  </si>
  <si>
    <t>TOP-2.1.3-15 Csapadékvíz</t>
  </si>
  <si>
    <t>TOP-3.1.1-15 Déli Városrész</t>
  </si>
  <si>
    <t>TOP-3.2.1-16 Önkormányzati épület energetikai</t>
  </si>
  <si>
    <t>TOP-1.4.1-15 Központi Óvoda</t>
  </si>
  <si>
    <t>TOP-1.2.1-16 Turisztika</t>
  </si>
  <si>
    <t>Szállítói tartozásokra</t>
  </si>
  <si>
    <t>IX.</t>
  </si>
  <si>
    <t>X.</t>
  </si>
  <si>
    <t>XI.</t>
  </si>
  <si>
    <t>XII.</t>
  </si>
  <si>
    <t>XIII.</t>
  </si>
  <si>
    <t>XIV.</t>
  </si>
  <si>
    <t>Peresznyének visszautalandó összeg</t>
  </si>
  <si>
    <t>Horvátzsidánynak visszautalandó összeg</t>
  </si>
  <si>
    <t xml:space="preserve">Egészségügyi feladatok el nem költött NEAK finanszírozása </t>
  </si>
  <si>
    <t>6. Polgármesteri illetmény támogatása</t>
  </si>
  <si>
    <t>7.b. Bölcsődei üzemeltetés támogatása</t>
  </si>
  <si>
    <t xml:space="preserve">          ( Ft)</t>
  </si>
  <si>
    <t>Eredeti előirányzat</t>
  </si>
  <si>
    <t>Velem községi Önkormányzat Közös Hivatalhoz</t>
  </si>
  <si>
    <t>Bozsok községi Önkormányzat Közös Hivatalhoz</t>
  </si>
  <si>
    <t>Lakástámogatás visszatérítés</t>
  </si>
  <si>
    <t>TOP-3.1.1-15 Kőszegfalvi  Kerékpárút</t>
  </si>
  <si>
    <t xml:space="preserve">TOP-1.4.1-15 Újvárosi Óvoda </t>
  </si>
  <si>
    <t>Egészségház klímaberendezés várótermekben</t>
  </si>
  <si>
    <t>ÖBB vasútpálya megvásárlásával együtt (26000EUR)</t>
  </si>
  <si>
    <t>Jurisics Vár TOP projekt keretében beszerzendő eszközök</t>
  </si>
  <si>
    <t>Kőszegi Szociális Gondozási Központ kisértékű tárgyi eszköz beszerzés</t>
  </si>
  <si>
    <t>Központi Óvoda Székhely Intézmény kisértékű tárgyi eszköz beszerzés</t>
  </si>
  <si>
    <t>Központi Óvoda Bölcsőde Intézményegysége kisértékű tárgyi eszköz beszerzés</t>
  </si>
  <si>
    <t>Újvárosi Óvoda Székhely Intézmény kisértékű tárgyi eszköz beszerzés</t>
  </si>
  <si>
    <t>Újvárosi Óvoda Kőszegfalvi tagóvodája kisértékű tárgyi eszköz beszerzés</t>
  </si>
  <si>
    <t>VASIVÍZ Zrt. Kompenzációs számlák</t>
  </si>
  <si>
    <t>Hulladékgazdálkodási társulási beruházásokhoz átadás (2017.évi hátralék)</t>
  </si>
  <si>
    <t xml:space="preserve">FORRÁSOK ÖSSZESEN (=G+H+I+J) </t>
  </si>
  <si>
    <t>VELOREGIO</t>
  </si>
  <si>
    <t>Önkormányzat és intézményei összesen (I.+II.+III.+IV.+V.+VI.+VII.+VIII.+IX.+X.+XI.+XII.+XIII.+XIV.):</t>
  </si>
  <si>
    <t>pályázatok maradványa</t>
  </si>
  <si>
    <t>Hajléktalan szálló kapott támogatás</t>
  </si>
  <si>
    <t xml:space="preserve">Kőszegnek visszautalandó </t>
  </si>
  <si>
    <t>Kőszegnek utalandó Horvátzsidányi IK többlet visszautalására</t>
  </si>
  <si>
    <t>Meskó utca Bajcsy-Zs.E. utcáig tartó szakasz felújítása</t>
  </si>
  <si>
    <t>Intézményektől visszavont pénzmaradvány felhasználása</t>
  </si>
  <si>
    <t xml:space="preserve">          2019. évi felhalmozási célú bevételek </t>
  </si>
  <si>
    <t>Intézmények</t>
  </si>
  <si>
    <t>Önkormányzat</t>
  </si>
  <si>
    <t>Összesen</t>
  </si>
  <si>
    <t>Vagyonhasznosító bevétele (ÁFA nélküli összeg) (napelem, Rohonci 40.)</t>
  </si>
  <si>
    <t>Velem községi Önkormányzat Óvodához</t>
  </si>
  <si>
    <t>Peresznye községi Önkormányzat Óvodához</t>
  </si>
  <si>
    <t>Horvátzsidány községi Önkormányzat Óvodához</t>
  </si>
  <si>
    <t>Horvátzsidány községi Önkormányzat Szocihoz</t>
  </si>
  <si>
    <t>Zártkerti mintaprogram pályázati maradványa</t>
  </si>
  <si>
    <t>Bölcsőde pályázat (95 %-os) támogatás</t>
  </si>
  <si>
    <t>Birkózó terem pályázat támogatása (fejlesztési rész)</t>
  </si>
  <si>
    <t>ZSIDÓ deportálási évforduló támogatása</t>
  </si>
  <si>
    <t>KOHÉZIÓ</t>
  </si>
  <si>
    <t>TOP-2.1.2-15 Városmajor PM-től többlettámogatás</t>
  </si>
  <si>
    <t>TOP-2.1.2-15 Városmajor KRAFT forrásból</t>
  </si>
  <si>
    <t>TOP-2.1.3-15 Csapadékvíz KRAFT forrásból</t>
  </si>
  <si>
    <t>TOP-3.1.1-15 Déli Városrész KRAFT forrásból</t>
  </si>
  <si>
    <t>Kőszeg városkörnyéki közösségi közlekedés fejlesztése</t>
  </si>
  <si>
    <t>Árpád tér, Pék utca-Várkör útépítés</t>
  </si>
  <si>
    <t>Felhalmozási célú átvett pénzeszközök áht-n kívülről</t>
  </si>
  <si>
    <t>Alpannónia támogatás</t>
  </si>
  <si>
    <t xml:space="preserve">Jurisics Vár TOP projekt </t>
  </si>
  <si>
    <t xml:space="preserve">Kiss János lakótelep parkoló kialakítása </t>
  </si>
  <si>
    <t xml:space="preserve">Kárpáti Sándor utca 54 méterének járhatóvá tétele </t>
  </si>
  <si>
    <t>Missziós ház kerítésének áthelyezése</t>
  </si>
  <si>
    <t>Városkörnyéki közösségi közlekedés fejlesztése (SUMP)</t>
  </si>
  <si>
    <t>TOP előkészítő keret 2018. évi maradványa (Kraft megelőlegezés visszautalása)</t>
  </si>
  <si>
    <t xml:space="preserve">TOP-2.1.2-15 Városmajor (47/2018.(III.14.) projekthez ingatlanvásárláshoz  </t>
  </si>
  <si>
    <t>TOP-3.1.1-15 Déli Városrész (147/2018.(IX.20.) projekthez közvilágítás hálózat</t>
  </si>
  <si>
    <t>TOP-3.1.1-15 Déli Városrész (183/2018.(X.18.) projekthez kivitelezéshez</t>
  </si>
  <si>
    <t>Űrhajósok utca (Bercsényi-Sigray u. közti szakasz) felújítása</t>
  </si>
  <si>
    <t>Vízmű utcai ívóvízhálózat kiépítése + műszaki ellenőr</t>
  </si>
  <si>
    <t>Kőszegi Városi Múzeum Járásszékhelyi pályázatból</t>
  </si>
  <si>
    <t>Könyvtár EFOP pályázatból</t>
  </si>
  <si>
    <t>VÁR  EFOP pályázatból</t>
  </si>
  <si>
    <t xml:space="preserve">Kőszegi Szociális Gondozási Központ hajléktalan ellátás  </t>
  </si>
  <si>
    <t>Alpannónia maradvány</t>
  </si>
  <si>
    <t>Hitel-, kölcsönfelvétel pénzügyi vállalkozástól</t>
  </si>
  <si>
    <t>Hosszú lejáratú hitel (4-6 év futamidőre)</t>
  </si>
  <si>
    <t>Fejlesztési hitel</t>
  </si>
  <si>
    <t>Módosított előirányzat 2019.12.31.</t>
  </si>
  <si>
    <t>Teljesítés 2019.12.31.</t>
  </si>
  <si>
    <t>Kőszegfalvi telkek értékesítése</t>
  </si>
  <si>
    <t>2019. évi felhalmozási  kiadások ( Ft)</t>
  </si>
  <si>
    <t xml:space="preserve">Bölcsőde pályázat (12 fő * 8 000 000 + 5% önerő) </t>
  </si>
  <si>
    <t>Bírkózó terem kialakítása (pályázatból 50 000 000 + pályázati bíztosíték 3 500 000)</t>
  </si>
  <si>
    <t>Egészségház klímaberendezés várótermekben (1790065+119380 többlet)</t>
  </si>
  <si>
    <t>Kiss János lakótelep parkoló kialakítása (I. ütem 19 db parkoló)</t>
  </si>
  <si>
    <t>Kiss János lakótelep parkoló kialakítása (II. ütem 26 db parkoló)</t>
  </si>
  <si>
    <t>Zártkerti mintaprogram pályázati pénzből</t>
  </si>
  <si>
    <t>Zártkerti mintaprogram többlet kiadásokra</t>
  </si>
  <si>
    <t>Laptop képviselőknek (12db)</t>
  </si>
  <si>
    <t xml:space="preserve">TOP-1.4.1-15 Újvárosi Óvoda (129/2018.(VIII.23.) </t>
  </si>
  <si>
    <t>TOP előkészítő keret terhére 2018-ban szerződőtt</t>
  </si>
  <si>
    <t xml:space="preserve">TOP projektek 2019.évi előkészítési költségei </t>
  </si>
  <si>
    <t>Jurisics Vár EFOP projekt keretében beszerzendő eszközök</t>
  </si>
  <si>
    <t>Jurisics-vár Művelődési Központ és Várszínház kisértékű tárgyi eszközök</t>
  </si>
  <si>
    <t>Chernel Kálmán Városi Könyvtár kisértékű tárgyi eszközök</t>
  </si>
  <si>
    <t>Chernel Kálmán Városi Könyvtár tárgyi eszközök EFOP pályázatból</t>
  </si>
  <si>
    <t>Kőszegi Városi Múzeum Járásszékhelyi pályázatból kisértékű tárgyi eszközök</t>
  </si>
  <si>
    <t>Kőszegi Szociális Gondozási Központ Horvátzsidányi IK kisértékű tárgyi eszköz beszerzés</t>
  </si>
  <si>
    <t xml:space="preserve">Kőszegi Szociális Gondozási Központ kisértékű tárgyi eszköz beszerzés hajléktalan ellátásra </t>
  </si>
  <si>
    <t>Központi Óvoda Felsővárosi Óvoda kisértékű tárgyi eszköz beszerzés</t>
  </si>
  <si>
    <t>Központi Óvoda Peresznyei Tagóvodája kisértékű tárgyi eszköz beszerzés</t>
  </si>
  <si>
    <t>Központi Óvoda Horvátzsidányi Tagóvodája kisértékű tárgyi eszköz beszerzés</t>
  </si>
  <si>
    <t>Újvárosi Óvoda Velemi tagóvodája kisértékű tárgyi eszköz beszerzés</t>
  </si>
  <si>
    <t>Alpannónia pályázat keretén belül-  alpannonia turista- és szabadidőpark fejlesztése</t>
  </si>
  <si>
    <t>Egészségháztól D-re lévő fejlesztési terület közművesítése (2975/103 hrsz)</t>
  </si>
  <si>
    <t>Múzeum pénzmaradványból</t>
  </si>
  <si>
    <t>Kőszegi Közös Önkormányzati Hivatal  pénzmaradványból</t>
  </si>
  <si>
    <t>Központi Óvoda Székhely Intézmény  pénzmaradványból</t>
  </si>
  <si>
    <t>Újvárosi Óvoda Székhely Intézmény pénzmaradványból</t>
  </si>
  <si>
    <t>Újvárosi Óvoda Kőszegfalvi tagóvodája pénzmaradványból</t>
  </si>
  <si>
    <t>Újvárosi Óvoda Velemi tagóvodája pénzmaradványból</t>
  </si>
  <si>
    <t>Zsidó deportálási emléktábla</t>
  </si>
  <si>
    <t>Könyvtár TÁVHŐ szakaszolás</t>
  </si>
  <si>
    <t>Velemi-Írottkő utca Gyalogátkelőhely létesítése</t>
  </si>
  <si>
    <t>Számítógép vásárlása a 3. számú  Felnőttorvosi körzetbe</t>
  </si>
  <si>
    <t>Kőszegi Közös Önkormányzati Hivatal (kisebb javítások)</t>
  </si>
  <si>
    <t>Jurisics-vár Művelődési Központ és Várszínház (kisebb javítások)</t>
  </si>
  <si>
    <t>Chernel Kálmán Városi Könyvtár (kisebb javítások)</t>
  </si>
  <si>
    <t>Chernel Kálmán Városi Könyvtár EFOP pályázatból</t>
  </si>
  <si>
    <t>Kőszegi Városi Múzeum (kisebb javítások)</t>
  </si>
  <si>
    <t>Kőszegi Szociális Gondozási Központ (kisebb javítások)</t>
  </si>
  <si>
    <t>Központi Óvoda Székhely Intézmény  (kisebb javítások)</t>
  </si>
  <si>
    <t>Központi Óvoda Bölcsőde Intézményegysége  (kisebb javítások)</t>
  </si>
  <si>
    <t>Központi Óvoda Felsővárosi Óvoda (kisebb javítások)</t>
  </si>
  <si>
    <t>Központi Óvoda Peresznyei Tagóvodája (kisebb javítások)</t>
  </si>
  <si>
    <t>Központi Óvoda Horvátzsidányi Tagóvodája (kisebb javítások)</t>
  </si>
  <si>
    <t>Újvárosi Óvoda Székhely Intézmény (kisebb javítások)</t>
  </si>
  <si>
    <t>Újvárosi Óvoda Kőszegfalvi tagóvodája  (kisebb javítások)</t>
  </si>
  <si>
    <t>Újvárosi Óvoda Velemi tagóvodája (kisebb javítások)</t>
  </si>
  <si>
    <t>Árpád tér-Pék utca-Várkör útfelújítás pályázata</t>
  </si>
  <si>
    <t>Chernel 12 tető és a Rákóczi u.3. tető</t>
  </si>
  <si>
    <t>Malomárok híd felújítása</t>
  </si>
  <si>
    <t>Műemlék városkút restaurálása (TOP-turisztika)</t>
  </si>
  <si>
    <t>Hulladékgazdálkodási társulási beruházásokhoz átadás (2018.évi hátralék)</t>
  </si>
  <si>
    <t>Városkörnyéki közösségi közlekedés fejlesztése (SUMP) maradvány visszafizetése</t>
  </si>
  <si>
    <t>KSE-síugrók-konténerek</t>
  </si>
  <si>
    <t>Kőszegfalvi SE raktárépítéshez</t>
  </si>
  <si>
    <t>KFC önerő</t>
  </si>
  <si>
    <t>Fejlesztési tartalék</t>
  </si>
  <si>
    <t>Fejlesztési hitelből</t>
  </si>
  <si>
    <t>2019. évi eredeti előirányzat</t>
  </si>
  <si>
    <t>TOP-1.11-16-VS1-2018-00003 Ipari park</t>
  </si>
  <si>
    <t>TOP-3.2.1-16-VS1-2017-00007 Épület Energetika</t>
  </si>
  <si>
    <t>2020. évi költségvetésbe beépített feladatok</t>
  </si>
  <si>
    <t>2020. évi költségvetésbe a zárszámadás követően beépítendő maradvány</t>
  </si>
  <si>
    <t>Kőszeg Város Önkormányzata 2019. évi képződött maradványa</t>
  </si>
  <si>
    <t>Alpannónia maradvány (felhalmozási célú)</t>
  </si>
  <si>
    <t>Alpannónia plus EU forrásból finanszírozott program (működési célú)</t>
  </si>
  <si>
    <t>TOP-2.1.2-15 Városmajor  (működési célú)</t>
  </si>
  <si>
    <t>TOP-2.1.2-15 Városmajor (felhalmozási célú)</t>
  </si>
  <si>
    <t>TOP-2.1.3-15 Csapadékvíz (felhalmozási célú)</t>
  </si>
  <si>
    <t>TOP-3.1.1-15 Déli Városrész (felhalmozási célú)</t>
  </si>
  <si>
    <t>TOP-3.2.1-16 Önkormányzati épület energetikai (felhalmozási célú)</t>
  </si>
  <si>
    <t>TOP-1.2.1-16 Turisztika (működési célú)</t>
  </si>
  <si>
    <t>TOP-1.2.1-16 Turisztika (felhalmozási célú)</t>
  </si>
  <si>
    <t>TOP-Városkörnyéki Közösségi közlekedés fejlesztése (felhalmozási célú)</t>
  </si>
  <si>
    <t>TOP-1.1.1-16-VS1-2018-00003 Ipari Park fejlesztése (működési célú)</t>
  </si>
  <si>
    <t>TOP-1.1.1-16-VS1-2018-00003 Ipari Park fejlesztése (felhalmozási célú)</t>
  </si>
  <si>
    <t>TOP-5.2.1 Helyi foglalkoztatási Paktum (működési célú)</t>
  </si>
  <si>
    <t>Bírkózó terem pályzati önrész (felhalmozási célú)</t>
  </si>
  <si>
    <t>Ataru egyesület támogatása (működési célú)</t>
  </si>
  <si>
    <t>Idősbarát Önkormányzatok támogatása (működési célú)</t>
  </si>
  <si>
    <t>Téli rezsicsökkentés (működési célú)</t>
  </si>
  <si>
    <t>Bölcsőde pályázathoz biztosított önerő 2019. évi maradványa (felhalmozási célú)</t>
  </si>
  <si>
    <t>Árpád tértől Pék utcáig tartó szakasz felújítása (felhalmozási célú)</t>
  </si>
  <si>
    <t>TOP-3.1.1-15 Kőszegfalvi Kerékpárút (működési célú)</t>
  </si>
  <si>
    <t>TOP-5.3.1-16 Helyi identitás és kohézió (működési célú)</t>
  </si>
  <si>
    <t>VELOREGIO (működési célú)</t>
  </si>
  <si>
    <t>VELOREGIO (felhalmozási célú)</t>
  </si>
  <si>
    <t>ERASMUS+ pályázat (működési célú)</t>
  </si>
  <si>
    <t>2020. évi állami támogatások előlegének elszámolása (működési célú)</t>
  </si>
  <si>
    <t>Kőszeg Város Önkormányzata és intézményei bevételei és kiadásai 2019. évben</t>
  </si>
  <si>
    <t xml:space="preserve">               -ebből állami támogatás</t>
  </si>
  <si>
    <t xml:space="preserve">               -ebből államin felüli működési támogatás</t>
  </si>
  <si>
    <t xml:space="preserve">               -ebből államin felüli felhalmozási támogatás</t>
  </si>
  <si>
    <t xml:space="preserve">               -ebből egyéb felh. célú támogatások áht-n blülre</t>
  </si>
  <si>
    <t>Kőszeg Város Önkormányzatának központilag szabályozott bevételei 2019. évben</t>
  </si>
  <si>
    <t>Támogatás összege 2019. 01. 01.             ( Ft)</t>
  </si>
  <si>
    <t xml:space="preserve">A helyi önkormányzatok általános müködésének és ágazati feladatainak támogatása (2018. évi L. törvény 2. melléklete szerint)  </t>
  </si>
  <si>
    <t>I.) Települési önkrományzatok működésének támogatása</t>
  </si>
  <si>
    <t>5. 2019.évi bérkompenzáció támogatása</t>
  </si>
  <si>
    <t>7. Minimálbér és garantált bérminimum miatt emelés</t>
  </si>
  <si>
    <t>5.  Nemzetiségi óvodapedagógusok kiegészítő támogatása</t>
  </si>
  <si>
    <t>6. Minimálbér és garantált bérminimum miatt emelés</t>
  </si>
  <si>
    <t>1. Pénzbeli szociális ellátások kiegészítése</t>
  </si>
  <si>
    <t>7.a.(1) Kiegészító támogatás a bölcsődében folgalkoztatott, felsőfokú végzettségű kisgyermeknevelők béréhez</t>
  </si>
  <si>
    <t xml:space="preserve">7.a.(2) Finanszírozás szempontjából elismert szakmai dolgozók bértámogatása </t>
  </si>
  <si>
    <t>Szociális ágazati pótlék</t>
  </si>
  <si>
    <t>Hajléktalan ellátás REKI</t>
  </si>
  <si>
    <t xml:space="preserve">Minimálbér és garantált bérminimum miatt emelés szociális </t>
  </si>
  <si>
    <t xml:space="preserve">Minimálbér és garantált bérminimum miatt emelés gyermekétkeztetés </t>
  </si>
  <si>
    <t>1. i) Települési önkormányzatok könyvtári érdekeltségnövelő támogatása</t>
  </si>
  <si>
    <t>Minimálbér és garantált bérminimum miatt emelés</t>
  </si>
  <si>
    <t xml:space="preserve">A helyi önkormányzatok kiegészítő támogatásai  (2018. évi L. törvény 3. melléklete szerint)  </t>
  </si>
  <si>
    <t>Tűzoltóság REKI</t>
  </si>
  <si>
    <t xml:space="preserve">           Kiegyenlítő bérrendezési alap</t>
  </si>
  <si>
    <t>Működési célú  önkormányzati támogatások összesen (2018. évi L. törvény 2. és 3. melléklete szerint):</t>
  </si>
  <si>
    <t>Belügyminisztérium önkormányzati feladatellátást szolgáló fejlesztések támogatása</t>
  </si>
  <si>
    <t>Felhalmozási célú  önkormányzati támogatások összesen (2018. évi L. törvény 2. és 3. melléklete szerint):</t>
  </si>
  <si>
    <t>2019. évben</t>
  </si>
  <si>
    <t xml:space="preserve">                - ebből felhalmozási célú önkormányzati támogatás </t>
  </si>
  <si>
    <t xml:space="preserve">                - ebből felhalmozási célú EU támogatás </t>
  </si>
  <si>
    <t xml:space="preserve">               -ebből felhalmozási célú visszatérítendő támogatások, kölcsönök nyújtása</t>
  </si>
  <si>
    <t xml:space="preserve">               -ebből egyéb felhalmozási célú támogatások államháztartáson belülre</t>
  </si>
  <si>
    <t xml:space="preserve">               -ebből egyéb felhalmozási célú támogatások államháztartáson kívülre</t>
  </si>
  <si>
    <t>módosított ei. 2019.12.31.</t>
  </si>
  <si>
    <t>teljesítés 2019.12.31.</t>
  </si>
  <si>
    <t>2019. évi maradvány kimutatása</t>
  </si>
  <si>
    <t>Támogatás összege 2019. 12. 31.             ( Ft)</t>
  </si>
  <si>
    <t>Teljesítés összege 2019. 12. 31.             ( Ft)</t>
  </si>
  <si>
    <t xml:space="preserve">               -ebből felh. C. visszat. tám, kölcsönök nyújtása</t>
  </si>
  <si>
    <t>Kötelezettségvállalással terhelt működési célú maradvány</t>
  </si>
  <si>
    <t>Kötelezettségvállalással terhelt felhalmozási célú maradvány</t>
  </si>
  <si>
    <t>Kőszegi Közös Önkormányzati Hivatal 2019. évben képződött maradványa:</t>
  </si>
  <si>
    <t>Chernel K. Városi Könyvtár 2019. évben képződött maradványa:</t>
  </si>
  <si>
    <t>Jurisics-vár Művelődési Központ és Várszínház 2019. évben képződött maradványa:</t>
  </si>
  <si>
    <t>Kőszegi Városi Múzeum 2019. évben képződött maradványa</t>
  </si>
  <si>
    <t>Kőszegi Szociális Gondozási Központ  2019. évben képződött maradványa</t>
  </si>
  <si>
    <t>Központi Óvoda és Bölcsőde (székhely Intézmény) 2019. évben képződött maradványa</t>
  </si>
  <si>
    <t>Központi Óvoda és Bölcsőde (Bölcsőde) 2019. évben képződött maradványa</t>
  </si>
  <si>
    <t>Központi Óvoda és Bölcsőde  (Felsővárosi tagóvodája) 2019. évben képződött maradványa</t>
  </si>
  <si>
    <t>Központi Óvoda és Bölcsőde ( Horvátzsidányi tagóvodája) 2019. évben képződött maradványa</t>
  </si>
  <si>
    <t>Központi Óvoda és Bölcsőde (Peresznyei tagóvodája) 2019. évben képződött maradványa</t>
  </si>
  <si>
    <t>Újvárosi Óvoda (székhely Intézménye) 2019. évben képződött maradványa</t>
  </si>
  <si>
    <t>Újvárosi Óvoda ( Kőszegfalvi tagóvodája) 2019. évben képződött maradványa</t>
  </si>
  <si>
    <t>Újvárosi Óvoda ( Velemi tagóvodája) 2019. évben képződött maradványa</t>
  </si>
  <si>
    <t>Kőszeg Város Önkormányzatának 2019. évi vagyonmérlege</t>
  </si>
  <si>
    <t>Alpannónia pályázat</t>
  </si>
  <si>
    <t>TOP-5.2.1 Helyi foglalkoztatási együttműködési pályázat</t>
  </si>
  <si>
    <t>Veloregió</t>
  </si>
  <si>
    <t>2019. évi módosított előirányzat</t>
  </si>
  <si>
    <t>2019. évi teljesítés</t>
  </si>
  <si>
    <t>Egyéb támogatás</t>
  </si>
  <si>
    <t>Személyi kiadások</t>
  </si>
  <si>
    <t>Munkáltatói járulék kiadások</t>
  </si>
  <si>
    <t>Egyéb kiadás/tartalékok</t>
  </si>
  <si>
    <t>2019. 12.31. módosított előirányzat</t>
  </si>
  <si>
    <t>2019. 12.31. teljesítés</t>
  </si>
  <si>
    <t>2020. évi kiadások fedezeteként a 2020. évi költségvetésbe szereplő összeg</t>
  </si>
  <si>
    <t>Intézmény kérése (dologi kiadásokra)</t>
  </si>
  <si>
    <t>pályázati önerőre</t>
  </si>
  <si>
    <t>Önkrmányzati dolgozók bér és járuléka</t>
  </si>
  <si>
    <t>TOP előkészítő keret megemelése</t>
  </si>
  <si>
    <t>Kőszegnek visszautalandó</t>
  </si>
  <si>
    <t>Kőszegnek visszautalandó nem kőszegi intézményekből</t>
  </si>
  <si>
    <t>Velemnek utalandó</t>
  </si>
  <si>
    <t>2020.évi költségvetésbe beépítésre került várható visszavonásként</t>
  </si>
  <si>
    <t>Szociális célú pénzeszközátadásokra</t>
  </si>
  <si>
    <t>2019.évi MÁK beszámoló állami támogatás visszafizetése miatt</t>
  </si>
  <si>
    <t>Nyári táborok megrendezésének támogatására</t>
  </si>
  <si>
    <t>Vár vagyonkezelői díj többlet költsége</t>
  </si>
  <si>
    <t>Tartalék</t>
  </si>
  <si>
    <t>Zártkerti mintaprogram maradványa/támogatás visszacsökkentése</t>
  </si>
  <si>
    <t>Jurisics-Vár Művelődési Központ és várszínház színházi támogatása</t>
  </si>
  <si>
    <t>képviselői laptop értékesítése</t>
  </si>
  <si>
    <t>TOP-5. Paktum telefonvásárlás</t>
  </si>
  <si>
    <t>Sziget utca pályázati maradvány visszafizetése</t>
  </si>
  <si>
    <t>Alpannónia hazai forrás megelőlegezés visszautalása</t>
  </si>
  <si>
    <t>Államháztartáson belüli megelőlegezések</t>
  </si>
  <si>
    <t>Államháztartáson belüli megelőlegezés</t>
  </si>
  <si>
    <t>Európai Unios forrás (előző évi maradványa)</t>
  </si>
  <si>
    <t>Európai Unios forrás (előző évi maradvány)</t>
  </si>
  <si>
    <t>Támogatás hazai megelőlegezés visszautalása</t>
  </si>
  <si>
    <t>Kormányzati támogatás (előző évi maradványa)</t>
  </si>
  <si>
    <t>1. melléklet a 22/2020. (VII. 3.) önkormányzati rendelethez</t>
  </si>
  <si>
    <t>2. melléklet a 22/2020. (VII. 3.) önkormányzati rendelethez</t>
  </si>
  <si>
    <t>3. melléklet a 22/2020. (VII. 3.) önkormányzati rendelethez</t>
  </si>
  <si>
    <t>4. melléklet a 22/2020. (VII. 3.) önkormányzati rendelethez</t>
  </si>
  <si>
    <t>5. melléklet a 22/2020. (VII. 3.) önkormányzati rendelethez</t>
  </si>
  <si>
    <t>6. melléklet a 22/2020. (VII. 3.) önkormányzati rendelethez</t>
  </si>
  <si>
    <t>7. melléklet a  22/2020. (VII. 3.) önkormányzati rendelethez</t>
  </si>
  <si>
    <t>8. melléklet a 22/2020. (VII. 3.) önkormányzati rendelethez</t>
  </si>
  <si>
    <t>9. melléklet a 22/2020. (VII. 3.) önkormányzati rendelethez</t>
  </si>
</sst>
</file>

<file path=xl/styles.xml><?xml version="1.0" encoding="utf-8"?>
<styleSheet xmlns="http://schemas.openxmlformats.org/spreadsheetml/2006/main">
  <numFmts count="4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&quot;H-&quot;0000"/>
    <numFmt numFmtId="167" formatCode="#,##0.000"/>
    <numFmt numFmtId="168" formatCode="#,##0.0"/>
    <numFmt numFmtId="169" formatCode="0.000"/>
    <numFmt numFmtId="170" formatCode="&quot;Igen&quot;;&quot;Igen&quot;;&quot;Nem&quot;"/>
    <numFmt numFmtId="171" formatCode="&quot;Igaz&quot;;&quot;Igaz&quot;;&quot;Hamis&quot;"/>
    <numFmt numFmtId="172" formatCode="&quot;Be&quot;;&quot;Be&quot;;&quot;Ki&quot;"/>
    <numFmt numFmtId="173" formatCode="#,##0.000000"/>
    <numFmt numFmtId="174" formatCode="#,##0.000000000000"/>
    <numFmt numFmtId="175" formatCode="&quot;€&quot;#,##0;\-&quot;€&quot;#,##0"/>
    <numFmt numFmtId="176" formatCode="&quot;€&quot;#,##0;[Red]\-&quot;€&quot;#,##0"/>
    <numFmt numFmtId="177" formatCode="&quot;€&quot;#,##0.00;\-&quot;€&quot;#,##0.00"/>
    <numFmt numFmtId="178" formatCode="&quot;€&quot;#,##0.00;[Red]\-&quot;€&quot;#,##0.00"/>
    <numFmt numFmtId="179" formatCode="_-&quot;€&quot;* #,##0_-;\-&quot;€&quot;* #,##0_-;_-&quot;€&quot;* &quot;-&quot;_-;_-@_-"/>
    <numFmt numFmtId="180" formatCode="_-&quot;€&quot;* #,##0.00_-;\-&quot;€&quot;* #,##0.00_-;_-&quot;€&quot;* &quot;-&quot;??_-;_-@_-"/>
    <numFmt numFmtId="181" formatCode="[$-40E]yyyy\.\ mmmm\ d\."/>
    <numFmt numFmtId="182" formatCode="#,##0_ ;[Red]\-#,##0\ "/>
    <numFmt numFmtId="183" formatCode="_-* #,##0.000\ _F_t_-;\-* #,##0.000\ _F_t_-;_-* &quot;-&quot;??\ _F_t_-;_-@_-"/>
    <numFmt numFmtId="184" formatCode="_-* #,##0.0\ _F_t_-;\-* #,##0.0\ _F_t_-;_-* &quot;-&quot;??\ _F_t_-;_-@_-"/>
    <numFmt numFmtId="185" formatCode="_-* #,##0\ _F_t_-;\-* #,##0\ _F_t_-;_-* &quot;-&quot;??\ _F_t_-;_-@_-"/>
    <numFmt numFmtId="186" formatCode="#,##0.0000"/>
    <numFmt numFmtId="187" formatCode="#,##0.0000000"/>
    <numFmt numFmtId="188" formatCode="0.0"/>
    <numFmt numFmtId="189" formatCode="#,##0.00000"/>
    <numFmt numFmtId="190" formatCode="0.0000000"/>
    <numFmt numFmtId="191" formatCode="0.000000"/>
    <numFmt numFmtId="192" formatCode="0.00000"/>
    <numFmt numFmtId="193" formatCode="0.0000"/>
    <numFmt numFmtId="194" formatCode="0.00000000"/>
    <numFmt numFmtId="195" formatCode="#,##0\ &quot;Ft&quot;"/>
    <numFmt numFmtId="196" formatCode="[$€-2]\ #\ ##,000_);[Red]\([$€-2]\ #\ ##,000\)"/>
  </numFmts>
  <fonts count="4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i/>
      <sz val="10"/>
      <name val="Times New Roman CE"/>
      <family val="0"/>
    </font>
    <font>
      <sz val="10"/>
      <name val="Times New Roman CE"/>
      <family val="1"/>
    </font>
    <font>
      <b/>
      <sz val="10"/>
      <name val="Times New Roman CE"/>
      <family val="0"/>
    </font>
    <font>
      <b/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Times New Roman"/>
      <family val="1"/>
    </font>
    <font>
      <i/>
      <sz val="10"/>
      <name val="Times New Roman CE"/>
      <family val="0"/>
    </font>
    <font>
      <b/>
      <i/>
      <sz val="12"/>
      <name val="Times New Roman CE"/>
      <family val="0"/>
    </font>
    <font>
      <sz val="10"/>
      <name val="MS Sans Serif"/>
      <family val="2"/>
    </font>
    <font>
      <i/>
      <sz val="8"/>
      <name val="Times New Roman CE"/>
      <family val="0"/>
    </font>
    <font>
      <sz val="10"/>
      <name val="Arial"/>
      <family val="2"/>
    </font>
    <font>
      <b/>
      <i/>
      <sz val="12"/>
      <name val="Times New Roman"/>
      <family val="1"/>
    </font>
    <font>
      <b/>
      <sz val="10"/>
      <color indexed="10"/>
      <name val="Times New Roman"/>
      <family val="1"/>
    </font>
    <font>
      <b/>
      <i/>
      <sz val="11"/>
      <name val="Times New Roman CE"/>
      <family val="1"/>
    </font>
    <font>
      <b/>
      <i/>
      <sz val="11"/>
      <name val="Times New Roman"/>
      <family val="1"/>
    </font>
    <font>
      <sz val="8"/>
      <name val="Times New Roman CE"/>
      <family val="0"/>
    </font>
    <font>
      <i/>
      <sz val="10"/>
      <color indexed="8"/>
      <name val="Times New Roman"/>
      <family val="1"/>
    </font>
    <font>
      <i/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1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30" fillId="3" borderId="0" applyNumberFormat="0" applyBorder="0" applyAlignment="0" applyProtection="0"/>
    <xf numFmtId="0" fontId="18" fillId="7" borderId="1" applyNumberFormat="0" applyAlignment="0" applyProtection="0"/>
    <xf numFmtId="0" fontId="32" fillId="20" borderId="1" applyNumberFormat="0" applyAlignment="0" applyProtection="0"/>
    <xf numFmtId="0" fontId="23" fillId="21" borderId="2" applyNumberFormat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21" borderId="2" applyNumberFormat="0" applyAlignment="0" applyProtection="0"/>
    <xf numFmtId="0" fontId="2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18" fillId="7" borderId="1" applyNumberFormat="0" applyAlignment="0" applyProtection="0"/>
    <xf numFmtId="0" fontId="0" fillId="22" borderId="7" applyNumberFormat="0" applyFont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26" fillId="4" borderId="0" applyNumberFormat="0" applyBorder="0" applyAlignment="0" applyProtection="0"/>
    <xf numFmtId="0" fontId="27" fillId="20" borderId="8" applyNumberFormat="0" applyAlignment="0" applyProtection="0"/>
    <xf numFmtId="0" fontId="2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16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22" borderId="7" applyNumberFormat="0" applyFont="0" applyAlignment="0" applyProtection="0"/>
    <xf numFmtId="0" fontId="27" fillId="20" borderId="8" applyNumberFormat="0" applyAlignment="0" applyProtection="0"/>
    <xf numFmtId="0" fontId="2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" borderId="0" applyNumberFormat="0" applyBorder="0" applyAlignment="0" applyProtection="0"/>
    <xf numFmtId="0" fontId="31" fillId="23" borderId="0" applyNumberFormat="0" applyBorder="0" applyAlignment="0" applyProtection="0"/>
    <xf numFmtId="0" fontId="32" fillId="20" borderId="1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70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3" fillId="0" borderId="0" xfId="100" applyFont="1" applyFill="1" applyBorder="1" applyAlignment="1">
      <alignment horizontal="left"/>
      <protection/>
    </xf>
    <xf numFmtId="0" fontId="4" fillId="0" borderId="0" xfId="0" applyFont="1" applyAlignment="1">
      <alignment vertical="top"/>
    </xf>
    <xf numFmtId="0" fontId="4" fillId="9" borderId="0" xfId="0" applyFont="1" applyFill="1" applyAlignment="1">
      <alignment vertical="top"/>
    </xf>
    <xf numFmtId="0" fontId="5" fillId="9" borderId="0" xfId="0" applyFont="1" applyFill="1" applyAlignment="1">
      <alignment vertical="top"/>
    </xf>
    <xf numFmtId="4" fontId="14" fillId="20" borderId="10" xfId="0" applyNumberFormat="1" applyFont="1" applyFill="1" applyBorder="1" applyAlignment="1">
      <alignment/>
    </xf>
    <xf numFmtId="4" fontId="13" fillId="20" borderId="11" xfId="0" applyNumberFormat="1" applyFont="1" applyFill="1" applyBorder="1" applyAlignment="1">
      <alignment/>
    </xf>
    <xf numFmtId="4" fontId="14" fillId="20" borderId="12" xfId="0" applyNumberFormat="1" applyFont="1" applyFill="1" applyBorder="1" applyAlignment="1">
      <alignment/>
    </xf>
    <xf numFmtId="0" fontId="14" fillId="6" borderId="13" xfId="0" applyFont="1" applyFill="1" applyBorder="1" applyAlignment="1">
      <alignment/>
    </xf>
    <xf numFmtId="3" fontId="14" fillId="6" borderId="14" xfId="0" applyNumberFormat="1" applyFont="1" applyFill="1" applyBorder="1" applyAlignment="1">
      <alignment/>
    </xf>
    <xf numFmtId="3" fontId="14" fillId="6" borderId="15" xfId="0" applyNumberFormat="1" applyFont="1" applyFill="1" applyBorder="1" applyAlignment="1">
      <alignment/>
    </xf>
    <xf numFmtId="3" fontId="14" fillId="6" borderId="16" xfId="0" applyNumberFormat="1" applyFont="1" applyFill="1" applyBorder="1" applyAlignment="1">
      <alignment/>
    </xf>
    <xf numFmtId="3" fontId="14" fillId="6" borderId="17" xfId="0" applyNumberFormat="1" applyFont="1" applyFill="1" applyBorder="1" applyAlignment="1">
      <alignment/>
    </xf>
    <xf numFmtId="3" fontId="14" fillId="6" borderId="16" xfId="0" applyNumberFormat="1" applyFont="1" applyFill="1" applyBorder="1" applyAlignment="1">
      <alignment/>
    </xf>
    <xf numFmtId="0" fontId="14" fillId="6" borderId="18" xfId="0" applyFont="1" applyFill="1" applyBorder="1" applyAlignment="1">
      <alignment/>
    </xf>
    <xf numFmtId="3" fontId="14" fillId="6" borderId="19" xfId="0" applyNumberFormat="1" applyFont="1" applyFill="1" applyBorder="1" applyAlignment="1">
      <alignment/>
    </xf>
    <xf numFmtId="3" fontId="14" fillId="6" borderId="20" xfId="0" applyNumberFormat="1" applyFont="1" applyFill="1" applyBorder="1" applyAlignment="1">
      <alignment/>
    </xf>
    <xf numFmtId="3" fontId="14" fillId="6" borderId="21" xfId="0" applyNumberFormat="1" applyFont="1" applyFill="1" applyBorder="1" applyAlignment="1">
      <alignment/>
    </xf>
    <xf numFmtId="3" fontId="14" fillId="6" borderId="22" xfId="0" applyNumberFormat="1" applyFont="1" applyFill="1" applyBorder="1" applyAlignment="1">
      <alignment/>
    </xf>
    <xf numFmtId="0" fontId="14" fillId="6" borderId="23" xfId="0" applyFont="1" applyFill="1" applyBorder="1" applyAlignment="1">
      <alignment/>
    </xf>
    <xf numFmtId="3" fontId="14" fillId="6" borderId="24" xfId="0" applyNumberFormat="1" applyFont="1" applyFill="1" applyBorder="1" applyAlignment="1">
      <alignment/>
    </xf>
    <xf numFmtId="3" fontId="14" fillId="6" borderId="25" xfId="0" applyNumberFormat="1" applyFont="1" applyFill="1" applyBorder="1" applyAlignment="1">
      <alignment/>
    </xf>
    <xf numFmtId="3" fontId="14" fillId="6" borderId="26" xfId="0" applyNumberFormat="1" applyFont="1" applyFill="1" applyBorder="1" applyAlignment="1">
      <alignment/>
    </xf>
    <xf numFmtId="3" fontId="14" fillId="6" borderId="27" xfId="0" applyNumberFormat="1" applyFont="1" applyFill="1" applyBorder="1" applyAlignment="1">
      <alignment/>
    </xf>
    <xf numFmtId="0" fontId="14" fillId="6" borderId="28" xfId="0" applyFont="1" applyFill="1" applyBorder="1" applyAlignment="1">
      <alignment/>
    </xf>
    <xf numFmtId="3" fontId="14" fillId="6" borderId="29" xfId="0" applyNumberFormat="1" applyFont="1" applyFill="1" applyBorder="1" applyAlignment="1">
      <alignment/>
    </xf>
    <xf numFmtId="0" fontId="14" fillId="6" borderId="30" xfId="0" applyFont="1" applyFill="1" applyBorder="1" applyAlignment="1">
      <alignment/>
    </xf>
    <xf numFmtId="3" fontId="14" fillId="6" borderId="31" xfId="0" applyNumberFormat="1" applyFont="1" applyFill="1" applyBorder="1" applyAlignment="1">
      <alignment/>
    </xf>
    <xf numFmtId="0" fontId="14" fillId="6" borderId="28" xfId="0" applyFont="1" applyFill="1" applyBorder="1" applyAlignment="1">
      <alignment wrapText="1"/>
    </xf>
    <xf numFmtId="3" fontId="14" fillId="6" borderId="14" xfId="0" applyNumberFormat="1" applyFont="1" applyFill="1" applyBorder="1" applyAlignment="1">
      <alignment/>
    </xf>
    <xf numFmtId="3" fontId="14" fillId="6" borderId="15" xfId="0" applyNumberFormat="1" applyFont="1" applyFill="1" applyBorder="1" applyAlignment="1">
      <alignment/>
    </xf>
    <xf numFmtId="0" fontId="14" fillId="6" borderId="32" xfId="0" applyFont="1" applyFill="1" applyBorder="1" applyAlignment="1">
      <alignment/>
    </xf>
    <xf numFmtId="3" fontId="14" fillId="6" borderId="33" xfId="0" applyNumberFormat="1" applyFont="1" applyFill="1" applyBorder="1" applyAlignment="1">
      <alignment/>
    </xf>
    <xf numFmtId="3" fontId="14" fillId="6" borderId="17" xfId="0" applyNumberFormat="1" applyFont="1" applyFill="1" applyBorder="1" applyAlignment="1">
      <alignment/>
    </xf>
    <xf numFmtId="0" fontId="13" fillId="0" borderId="34" xfId="0" applyFont="1" applyBorder="1" applyAlignment="1">
      <alignment horizontal="left" wrapText="1"/>
    </xf>
    <xf numFmtId="3" fontId="12" fillId="6" borderId="35" xfId="0" applyNumberFormat="1" applyFont="1" applyFill="1" applyBorder="1" applyAlignment="1">
      <alignment/>
    </xf>
    <xf numFmtId="3" fontId="12" fillId="6" borderId="36" xfId="0" applyNumberFormat="1" applyFont="1" applyFill="1" applyBorder="1" applyAlignment="1">
      <alignment/>
    </xf>
    <xf numFmtId="3" fontId="12" fillId="6" borderId="14" xfId="0" applyNumberFormat="1" applyFont="1" applyFill="1" applyBorder="1" applyAlignment="1">
      <alignment/>
    </xf>
    <xf numFmtId="3" fontId="12" fillId="6" borderId="37" xfId="0" applyNumberFormat="1" applyFont="1" applyFill="1" applyBorder="1" applyAlignment="1">
      <alignment/>
    </xf>
    <xf numFmtId="3" fontId="12" fillId="6" borderId="22" xfId="0" applyNumberFormat="1" applyFont="1" applyFill="1" applyBorder="1" applyAlignment="1">
      <alignment/>
    </xf>
    <xf numFmtId="3" fontId="12" fillId="6" borderId="38" xfId="0" applyNumberFormat="1" applyFont="1" applyFill="1" applyBorder="1" applyAlignment="1">
      <alignment/>
    </xf>
    <xf numFmtId="3" fontId="12" fillId="6" borderId="27" xfId="0" applyNumberFormat="1" applyFont="1" applyFill="1" applyBorder="1" applyAlignment="1">
      <alignment/>
    </xf>
    <xf numFmtId="3" fontId="12" fillId="6" borderId="17" xfId="0" applyNumberFormat="1" applyFont="1" applyFill="1" applyBorder="1" applyAlignment="1">
      <alignment/>
    </xf>
    <xf numFmtId="3" fontId="12" fillId="6" borderId="39" xfId="0" applyNumberFormat="1" applyFont="1" applyFill="1" applyBorder="1" applyAlignment="1">
      <alignment/>
    </xf>
    <xf numFmtId="3" fontId="12" fillId="6" borderId="40" xfId="0" applyNumberFormat="1" applyFont="1" applyFill="1" applyBorder="1" applyAlignment="1">
      <alignment/>
    </xf>
    <xf numFmtId="3" fontId="12" fillId="6" borderId="41" xfId="0" applyNumberFormat="1" applyFont="1" applyFill="1" applyBorder="1" applyAlignment="1">
      <alignment/>
    </xf>
    <xf numFmtId="3" fontId="12" fillId="6" borderId="42" xfId="0" applyNumberFormat="1" applyFont="1" applyFill="1" applyBorder="1" applyAlignment="1">
      <alignment/>
    </xf>
    <xf numFmtId="3" fontId="12" fillId="6" borderId="43" xfId="0" applyNumberFormat="1" applyFont="1" applyFill="1" applyBorder="1" applyAlignment="1">
      <alignment/>
    </xf>
    <xf numFmtId="3" fontId="12" fillId="6" borderId="19" xfId="0" applyNumberFormat="1" applyFont="1" applyFill="1" applyBorder="1" applyAlignment="1">
      <alignment/>
    </xf>
    <xf numFmtId="3" fontId="12" fillId="6" borderId="24" xfId="0" applyNumberFormat="1" applyFont="1" applyFill="1" applyBorder="1" applyAlignment="1">
      <alignment/>
    </xf>
    <xf numFmtId="3" fontId="14" fillId="6" borderId="20" xfId="0" applyNumberFormat="1" applyFont="1" applyFill="1" applyBorder="1" applyAlignment="1">
      <alignment/>
    </xf>
    <xf numFmtId="3" fontId="14" fillId="6" borderId="25" xfId="0" applyNumberFormat="1" applyFont="1" applyFill="1" applyBorder="1" applyAlignment="1">
      <alignment/>
    </xf>
    <xf numFmtId="0" fontId="4" fillId="0" borderId="34" xfId="0" applyFont="1" applyBorder="1" applyAlignment="1">
      <alignment wrapText="1"/>
    </xf>
    <xf numFmtId="0" fontId="13" fillId="6" borderId="34" xfId="0" applyFont="1" applyFill="1" applyBorder="1" applyAlignment="1">
      <alignment wrapText="1"/>
    </xf>
    <xf numFmtId="0" fontId="13" fillId="6" borderId="44" xfId="0" applyFont="1" applyFill="1" applyBorder="1" applyAlignment="1">
      <alignment horizontal="center" wrapText="1"/>
    </xf>
    <xf numFmtId="0" fontId="13" fillId="6" borderId="12" xfId="0" applyFont="1" applyFill="1" applyBorder="1" applyAlignment="1">
      <alignment horizontal="center" wrapText="1"/>
    </xf>
    <xf numFmtId="0" fontId="13" fillId="24" borderId="34" xfId="0" applyFont="1" applyFill="1" applyBorder="1" applyAlignment="1">
      <alignment horizontal="left" wrapText="1"/>
    </xf>
    <xf numFmtId="0" fontId="13" fillId="24" borderId="44" xfId="0" applyFont="1" applyFill="1" applyBorder="1" applyAlignment="1">
      <alignment horizontal="center" wrapText="1"/>
    </xf>
    <xf numFmtId="0" fontId="13" fillId="24" borderId="12" xfId="0" applyFont="1" applyFill="1" applyBorder="1" applyAlignment="1">
      <alignment horizontal="center" wrapText="1"/>
    </xf>
    <xf numFmtId="3" fontId="13" fillId="24" borderId="37" xfId="0" applyNumberFormat="1" applyFont="1" applyFill="1" applyBorder="1" applyAlignment="1">
      <alignment/>
    </xf>
    <xf numFmtId="3" fontId="13" fillId="24" borderId="45" xfId="0" applyNumberFormat="1" applyFont="1" applyFill="1" applyBorder="1" applyAlignment="1">
      <alignment/>
    </xf>
    <xf numFmtId="3" fontId="34" fillId="24" borderId="36" xfId="0" applyNumberFormat="1" applyFont="1" applyFill="1" applyBorder="1" applyAlignment="1">
      <alignment/>
    </xf>
    <xf numFmtId="3" fontId="34" fillId="24" borderId="40" xfId="0" applyNumberFormat="1" applyFont="1" applyFill="1" applyBorder="1" applyAlignment="1">
      <alignment/>
    </xf>
    <xf numFmtId="3" fontId="13" fillId="24" borderId="36" xfId="0" applyNumberFormat="1" applyFont="1" applyFill="1" applyBorder="1" applyAlignment="1">
      <alignment/>
    </xf>
    <xf numFmtId="3" fontId="13" fillId="24" borderId="40" xfId="0" applyNumberFormat="1" applyFont="1" applyFill="1" applyBorder="1" applyAlignment="1">
      <alignment/>
    </xf>
    <xf numFmtId="3" fontId="13" fillId="24" borderId="38" xfId="0" applyNumberFormat="1" applyFont="1" applyFill="1" applyBorder="1" applyAlignment="1">
      <alignment/>
    </xf>
    <xf numFmtId="3" fontId="13" fillId="24" borderId="41" xfId="0" applyNumberFormat="1" applyFont="1" applyFill="1" applyBorder="1" applyAlignment="1">
      <alignment/>
    </xf>
    <xf numFmtId="3" fontId="14" fillId="24" borderId="14" xfId="0" applyNumberFormat="1" applyFont="1" applyFill="1" applyBorder="1" applyAlignment="1">
      <alignment/>
    </xf>
    <xf numFmtId="3" fontId="14" fillId="24" borderId="17" xfId="0" applyNumberFormat="1" applyFont="1" applyFill="1" applyBorder="1" applyAlignment="1">
      <alignment/>
    </xf>
    <xf numFmtId="3" fontId="13" fillId="24" borderId="42" xfId="0" applyNumberFormat="1" applyFont="1" applyFill="1" applyBorder="1" applyAlignment="1">
      <alignment/>
    </xf>
    <xf numFmtId="3" fontId="34" fillId="24" borderId="37" xfId="0" applyNumberFormat="1" applyFont="1" applyFill="1" applyBorder="1" applyAlignment="1">
      <alignment/>
    </xf>
    <xf numFmtId="3" fontId="34" fillId="24" borderId="38" xfId="0" applyNumberFormat="1" applyFont="1" applyFill="1" applyBorder="1" applyAlignment="1">
      <alignment/>
    </xf>
    <xf numFmtId="3" fontId="34" fillId="24" borderId="41" xfId="0" applyNumberFormat="1" applyFont="1" applyFill="1" applyBorder="1" applyAlignment="1">
      <alignment/>
    </xf>
    <xf numFmtId="3" fontId="14" fillId="24" borderId="22" xfId="0" applyNumberFormat="1" applyFont="1" applyFill="1" applyBorder="1" applyAlignment="1">
      <alignment/>
    </xf>
    <xf numFmtId="3" fontId="13" fillId="24" borderId="35" xfId="0" applyNumberFormat="1" applyFont="1" applyFill="1" applyBorder="1" applyAlignment="1">
      <alignment/>
    </xf>
    <xf numFmtId="3" fontId="13" fillId="24" borderId="39" xfId="0" applyNumberFormat="1" applyFont="1" applyFill="1" applyBorder="1" applyAlignment="1">
      <alignment/>
    </xf>
    <xf numFmtId="3" fontId="13" fillId="24" borderId="34" xfId="0" applyNumberFormat="1" applyFont="1" applyFill="1" applyBorder="1" applyAlignment="1">
      <alignment/>
    </xf>
    <xf numFmtId="3" fontId="13" fillId="24" borderId="43" xfId="0" applyNumberFormat="1" applyFont="1" applyFill="1" applyBorder="1" applyAlignment="1">
      <alignment/>
    </xf>
    <xf numFmtId="3" fontId="14" fillId="24" borderId="27" xfId="0" applyNumberFormat="1" applyFont="1" applyFill="1" applyBorder="1" applyAlignment="1">
      <alignment/>
    </xf>
    <xf numFmtId="3" fontId="34" fillId="24" borderId="34" xfId="0" applyNumberFormat="1" applyFont="1" applyFill="1" applyBorder="1" applyAlignment="1">
      <alignment/>
    </xf>
    <xf numFmtId="3" fontId="34" fillId="24" borderId="43" xfId="0" applyNumberFormat="1" applyFont="1" applyFill="1" applyBorder="1" applyAlignment="1">
      <alignment/>
    </xf>
    <xf numFmtId="3" fontId="14" fillId="24" borderId="19" xfId="0" applyNumberFormat="1" applyFont="1" applyFill="1" applyBorder="1" applyAlignment="1">
      <alignment/>
    </xf>
    <xf numFmtId="3" fontId="14" fillId="24" borderId="14" xfId="0" applyNumberFormat="1" applyFont="1" applyFill="1" applyBorder="1" applyAlignment="1">
      <alignment/>
    </xf>
    <xf numFmtId="3" fontId="14" fillId="24" borderId="17" xfId="0" applyNumberFormat="1" applyFont="1" applyFill="1" applyBorder="1" applyAlignment="1">
      <alignment/>
    </xf>
    <xf numFmtId="3" fontId="14" fillId="24" borderId="24" xfId="0" applyNumberFormat="1" applyFont="1" applyFill="1" applyBorder="1" applyAlignment="1">
      <alignment/>
    </xf>
    <xf numFmtId="4" fontId="14" fillId="24" borderId="35" xfId="0" applyNumberFormat="1" applyFont="1" applyFill="1" applyBorder="1" applyAlignment="1">
      <alignment/>
    </xf>
    <xf numFmtId="4" fontId="14" fillId="24" borderId="46" xfId="0" applyNumberFormat="1" applyFont="1" applyFill="1" applyBorder="1" applyAlignment="1">
      <alignment/>
    </xf>
    <xf numFmtId="4" fontId="13" fillId="24" borderId="47" xfId="0" applyNumberFormat="1" applyFont="1" applyFill="1" applyBorder="1" applyAlignment="1">
      <alignment/>
    </xf>
    <xf numFmtId="4" fontId="13" fillId="24" borderId="48" xfId="0" applyNumberFormat="1" applyFont="1" applyFill="1" applyBorder="1" applyAlignment="1">
      <alignment/>
    </xf>
    <xf numFmtId="4" fontId="14" fillId="24" borderId="49" xfId="0" applyNumberFormat="1" applyFont="1" applyFill="1" applyBorder="1" applyAlignment="1">
      <alignment/>
    </xf>
    <xf numFmtId="4" fontId="14" fillId="24" borderId="44" xfId="0" applyNumberFormat="1" applyFont="1" applyFill="1" applyBorder="1" applyAlignment="1">
      <alignment/>
    </xf>
    <xf numFmtId="0" fontId="13" fillId="25" borderId="34" xfId="0" applyFont="1" applyFill="1" applyBorder="1" applyAlignment="1">
      <alignment horizontal="left" wrapText="1"/>
    </xf>
    <xf numFmtId="0" fontId="13" fillId="25" borderId="44" xfId="0" applyFont="1" applyFill="1" applyBorder="1" applyAlignment="1">
      <alignment horizontal="center" wrapText="1"/>
    </xf>
    <xf numFmtId="0" fontId="13" fillId="25" borderId="12" xfId="0" applyFont="1" applyFill="1" applyBorder="1" applyAlignment="1">
      <alignment horizontal="center" wrapText="1"/>
    </xf>
    <xf numFmtId="3" fontId="13" fillId="25" borderId="37" xfId="0" applyNumberFormat="1" applyFont="1" applyFill="1" applyBorder="1" applyAlignment="1">
      <alignment/>
    </xf>
    <xf numFmtId="3" fontId="13" fillId="25" borderId="45" xfId="0" applyNumberFormat="1" applyFont="1" applyFill="1" applyBorder="1" applyAlignment="1">
      <alignment/>
    </xf>
    <xf numFmtId="3" fontId="34" fillId="25" borderId="36" xfId="0" applyNumberFormat="1" applyFont="1" applyFill="1" applyBorder="1" applyAlignment="1">
      <alignment/>
    </xf>
    <xf numFmtId="3" fontId="34" fillId="25" borderId="40" xfId="0" applyNumberFormat="1" applyFont="1" applyFill="1" applyBorder="1" applyAlignment="1">
      <alignment/>
    </xf>
    <xf numFmtId="3" fontId="13" fillId="25" borderId="36" xfId="0" applyNumberFormat="1" applyFont="1" applyFill="1" applyBorder="1" applyAlignment="1">
      <alignment/>
    </xf>
    <xf numFmtId="3" fontId="13" fillId="25" borderId="40" xfId="0" applyNumberFormat="1" applyFont="1" applyFill="1" applyBorder="1" applyAlignment="1">
      <alignment/>
    </xf>
    <xf numFmtId="3" fontId="13" fillId="25" borderId="38" xfId="0" applyNumberFormat="1" applyFont="1" applyFill="1" applyBorder="1" applyAlignment="1">
      <alignment/>
    </xf>
    <xf numFmtId="3" fontId="13" fillId="25" borderId="41" xfId="0" applyNumberFormat="1" applyFont="1" applyFill="1" applyBorder="1" applyAlignment="1">
      <alignment/>
    </xf>
    <xf numFmtId="3" fontId="14" fillId="25" borderId="14" xfId="0" applyNumberFormat="1" applyFont="1" applyFill="1" applyBorder="1" applyAlignment="1">
      <alignment/>
    </xf>
    <xf numFmtId="3" fontId="14" fillId="25" borderId="17" xfId="0" applyNumberFormat="1" applyFont="1" applyFill="1" applyBorder="1" applyAlignment="1">
      <alignment/>
    </xf>
    <xf numFmtId="3" fontId="13" fillId="25" borderId="42" xfId="0" applyNumberFormat="1" applyFont="1" applyFill="1" applyBorder="1" applyAlignment="1">
      <alignment/>
    </xf>
    <xf numFmtId="3" fontId="34" fillId="25" borderId="37" xfId="0" applyNumberFormat="1" applyFont="1" applyFill="1" applyBorder="1" applyAlignment="1">
      <alignment/>
    </xf>
    <xf numFmtId="3" fontId="34" fillId="25" borderId="38" xfId="0" applyNumberFormat="1" applyFont="1" applyFill="1" applyBorder="1" applyAlignment="1">
      <alignment/>
    </xf>
    <xf numFmtId="3" fontId="34" fillId="25" borderId="41" xfId="0" applyNumberFormat="1" applyFont="1" applyFill="1" applyBorder="1" applyAlignment="1">
      <alignment/>
    </xf>
    <xf numFmtId="3" fontId="14" fillId="25" borderId="22" xfId="0" applyNumberFormat="1" applyFont="1" applyFill="1" applyBorder="1" applyAlignment="1">
      <alignment/>
    </xf>
    <xf numFmtId="3" fontId="13" fillId="25" borderId="35" xfId="0" applyNumberFormat="1" applyFont="1" applyFill="1" applyBorder="1" applyAlignment="1">
      <alignment/>
    </xf>
    <xf numFmtId="3" fontId="13" fillId="25" borderId="39" xfId="0" applyNumberFormat="1" applyFont="1" applyFill="1" applyBorder="1" applyAlignment="1">
      <alignment/>
    </xf>
    <xf numFmtId="3" fontId="13" fillId="25" borderId="34" xfId="0" applyNumberFormat="1" applyFont="1" applyFill="1" applyBorder="1" applyAlignment="1">
      <alignment/>
    </xf>
    <xf numFmtId="3" fontId="13" fillId="25" borderId="43" xfId="0" applyNumberFormat="1" applyFont="1" applyFill="1" applyBorder="1" applyAlignment="1">
      <alignment/>
    </xf>
    <xf numFmtId="3" fontId="14" fillId="25" borderId="27" xfId="0" applyNumberFormat="1" applyFont="1" applyFill="1" applyBorder="1" applyAlignment="1">
      <alignment/>
    </xf>
    <xf numFmtId="3" fontId="34" fillId="25" borderId="34" xfId="0" applyNumberFormat="1" applyFont="1" applyFill="1" applyBorder="1" applyAlignment="1">
      <alignment/>
    </xf>
    <xf numFmtId="3" fontId="34" fillId="25" borderId="43" xfId="0" applyNumberFormat="1" applyFont="1" applyFill="1" applyBorder="1" applyAlignment="1">
      <alignment/>
    </xf>
    <xf numFmtId="3" fontId="14" fillId="25" borderId="19" xfId="0" applyNumberFormat="1" applyFont="1" applyFill="1" applyBorder="1" applyAlignment="1">
      <alignment/>
    </xf>
    <xf numFmtId="3" fontId="14" fillId="25" borderId="14" xfId="0" applyNumberFormat="1" applyFont="1" applyFill="1" applyBorder="1" applyAlignment="1">
      <alignment/>
    </xf>
    <xf numFmtId="3" fontId="14" fillId="25" borderId="17" xfId="0" applyNumberFormat="1" applyFont="1" applyFill="1" applyBorder="1" applyAlignment="1">
      <alignment/>
    </xf>
    <xf numFmtId="3" fontId="14" fillId="25" borderId="24" xfId="0" applyNumberFormat="1" applyFont="1" applyFill="1" applyBorder="1" applyAlignment="1">
      <alignment/>
    </xf>
    <xf numFmtId="4" fontId="14" fillId="25" borderId="35" xfId="0" applyNumberFormat="1" applyFont="1" applyFill="1" applyBorder="1" applyAlignment="1">
      <alignment/>
    </xf>
    <xf numFmtId="4" fontId="14" fillId="25" borderId="46" xfId="0" applyNumberFormat="1" applyFont="1" applyFill="1" applyBorder="1" applyAlignment="1">
      <alignment/>
    </xf>
    <xf numFmtId="4" fontId="13" fillId="25" borderId="47" xfId="0" applyNumberFormat="1" applyFont="1" applyFill="1" applyBorder="1" applyAlignment="1">
      <alignment/>
    </xf>
    <xf numFmtId="4" fontId="13" fillId="25" borderId="48" xfId="0" applyNumberFormat="1" applyFont="1" applyFill="1" applyBorder="1" applyAlignment="1">
      <alignment/>
    </xf>
    <xf numFmtId="4" fontId="14" fillId="25" borderId="49" xfId="0" applyNumberFormat="1" applyFont="1" applyFill="1" applyBorder="1" applyAlignment="1">
      <alignment/>
    </xf>
    <xf numFmtId="4" fontId="14" fillId="25" borderId="44" xfId="0" applyNumberFormat="1" applyFont="1" applyFill="1" applyBorder="1" applyAlignment="1">
      <alignment/>
    </xf>
    <xf numFmtId="0" fontId="45" fillId="0" borderId="0" xfId="0" applyFont="1" applyAlignment="1">
      <alignment/>
    </xf>
    <xf numFmtId="4" fontId="14" fillId="6" borderId="16" xfId="0" applyNumberFormat="1" applyFont="1" applyFill="1" applyBorder="1" applyAlignment="1">
      <alignment/>
    </xf>
    <xf numFmtId="4" fontId="14" fillId="6" borderId="29" xfId="0" applyNumberFormat="1" applyFont="1" applyFill="1" applyBorder="1" applyAlignment="1">
      <alignment/>
    </xf>
    <xf numFmtId="4" fontId="14" fillId="6" borderId="31" xfId="0" applyNumberFormat="1" applyFont="1" applyFill="1" applyBorder="1" applyAlignment="1">
      <alignment/>
    </xf>
    <xf numFmtId="4" fontId="14" fillId="6" borderId="29" xfId="0" applyNumberFormat="1" applyFont="1" applyFill="1" applyBorder="1" applyAlignment="1">
      <alignment/>
    </xf>
    <xf numFmtId="4" fontId="14" fillId="6" borderId="33" xfId="0" applyNumberFormat="1" applyFont="1" applyFill="1" applyBorder="1" applyAlignment="1">
      <alignment/>
    </xf>
    <xf numFmtId="4" fontId="14" fillId="6" borderId="21" xfId="0" applyNumberFormat="1" applyFont="1" applyFill="1" applyBorder="1" applyAlignment="1">
      <alignment/>
    </xf>
    <xf numFmtId="4" fontId="14" fillId="6" borderId="16" xfId="0" applyNumberFormat="1" applyFont="1" applyFill="1" applyBorder="1" applyAlignment="1">
      <alignment/>
    </xf>
    <xf numFmtId="4" fontId="14" fillId="6" borderId="26" xfId="0" applyNumberFormat="1" applyFont="1" applyFill="1" applyBorder="1" applyAlignment="1">
      <alignment/>
    </xf>
    <xf numFmtId="4" fontId="13" fillId="24" borderId="50" xfId="0" applyNumberFormat="1" applyFont="1" applyFill="1" applyBorder="1" applyAlignment="1">
      <alignment/>
    </xf>
    <xf numFmtId="4" fontId="34" fillId="24" borderId="11" xfId="0" applyNumberFormat="1" applyFont="1" applyFill="1" applyBorder="1" applyAlignment="1">
      <alignment/>
    </xf>
    <xf numFmtId="4" fontId="13" fillId="24" borderId="11" xfId="0" applyNumberFormat="1" applyFont="1" applyFill="1" applyBorder="1" applyAlignment="1">
      <alignment/>
    </xf>
    <xf numFmtId="4" fontId="13" fillId="24" borderId="51" xfId="0" applyNumberFormat="1" applyFont="1" applyFill="1" applyBorder="1" applyAlignment="1">
      <alignment/>
    </xf>
    <xf numFmtId="4" fontId="14" fillId="24" borderId="16" xfId="0" applyNumberFormat="1" applyFont="1" applyFill="1" applyBorder="1" applyAlignment="1">
      <alignment/>
    </xf>
    <xf numFmtId="4" fontId="34" fillId="24" borderId="51" xfId="0" applyNumberFormat="1" applyFont="1" applyFill="1" applyBorder="1" applyAlignment="1">
      <alignment/>
    </xf>
    <xf numFmtId="4" fontId="13" fillId="24" borderId="10" xfId="0" applyNumberFormat="1" applyFont="1" applyFill="1" applyBorder="1" applyAlignment="1">
      <alignment/>
    </xf>
    <xf numFmtId="4" fontId="13" fillId="24" borderId="12" xfId="0" applyNumberFormat="1" applyFont="1" applyFill="1" applyBorder="1" applyAlignment="1">
      <alignment/>
    </xf>
    <xf numFmtId="4" fontId="34" fillId="24" borderId="12" xfId="0" applyNumberFormat="1" applyFont="1" applyFill="1" applyBorder="1" applyAlignment="1">
      <alignment/>
    </xf>
    <xf numFmtId="4" fontId="14" fillId="24" borderId="21" xfId="0" applyNumberFormat="1" applyFont="1" applyFill="1" applyBorder="1" applyAlignment="1">
      <alignment/>
    </xf>
    <xf numFmtId="4" fontId="14" fillId="24" borderId="16" xfId="0" applyNumberFormat="1" applyFont="1" applyFill="1" applyBorder="1" applyAlignment="1">
      <alignment/>
    </xf>
    <xf numFmtId="4" fontId="14" fillId="24" borderId="26" xfId="0" applyNumberFormat="1" applyFont="1" applyFill="1" applyBorder="1" applyAlignment="1">
      <alignment/>
    </xf>
    <xf numFmtId="4" fontId="13" fillId="25" borderId="50" xfId="0" applyNumberFormat="1" applyFont="1" applyFill="1" applyBorder="1" applyAlignment="1">
      <alignment/>
    </xf>
    <xf numFmtId="4" fontId="34" fillId="25" borderId="11" xfId="0" applyNumberFormat="1" applyFont="1" applyFill="1" applyBorder="1" applyAlignment="1">
      <alignment/>
    </xf>
    <xf numFmtId="4" fontId="13" fillId="25" borderId="11" xfId="0" applyNumberFormat="1" applyFont="1" applyFill="1" applyBorder="1" applyAlignment="1">
      <alignment/>
    </xf>
    <xf numFmtId="4" fontId="13" fillId="25" borderId="51" xfId="0" applyNumberFormat="1" applyFont="1" applyFill="1" applyBorder="1" applyAlignment="1">
      <alignment/>
    </xf>
    <xf numFmtId="4" fontId="14" fillId="25" borderId="16" xfId="0" applyNumberFormat="1" applyFont="1" applyFill="1" applyBorder="1" applyAlignment="1">
      <alignment/>
    </xf>
    <xf numFmtId="4" fontId="34" fillId="25" borderId="51" xfId="0" applyNumberFormat="1" applyFont="1" applyFill="1" applyBorder="1" applyAlignment="1">
      <alignment/>
    </xf>
    <xf numFmtId="4" fontId="13" fillId="25" borderId="10" xfId="0" applyNumberFormat="1" applyFont="1" applyFill="1" applyBorder="1" applyAlignment="1">
      <alignment/>
    </xf>
    <xf numFmtId="4" fontId="13" fillId="25" borderId="12" xfId="0" applyNumberFormat="1" applyFont="1" applyFill="1" applyBorder="1" applyAlignment="1">
      <alignment/>
    </xf>
    <xf numFmtId="4" fontId="34" fillId="25" borderId="12" xfId="0" applyNumberFormat="1" applyFont="1" applyFill="1" applyBorder="1" applyAlignment="1">
      <alignment/>
    </xf>
    <xf numFmtId="4" fontId="14" fillId="25" borderId="21" xfId="0" applyNumberFormat="1" applyFont="1" applyFill="1" applyBorder="1" applyAlignment="1">
      <alignment/>
    </xf>
    <xf numFmtId="4" fontId="14" fillId="25" borderId="16" xfId="0" applyNumberFormat="1" applyFont="1" applyFill="1" applyBorder="1" applyAlignment="1">
      <alignment/>
    </xf>
    <xf numFmtId="4" fontId="14" fillId="25" borderId="26" xfId="0" applyNumberFormat="1" applyFont="1" applyFill="1" applyBorder="1" applyAlignment="1">
      <alignment/>
    </xf>
    <xf numFmtId="4" fontId="12" fillId="6" borderId="50" xfId="0" applyNumberFormat="1" applyFont="1" applyFill="1" applyBorder="1" applyAlignment="1">
      <alignment/>
    </xf>
    <xf numFmtId="4" fontId="12" fillId="6" borderId="11" xfId="0" applyNumberFormat="1" applyFont="1" applyFill="1" applyBorder="1" applyAlignment="1">
      <alignment/>
    </xf>
    <xf numFmtId="4" fontId="12" fillId="6" borderId="51" xfId="0" applyNumberFormat="1" applyFont="1" applyFill="1" applyBorder="1" applyAlignment="1">
      <alignment/>
    </xf>
    <xf numFmtId="4" fontId="12" fillId="6" borderId="16" xfId="0" applyNumberFormat="1" applyFont="1" applyFill="1" applyBorder="1" applyAlignment="1">
      <alignment/>
    </xf>
    <xf numFmtId="4" fontId="12" fillId="6" borderId="10" xfId="0" applyNumberFormat="1" applyFont="1" applyFill="1" applyBorder="1" applyAlignment="1">
      <alignment/>
    </xf>
    <xf numFmtId="4" fontId="13" fillId="6" borderId="50" xfId="0" applyNumberFormat="1" applyFont="1" applyFill="1" applyBorder="1" applyAlignment="1">
      <alignment/>
    </xf>
    <xf numFmtId="4" fontId="13" fillId="6" borderId="11" xfId="0" applyNumberFormat="1" applyFont="1" applyFill="1" applyBorder="1" applyAlignment="1">
      <alignment/>
    </xf>
    <xf numFmtId="4" fontId="34" fillId="6" borderId="11" xfId="0" applyNumberFormat="1" applyFont="1" applyFill="1" applyBorder="1" applyAlignment="1">
      <alignment/>
    </xf>
    <xf numFmtId="4" fontId="13" fillId="6" borderId="12" xfId="0" applyNumberFormat="1" applyFont="1" applyFill="1" applyBorder="1" applyAlignment="1">
      <alignment/>
    </xf>
    <xf numFmtId="4" fontId="34" fillId="6" borderId="12" xfId="0" applyNumberFormat="1" applyFont="1" applyFill="1" applyBorder="1" applyAlignment="1">
      <alignment/>
    </xf>
    <xf numFmtId="4" fontId="14" fillId="6" borderId="21" xfId="0" applyNumberFormat="1" applyFont="1" applyFill="1" applyBorder="1" applyAlignment="1">
      <alignment/>
    </xf>
    <xf numFmtId="4" fontId="14" fillId="6" borderId="26" xfId="0" applyNumberFormat="1" applyFont="1" applyFill="1" applyBorder="1" applyAlignment="1">
      <alignment/>
    </xf>
    <xf numFmtId="0" fontId="4" fillId="0" borderId="0" xfId="95" applyFont="1" applyFill="1" applyBorder="1">
      <alignment/>
      <protection/>
    </xf>
    <xf numFmtId="0" fontId="4" fillId="0" borderId="0" xfId="95" applyFont="1" applyFill="1" applyBorder="1" applyAlignment="1">
      <alignment horizontal="left"/>
      <protection/>
    </xf>
    <xf numFmtId="0" fontId="5" fillId="0" borderId="22" xfId="95" applyFont="1" applyFill="1" applyBorder="1" applyAlignment="1">
      <alignment horizontal="left" vertical="top" wrapText="1"/>
      <protection/>
    </xf>
    <xf numFmtId="3" fontId="3" fillId="0" borderId="21" xfId="95" applyNumberFormat="1" applyFont="1" applyFill="1" applyBorder="1" applyAlignment="1">
      <alignment horizontal="right" wrapText="1"/>
      <protection/>
    </xf>
    <xf numFmtId="0" fontId="4" fillId="0" borderId="0" xfId="95" applyFont="1" applyFill="1" applyBorder="1" applyAlignment="1">
      <alignment vertical="top" wrapText="1"/>
      <protection/>
    </xf>
    <xf numFmtId="0" fontId="4" fillId="0" borderId="35" xfId="95" applyFont="1" applyFill="1" applyBorder="1" applyAlignment="1">
      <alignment horizontal="left" vertical="center" wrapText="1"/>
      <protection/>
    </xf>
    <xf numFmtId="3" fontId="4" fillId="0" borderId="46" xfId="95" applyNumberFormat="1" applyFont="1" applyFill="1" applyBorder="1" applyAlignment="1">
      <alignment horizontal="right" vertical="center" wrapText="1"/>
      <protection/>
    </xf>
    <xf numFmtId="3" fontId="4" fillId="0" borderId="46" xfId="95" applyNumberFormat="1" applyFont="1" applyFill="1" applyBorder="1" applyAlignment="1">
      <alignment vertical="center"/>
      <protection/>
    </xf>
    <xf numFmtId="3" fontId="5" fillId="0" borderId="10" xfId="95" applyNumberFormat="1" applyFont="1" applyFill="1" applyBorder="1" applyAlignment="1">
      <alignment vertical="center"/>
      <protection/>
    </xf>
    <xf numFmtId="0" fontId="4" fillId="0" borderId="36" xfId="95" applyFont="1" applyFill="1" applyBorder="1" applyAlignment="1">
      <alignment horizontal="left" vertical="center" wrapText="1"/>
      <protection/>
    </xf>
    <xf numFmtId="3" fontId="4" fillId="0" borderId="48" xfId="95" applyNumberFormat="1" applyFont="1" applyFill="1" applyBorder="1" applyAlignment="1">
      <alignment horizontal="right" vertical="center" wrapText="1"/>
      <protection/>
    </xf>
    <xf numFmtId="3" fontId="4" fillId="0" borderId="48" xfId="95" applyNumberFormat="1" applyFont="1" applyFill="1" applyBorder="1" applyAlignment="1">
      <alignment vertical="center"/>
      <protection/>
    </xf>
    <xf numFmtId="3" fontId="5" fillId="0" borderId="11" xfId="95" applyNumberFormat="1" applyFont="1" applyFill="1" applyBorder="1" applyAlignment="1">
      <alignment vertical="center"/>
      <protection/>
    </xf>
    <xf numFmtId="0" fontId="5" fillId="0" borderId="36" xfId="95" applyFont="1" applyFill="1" applyBorder="1" applyAlignment="1">
      <alignment horizontal="left" vertical="center" wrapText="1"/>
      <protection/>
    </xf>
    <xf numFmtId="3" fontId="5" fillId="0" borderId="48" xfId="95" applyNumberFormat="1" applyFont="1" applyFill="1" applyBorder="1" applyAlignment="1">
      <alignment horizontal="right" vertical="center" wrapText="1"/>
      <protection/>
    </xf>
    <xf numFmtId="3" fontId="6" fillId="0" borderId="48" xfId="95" applyNumberFormat="1" applyFont="1" applyFill="1" applyBorder="1" applyAlignment="1">
      <alignment horizontal="right" vertical="center"/>
      <protection/>
    </xf>
    <xf numFmtId="3" fontId="6" fillId="0" borderId="48" xfId="95" applyNumberFormat="1" applyFont="1" applyFill="1" applyBorder="1" applyAlignment="1">
      <alignment vertical="center"/>
      <protection/>
    </xf>
    <xf numFmtId="3" fontId="5" fillId="0" borderId="48" xfId="95" applyNumberFormat="1" applyFont="1" applyFill="1" applyBorder="1" applyAlignment="1">
      <alignment vertical="center"/>
      <protection/>
    </xf>
    <xf numFmtId="0" fontId="5" fillId="0" borderId="0" xfId="95" applyFont="1" applyFill="1" applyBorder="1">
      <alignment/>
      <protection/>
    </xf>
    <xf numFmtId="0" fontId="5" fillId="0" borderId="34" xfId="95" applyFont="1" applyFill="1" applyBorder="1" applyAlignment="1">
      <alignment horizontal="left" vertical="center" wrapText="1"/>
      <protection/>
    </xf>
    <xf numFmtId="3" fontId="5" fillId="0" borderId="44" xfId="95" applyNumberFormat="1" applyFont="1" applyFill="1" applyBorder="1" applyAlignment="1">
      <alignment horizontal="right" vertical="center" wrapText="1"/>
      <protection/>
    </xf>
    <xf numFmtId="3" fontId="5" fillId="0" borderId="12" xfId="95" applyNumberFormat="1" applyFont="1" applyFill="1" applyBorder="1" applyAlignment="1">
      <alignment vertical="center"/>
      <protection/>
    </xf>
    <xf numFmtId="0" fontId="3" fillId="0" borderId="0" xfId="101" applyFont="1" applyFill="1" applyBorder="1" applyAlignment="1">
      <alignment/>
      <protection/>
    </xf>
    <xf numFmtId="0" fontId="4" fillId="0" borderId="0" xfId="95" applyFont="1">
      <alignment/>
      <protection/>
    </xf>
    <xf numFmtId="0" fontId="3" fillId="0" borderId="0" xfId="95" applyFont="1" applyAlignment="1">
      <alignment wrapText="1"/>
      <protection/>
    </xf>
    <xf numFmtId="3" fontId="4" fillId="0" borderId="0" xfId="95" applyNumberFormat="1" applyFont="1" applyFill="1" applyAlignment="1">
      <alignment horizontal="right"/>
      <protection/>
    </xf>
    <xf numFmtId="0" fontId="3" fillId="0" borderId="0" xfId="95" applyFont="1" applyAlignment="1">
      <alignment vertical="top" wrapText="1"/>
      <protection/>
    </xf>
    <xf numFmtId="0" fontId="3" fillId="0" borderId="0" xfId="95" applyFont="1" applyFill="1" applyAlignment="1">
      <alignment wrapText="1"/>
      <protection/>
    </xf>
    <xf numFmtId="0" fontId="4" fillId="0" borderId="0" xfId="95" applyFont="1" applyFill="1">
      <alignment/>
      <protection/>
    </xf>
    <xf numFmtId="0" fontId="3" fillId="20" borderId="52" xfId="95" applyFont="1" applyFill="1" applyBorder="1" applyAlignment="1">
      <alignment wrapText="1"/>
      <protection/>
    </xf>
    <xf numFmtId="3" fontId="3" fillId="20" borderId="52" xfId="95" applyNumberFormat="1" applyFont="1" applyFill="1" applyBorder="1" applyAlignment="1">
      <alignment horizontal="right"/>
      <protection/>
    </xf>
    <xf numFmtId="3" fontId="4" fillId="0" borderId="0" xfId="95" applyNumberFormat="1" applyFont="1" applyFill="1">
      <alignment/>
      <protection/>
    </xf>
    <xf numFmtId="0" fontId="4" fillId="0" borderId="53" xfId="95" applyFont="1" applyFill="1" applyBorder="1" applyAlignment="1">
      <alignment horizontal="left" wrapText="1" indent="3"/>
      <protection/>
    </xf>
    <xf numFmtId="3" fontId="4" fillId="0" borderId="53" xfId="95" applyNumberFormat="1" applyFont="1" applyFill="1" applyBorder="1">
      <alignment/>
      <protection/>
    </xf>
    <xf numFmtId="3" fontId="4" fillId="0" borderId="53" xfId="95" applyNumberFormat="1" applyFont="1" applyFill="1" applyBorder="1" applyAlignment="1">
      <alignment horizontal="right"/>
      <protection/>
    </xf>
    <xf numFmtId="0" fontId="4" fillId="0" borderId="53" xfId="95" applyFont="1" applyFill="1" applyBorder="1">
      <alignment/>
      <protection/>
    </xf>
    <xf numFmtId="0" fontId="4" fillId="0" borderId="0" xfId="95" applyFont="1" applyFill="1" applyAlignment="1">
      <alignment horizontal="left" indent="3"/>
      <protection/>
    </xf>
    <xf numFmtId="0" fontId="4" fillId="0" borderId="53" xfId="95" applyFont="1" applyFill="1" applyBorder="1" applyAlignment="1">
      <alignment horizontal="right"/>
      <protection/>
    </xf>
    <xf numFmtId="0" fontId="5" fillId="0" borderId="0" xfId="95" applyFont="1" applyFill="1">
      <alignment/>
      <protection/>
    </xf>
    <xf numFmtId="0" fontId="5" fillId="0" borderId="48" xfId="95" applyFont="1" applyBorder="1" applyAlignment="1">
      <alignment wrapText="1"/>
      <protection/>
    </xf>
    <xf numFmtId="3" fontId="5" fillId="0" borderId="48" xfId="95" applyNumberFormat="1" applyFont="1" applyFill="1" applyBorder="1">
      <alignment/>
      <protection/>
    </xf>
    <xf numFmtId="0" fontId="3" fillId="0" borderId="0" xfId="95" applyFont="1" applyFill="1">
      <alignment/>
      <protection/>
    </xf>
    <xf numFmtId="0" fontId="3" fillId="0" borderId="0" xfId="95" applyFont="1" applyAlignment="1">
      <alignment horizontal="left" wrapText="1"/>
      <protection/>
    </xf>
    <xf numFmtId="3" fontId="3" fillId="0" borderId="0" xfId="95" applyNumberFormat="1" applyFont="1" applyFill="1">
      <alignment/>
      <protection/>
    </xf>
    <xf numFmtId="0" fontId="4" fillId="0" borderId="53" xfId="95" applyFont="1" applyBorder="1" applyAlignment="1">
      <alignment horizontal="left" wrapText="1" indent="3"/>
      <protection/>
    </xf>
    <xf numFmtId="0" fontId="4" fillId="0" borderId="45" xfId="95" applyFont="1" applyFill="1" applyBorder="1" applyAlignment="1">
      <alignment horizontal="left" wrapText="1" indent="3"/>
      <protection/>
    </xf>
    <xf numFmtId="0" fontId="40" fillId="0" borderId="0" xfId="95" applyFont="1" applyFill="1" applyAlignment="1">
      <alignment horizontal="right"/>
      <protection/>
    </xf>
    <xf numFmtId="0" fontId="5" fillId="0" borderId="0" xfId="95" applyFont="1" applyAlignment="1">
      <alignment/>
      <protection/>
    </xf>
    <xf numFmtId="0" fontId="6" fillId="0" borderId="0" xfId="95" applyFont="1" applyAlignment="1">
      <alignment horizontal="left" wrapText="1"/>
      <protection/>
    </xf>
    <xf numFmtId="3" fontId="6" fillId="0" borderId="0" xfId="95" applyNumberFormat="1" applyFont="1" applyFill="1">
      <alignment/>
      <protection/>
    </xf>
    <xf numFmtId="0" fontId="4" fillId="0" borderId="53" xfId="0" applyFont="1" applyBorder="1" applyAlignment="1">
      <alignment horizontal="left" wrapText="1" indent="3"/>
    </xf>
    <xf numFmtId="0" fontId="4" fillId="0" borderId="53" xfId="0" applyFont="1" applyBorder="1" applyAlignment="1">
      <alignment horizontal="left" vertical="top" wrapText="1" indent="3"/>
    </xf>
    <xf numFmtId="0" fontId="3" fillId="20" borderId="48" xfId="95" applyFont="1" applyFill="1" applyBorder="1" applyAlignment="1">
      <alignment wrapText="1"/>
      <protection/>
    </xf>
    <xf numFmtId="3" fontId="3" fillId="20" borderId="48" xfId="95" applyNumberFormat="1" applyFont="1" applyFill="1" applyBorder="1" applyAlignment="1">
      <alignment/>
      <protection/>
    </xf>
    <xf numFmtId="3" fontId="3" fillId="20" borderId="48" xfId="95" applyNumberFormat="1" applyFont="1" applyFill="1" applyBorder="1">
      <alignment/>
      <protection/>
    </xf>
    <xf numFmtId="0" fontId="5" fillId="0" borderId="48" xfId="95" applyFont="1" applyBorder="1" applyAlignment="1">
      <alignment horizontal="justify" wrapText="1"/>
      <protection/>
    </xf>
    <xf numFmtId="3" fontId="5" fillId="0" borderId="48" xfId="95" applyNumberFormat="1" applyFont="1" applyFill="1" applyBorder="1" applyAlignment="1">
      <alignment horizontal="right"/>
      <protection/>
    </xf>
    <xf numFmtId="0" fontId="4" fillId="0" borderId="0" xfId="95" applyFont="1" applyAlignment="1">
      <alignment horizontal="justify" wrapText="1"/>
      <protection/>
    </xf>
    <xf numFmtId="0" fontId="4" fillId="0" borderId="0" xfId="95" applyFont="1" applyAlignment="1">
      <alignment wrapText="1"/>
      <protection/>
    </xf>
    <xf numFmtId="0" fontId="4" fillId="0" borderId="0" xfId="95" applyFont="1" applyFill="1" applyAlignment="1">
      <alignment/>
      <protection/>
    </xf>
    <xf numFmtId="0" fontId="4" fillId="0" borderId="0" xfId="95" applyFont="1" applyFill="1" applyAlignment="1">
      <alignment horizontal="left"/>
      <protection/>
    </xf>
    <xf numFmtId="0" fontId="42" fillId="0" borderId="0" xfId="95" applyFont="1" applyFill="1" applyAlignment="1">
      <alignment horizontal="center"/>
      <protection/>
    </xf>
    <xf numFmtId="0" fontId="3" fillId="0" borderId="14" xfId="95" applyFont="1" applyFill="1" applyBorder="1">
      <alignment/>
      <protection/>
    </xf>
    <xf numFmtId="0" fontId="3" fillId="0" borderId="15" xfId="95" applyFont="1" applyFill="1" applyBorder="1">
      <alignment/>
      <protection/>
    </xf>
    <xf numFmtId="0" fontId="4" fillId="0" borderId="45" xfId="97" applyFont="1" applyFill="1" applyBorder="1" applyAlignment="1">
      <alignment vertical="center"/>
      <protection/>
    </xf>
    <xf numFmtId="0" fontId="4" fillId="0" borderId="0" xfId="95" applyFont="1" applyFill="1" applyAlignment="1">
      <alignment vertical="center"/>
      <protection/>
    </xf>
    <xf numFmtId="0" fontId="4" fillId="0" borderId="36" xfId="97" applyFont="1" applyFill="1" applyBorder="1" applyAlignment="1">
      <alignment vertical="center"/>
      <protection/>
    </xf>
    <xf numFmtId="0" fontId="5" fillId="0" borderId="48" xfId="97" applyFont="1" applyFill="1" applyBorder="1" applyAlignment="1">
      <alignment horizontal="left" vertical="center" wrapText="1"/>
      <protection/>
    </xf>
    <xf numFmtId="3" fontId="5" fillId="0" borderId="48" xfId="97" applyNumberFormat="1" applyFont="1" applyFill="1" applyBorder="1" applyAlignment="1">
      <alignment horizontal="right" vertical="center" wrapText="1"/>
      <protection/>
    </xf>
    <xf numFmtId="0" fontId="4" fillId="0" borderId="48" xfId="97" applyFont="1" applyFill="1" applyBorder="1" applyAlignment="1">
      <alignment horizontal="left" vertical="center" wrapText="1"/>
      <protection/>
    </xf>
    <xf numFmtId="3" fontId="4" fillId="0" borderId="48" xfId="97" applyNumberFormat="1" applyFont="1" applyFill="1" applyBorder="1" applyAlignment="1">
      <alignment horizontal="right" vertical="center" wrapText="1"/>
      <protection/>
    </xf>
    <xf numFmtId="0" fontId="6" fillId="0" borderId="0" xfId="95" applyFont="1" applyFill="1" applyAlignment="1">
      <alignment vertical="center"/>
      <protection/>
    </xf>
    <xf numFmtId="0" fontId="3" fillId="0" borderId="0" xfId="95" applyFont="1" applyFill="1" applyAlignment="1">
      <alignment vertical="center"/>
      <protection/>
    </xf>
    <xf numFmtId="3" fontId="5" fillId="0" borderId="52" xfId="97" applyNumberFormat="1" applyFont="1" applyFill="1" applyBorder="1" applyAlignment="1">
      <alignment horizontal="right" vertical="center" wrapText="1"/>
      <protection/>
    </xf>
    <xf numFmtId="3" fontId="4" fillId="0" borderId="46" xfId="97" applyNumberFormat="1" applyFont="1" applyFill="1" applyBorder="1" applyAlignment="1">
      <alignment vertical="center"/>
      <protection/>
    </xf>
    <xf numFmtId="3" fontId="5" fillId="0" borderId="44" xfId="97" applyNumberFormat="1" applyFont="1" applyFill="1" applyBorder="1" applyAlignment="1">
      <alignment horizontal="right" vertical="center" wrapText="1"/>
      <protection/>
    </xf>
    <xf numFmtId="0" fontId="3" fillId="0" borderId="0" xfId="95" applyFont="1" applyFill="1" applyAlignment="1">
      <alignment horizontal="right"/>
      <protection/>
    </xf>
    <xf numFmtId="3" fontId="4" fillId="0" borderId="53" xfId="95" applyNumberFormat="1" applyFont="1" applyFill="1" applyBorder="1" applyAlignment="1">
      <alignment/>
      <protection/>
    </xf>
    <xf numFmtId="0" fontId="6" fillId="0" borderId="53" xfId="95" applyFont="1" applyFill="1" applyBorder="1" applyAlignment="1">
      <alignment horizontal="left" wrapText="1" indent="3"/>
      <protection/>
    </xf>
    <xf numFmtId="0" fontId="5" fillId="0" borderId="54" xfId="95" applyFont="1" applyBorder="1" applyAlignment="1">
      <alignment wrapText="1"/>
      <protection/>
    </xf>
    <xf numFmtId="3" fontId="5" fillId="0" borderId="54" xfId="95" applyNumberFormat="1" applyFont="1" applyFill="1" applyBorder="1">
      <alignment/>
      <protection/>
    </xf>
    <xf numFmtId="0" fontId="5" fillId="0" borderId="55" xfId="95" applyFont="1" applyBorder="1" applyAlignment="1">
      <alignment wrapText="1"/>
      <protection/>
    </xf>
    <xf numFmtId="3" fontId="5" fillId="0" borderId="55" xfId="95" applyNumberFormat="1" applyFont="1" applyFill="1" applyBorder="1">
      <alignment/>
      <protection/>
    </xf>
    <xf numFmtId="0" fontId="5" fillId="0" borderId="54" xfId="95" applyFont="1" applyFill="1" applyBorder="1">
      <alignment/>
      <protection/>
    </xf>
    <xf numFmtId="0" fontId="5" fillId="0" borderId="0" xfId="95" applyFont="1" applyBorder="1" applyAlignment="1">
      <alignment wrapText="1"/>
      <protection/>
    </xf>
    <xf numFmtId="3" fontId="5" fillId="0" borderId="0" xfId="95" applyNumberFormat="1" applyFont="1" applyFill="1" applyBorder="1">
      <alignment/>
      <protection/>
    </xf>
    <xf numFmtId="0" fontId="5" fillId="0" borderId="0" xfId="95" applyFont="1" applyBorder="1" applyAlignment="1">
      <alignment horizontal="left" wrapText="1" indent="3"/>
      <protection/>
    </xf>
    <xf numFmtId="3" fontId="5" fillId="0" borderId="0" xfId="95" applyNumberFormat="1" applyFont="1" applyFill="1" applyAlignment="1">
      <alignment horizontal="right"/>
      <protection/>
    </xf>
    <xf numFmtId="3" fontId="5" fillId="0" borderId="0" xfId="95" applyNumberFormat="1" applyFont="1">
      <alignment/>
      <protection/>
    </xf>
    <xf numFmtId="3" fontId="4" fillId="20" borderId="0" xfId="96" applyNumberFormat="1" applyFont="1" applyFill="1">
      <alignment/>
      <protection/>
    </xf>
    <xf numFmtId="4" fontId="4" fillId="20" borderId="0" xfId="96" applyNumberFormat="1" applyFont="1" applyFill="1">
      <alignment/>
      <protection/>
    </xf>
    <xf numFmtId="3" fontId="11" fillId="23" borderId="0" xfId="96" applyNumberFormat="1" applyFont="1" applyFill="1">
      <alignment/>
      <protection/>
    </xf>
    <xf numFmtId="4" fontId="11" fillId="23" borderId="0" xfId="96" applyNumberFormat="1" applyFont="1" applyFill="1">
      <alignment/>
      <protection/>
    </xf>
    <xf numFmtId="0" fontId="10" fillId="4" borderId="0" xfId="96" applyFont="1" applyFill="1">
      <alignment/>
      <protection/>
    </xf>
    <xf numFmtId="0" fontId="10" fillId="4" borderId="0" xfId="96" applyFont="1" applyFill="1" applyAlignment="1">
      <alignment wrapText="1"/>
      <protection/>
    </xf>
    <xf numFmtId="3" fontId="10" fillId="4" borderId="0" xfId="96" applyNumberFormat="1" applyFont="1" applyFill="1">
      <alignment/>
      <protection/>
    </xf>
    <xf numFmtId="4" fontId="10" fillId="4" borderId="0" xfId="96" applyNumberFormat="1" applyFont="1" applyFill="1">
      <alignment/>
      <protection/>
    </xf>
    <xf numFmtId="3" fontId="4" fillId="9" borderId="0" xfId="0" applyNumberFormat="1" applyFont="1" applyFill="1" applyAlignment="1">
      <alignment vertical="top"/>
    </xf>
    <xf numFmtId="3" fontId="4" fillId="26" borderId="0" xfId="0" applyNumberFormat="1" applyFont="1" applyFill="1" applyAlignment="1">
      <alignment horizontal="right" vertical="top"/>
    </xf>
    <xf numFmtId="3" fontId="4" fillId="26" borderId="0" xfId="0" applyNumberFormat="1" applyFont="1" applyFill="1" applyAlignment="1">
      <alignment vertical="top"/>
    </xf>
    <xf numFmtId="4" fontId="4" fillId="26" borderId="0" xfId="0" applyNumberFormat="1" applyFont="1" applyFill="1" applyAlignment="1">
      <alignment vertical="top"/>
    </xf>
    <xf numFmtId="0" fontId="4" fillId="26" borderId="0" xfId="0" applyFont="1" applyFill="1" applyAlignment="1">
      <alignment vertical="top"/>
    </xf>
    <xf numFmtId="4" fontId="4" fillId="26" borderId="0" xfId="0" applyNumberFormat="1" applyFont="1" applyFill="1" applyAlignment="1">
      <alignment horizontal="right" vertical="top"/>
    </xf>
    <xf numFmtId="3" fontId="4" fillId="9" borderId="0" xfId="0" applyNumberFormat="1" applyFont="1" applyFill="1" applyAlignment="1">
      <alignment horizontal="right" vertical="top"/>
    </xf>
    <xf numFmtId="0" fontId="4" fillId="26" borderId="0" xfId="99" applyFont="1" applyFill="1" applyAlignment="1">
      <alignment horizontal="left" vertical="top"/>
      <protection/>
    </xf>
    <xf numFmtId="0" fontId="13" fillId="27" borderId="34" xfId="0" applyFont="1" applyFill="1" applyBorder="1" applyAlignment="1">
      <alignment horizontal="left" wrapText="1"/>
    </xf>
    <xf numFmtId="0" fontId="13" fillId="27" borderId="44" xfId="0" applyFont="1" applyFill="1" applyBorder="1" applyAlignment="1">
      <alignment horizontal="center" wrapText="1"/>
    </xf>
    <xf numFmtId="0" fontId="13" fillId="27" borderId="12" xfId="0" applyFont="1" applyFill="1" applyBorder="1" applyAlignment="1">
      <alignment horizontal="center" wrapText="1"/>
    </xf>
    <xf numFmtId="0" fontId="3" fillId="27" borderId="15" xfId="95" applyFont="1" applyFill="1" applyBorder="1" applyAlignment="1">
      <alignment horizontal="right" wrapText="1"/>
      <protection/>
    </xf>
    <xf numFmtId="0" fontId="3" fillId="27" borderId="15" xfId="95" applyFont="1" applyFill="1" applyBorder="1" applyAlignment="1">
      <alignment wrapText="1"/>
      <protection/>
    </xf>
    <xf numFmtId="0" fontId="3" fillId="27" borderId="16" xfId="95" applyFont="1" applyFill="1" applyBorder="1" applyAlignment="1">
      <alignment horizontal="right" wrapText="1"/>
      <protection/>
    </xf>
    <xf numFmtId="0" fontId="3" fillId="27" borderId="0" xfId="95" applyFont="1" applyFill="1" applyAlignment="1">
      <alignment wrapText="1"/>
      <protection/>
    </xf>
    <xf numFmtId="3" fontId="3" fillId="27" borderId="0" xfId="95" applyNumberFormat="1" applyFont="1" applyFill="1" applyAlignment="1">
      <alignment horizontal="right"/>
      <protection/>
    </xf>
    <xf numFmtId="0" fontId="5" fillId="0" borderId="55" xfId="95" applyFont="1" applyBorder="1" applyAlignment="1">
      <alignment horizontal="left" wrapText="1" indent="3"/>
      <protection/>
    </xf>
    <xf numFmtId="3" fontId="4" fillId="0" borderId="55" xfId="95" applyNumberFormat="1" applyFont="1" applyFill="1" applyBorder="1" applyAlignment="1">
      <alignment horizontal="right"/>
      <protection/>
    </xf>
    <xf numFmtId="3" fontId="5" fillId="0" borderId="55" xfId="95" applyNumberFormat="1" applyFont="1" applyBorder="1">
      <alignment/>
      <protection/>
    </xf>
    <xf numFmtId="0" fontId="12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 vertical="top"/>
    </xf>
    <xf numFmtId="0" fontId="4" fillId="28" borderId="0" xfId="0" applyFont="1" applyFill="1" applyAlignment="1">
      <alignment vertical="top"/>
    </xf>
    <xf numFmtId="3" fontId="4" fillId="28" borderId="0" xfId="0" applyNumberFormat="1" applyFont="1" applyFill="1" applyAlignment="1">
      <alignment vertical="top"/>
    </xf>
    <xf numFmtId="4" fontId="4" fillId="28" borderId="0" xfId="0" applyNumberFormat="1" applyFont="1" applyFill="1" applyAlignment="1">
      <alignment vertical="top"/>
    </xf>
    <xf numFmtId="0" fontId="5" fillId="0" borderId="0" xfId="0" applyFont="1" applyAlignment="1">
      <alignment vertical="top"/>
    </xf>
    <xf numFmtId="3" fontId="5" fillId="0" borderId="0" xfId="0" applyNumberFormat="1" applyFont="1" applyAlignment="1">
      <alignment vertical="top"/>
    </xf>
    <xf numFmtId="4" fontId="5" fillId="0" borderId="0" xfId="0" applyNumberFormat="1" applyFont="1" applyAlignment="1">
      <alignment vertical="top"/>
    </xf>
    <xf numFmtId="3" fontId="4" fillId="0" borderId="0" xfId="0" applyNumberFormat="1" applyFont="1" applyAlignment="1">
      <alignment vertical="top"/>
    </xf>
    <xf numFmtId="4" fontId="4" fillId="0" borderId="0" xfId="0" applyNumberFormat="1" applyFont="1" applyAlignment="1">
      <alignment vertical="top"/>
    </xf>
    <xf numFmtId="0" fontId="4" fillId="28" borderId="0" xfId="0" applyFont="1" applyFill="1" applyAlignment="1">
      <alignment vertical="top" wrapText="1"/>
    </xf>
    <xf numFmtId="0" fontId="4" fillId="29" borderId="0" xfId="0" applyFont="1" applyFill="1" applyAlignment="1">
      <alignment vertical="top"/>
    </xf>
    <xf numFmtId="0" fontId="4" fillId="29" borderId="0" xfId="0" applyFont="1" applyFill="1" applyAlignment="1">
      <alignment vertical="top" wrapText="1"/>
    </xf>
    <xf numFmtId="3" fontId="4" fillId="29" borderId="0" xfId="0" applyNumberFormat="1" applyFont="1" applyFill="1" applyAlignment="1">
      <alignment vertical="top"/>
    </xf>
    <xf numFmtId="4" fontId="4" fillId="29" borderId="0" xfId="0" applyNumberFormat="1" applyFont="1" applyFill="1" applyAlignment="1">
      <alignment vertical="top"/>
    </xf>
    <xf numFmtId="0" fontId="4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left" vertical="top"/>
    </xf>
    <xf numFmtId="3" fontId="6" fillId="0" borderId="0" xfId="0" applyNumberFormat="1" applyFont="1" applyAlignment="1">
      <alignment vertical="top"/>
    </xf>
    <xf numFmtId="4" fontId="6" fillId="0" borderId="0" xfId="0" applyNumberFormat="1" applyFont="1" applyAlignment="1">
      <alignment vertical="top"/>
    </xf>
    <xf numFmtId="0" fontId="5" fillId="0" borderId="0" xfId="0" applyFont="1" applyAlignment="1">
      <alignment vertical="top" wrapText="1"/>
    </xf>
    <xf numFmtId="3" fontId="4" fillId="28" borderId="0" xfId="0" applyNumberFormat="1" applyFont="1" applyFill="1" applyAlignment="1">
      <alignment horizontal="right" vertical="top"/>
    </xf>
    <xf numFmtId="4" fontId="4" fillId="28" borderId="0" xfId="0" applyNumberFormat="1" applyFont="1" applyFill="1" applyAlignment="1">
      <alignment horizontal="right" vertical="top"/>
    </xf>
    <xf numFmtId="0" fontId="4" fillId="28" borderId="0" xfId="99" applyFont="1" applyFill="1" applyAlignment="1">
      <alignment vertical="top" wrapText="1"/>
      <protection/>
    </xf>
    <xf numFmtId="0" fontId="4" fillId="28" borderId="0" xfId="0" applyFont="1" applyFill="1" applyAlignment="1">
      <alignment horizontal="left" vertical="top" wrapText="1"/>
    </xf>
    <xf numFmtId="0" fontId="4" fillId="26" borderId="0" xfId="0" applyFont="1" applyFill="1" applyAlignment="1">
      <alignment horizontal="left" vertical="top" wrapText="1"/>
    </xf>
    <xf numFmtId="0" fontId="4" fillId="30" borderId="0" xfId="0" applyFont="1" applyFill="1" applyAlignment="1">
      <alignment vertical="top"/>
    </xf>
    <xf numFmtId="0" fontId="4" fillId="30" borderId="0" xfId="0" applyFont="1" applyFill="1" applyAlignment="1">
      <alignment horizontal="left" vertical="top"/>
    </xf>
    <xf numFmtId="3" fontId="4" fillId="30" borderId="0" xfId="0" applyNumberFormat="1" applyFont="1" applyFill="1" applyAlignment="1">
      <alignment vertical="top"/>
    </xf>
    <xf numFmtId="4" fontId="4" fillId="30" borderId="0" xfId="0" applyNumberFormat="1" applyFont="1" applyFill="1" applyAlignment="1">
      <alignment vertical="top"/>
    </xf>
    <xf numFmtId="3" fontId="4" fillId="0" borderId="0" xfId="0" applyNumberFormat="1" applyFont="1" applyAlignment="1">
      <alignment horizontal="right" vertical="top"/>
    </xf>
    <xf numFmtId="4" fontId="4" fillId="0" borderId="0" xfId="0" applyNumberFormat="1" applyFont="1" applyAlignment="1">
      <alignment horizontal="right" vertical="top"/>
    </xf>
    <xf numFmtId="3" fontId="5" fillId="0" borderId="0" xfId="0" applyNumberFormat="1" applyFont="1" applyAlignment="1">
      <alignment horizontal="right" vertical="top"/>
    </xf>
    <xf numFmtId="4" fontId="5" fillId="0" borderId="0" xfId="0" applyNumberFormat="1" applyFont="1" applyAlignment="1">
      <alignment horizontal="right" vertical="top"/>
    </xf>
    <xf numFmtId="0" fontId="5" fillId="28" borderId="0" xfId="0" applyFont="1" applyFill="1" applyAlignment="1">
      <alignment vertical="top"/>
    </xf>
    <xf numFmtId="4" fontId="4" fillId="9" borderId="0" xfId="0" applyNumberFormat="1" applyFont="1" applyFill="1" applyAlignment="1">
      <alignment horizontal="right" vertical="top"/>
    </xf>
    <xf numFmtId="3" fontId="4" fillId="30" borderId="0" xfId="0" applyNumberFormat="1" applyFont="1" applyFill="1" applyAlignment="1">
      <alignment horizontal="right" vertical="top"/>
    </xf>
    <xf numFmtId="4" fontId="4" fillId="30" borderId="0" xfId="0" applyNumberFormat="1" applyFont="1" applyFill="1" applyAlignment="1">
      <alignment horizontal="right" vertical="top"/>
    </xf>
    <xf numFmtId="1" fontId="4" fillId="28" borderId="0" xfId="99" applyNumberFormat="1" applyFont="1" applyFill="1" applyAlignment="1">
      <alignment horizontal="left" vertical="top"/>
      <protection/>
    </xf>
    <xf numFmtId="3" fontId="4" fillId="28" borderId="0" xfId="99" applyNumberFormat="1" applyFont="1" applyFill="1" applyAlignment="1">
      <alignment horizontal="right" vertical="top"/>
      <protection/>
    </xf>
    <xf numFmtId="4" fontId="4" fillId="28" borderId="0" xfId="99" applyNumberFormat="1" applyFont="1" applyFill="1" applyAlignment="1">
      <alignment horizontal="right" vertical="top"/>
      <protection/>
    </xf>
    <xf numFmtId="1" fontId="4" fillId="26" borderId="0" xfId="99" applyNumberFormat="1" applyFont="1" applyFill="1" applyAlignment="1">
      <alignment horizontal="left" vertical="top"/>
      <protection/>
    </xf>
    <xf numFmtId="0" fontId="4" fillId="26" borderId="0" xfId="0" applyFont="1" applyFill="1" applyAlignment="1">
      <alignment vertical="top" wrapText="1"/>
    </xf>
    <xf numFmtId="1" fontId="4" fillId="30" borderId="0" xfId="99" applyNumberFormat="1" applyFont="1" applyFill="1" applyAlignment="1">
      <alignment horizontal="left" vertical="top"/>
      <protection/>
    </xf>
    <xf numFmtId="0" fontId="4" fillId="30" borderId="0" xfId="0" applyFont="1" applyFill="1" applyAlignment="1">
      <alignment/>
    </xf>
    <xf numFmtId="0" fontId="0" fillId="30" borderId="0" xfId="0" applyFill="1" applyAlignment="1">
      <alignment/>
    </xf>
    <xf numFmtId="3" fontId="4" fillId="30" borderId="0" xfId="0" applyNumberFormat="1" applyFont="1" applyFill="1" applyAlignment="1">
      <alignment horizontal="right" vertical="top" wrapText="1"/>
    </xf>
    <xf numFmtId="4" fontId="0" fillId="30" borderId="0" xfId="0" applyNumberFormat="1" applyFill="1" applyAlignment="1">
      <alignment/>
    </xf>
    <xf numFmtId="4" fontId="4" fillId="30" borderId="0" xfId="0" applyNumberFormat="1" applyFont="1" applyFill="1" applyAlignment="1">
      <alignment horizontal="right" vertical="top" wrapText="1"/>
    </xf>
    <xf numFmtId="0" fontId="4" fillId="28" borderId="0" xfId="0" applyFont="1" applyFill="1" applyAlignment="1">
      <alignment/>
    </xf>
    <xf numFmtId="0" fontId="0" fillId="28" borderId="0" xfId="0" applyFill="1" applyAlignment="1">
      <alignment/>
    </xf>
    <xf numFmtId="3" fontId="4" fillId="28" borderId="0" xfId="0" applyNumberFormat="1" applyFont="1" applyFill="1" applyAlignment="1">
      <alignment horizontal="right" vertical="top" wrapText="1"/>
    </xf>
    <xf numFmtId="3" fontId="4" fillId="28" borderId="0" xfId="0" applyNumberFormat="1" applyFont="1" applyFill="1" applyAlignment="1">
      <alignment/>
    </xf>
    <xf numFmtId="4" fontId="4" fillId="28" borderId="0" xfId="0" applyNumberFormat="1" applyFont="1" applyFill="1" applyAlignment="1">
      <alignment/>
    </xf>
    <xf numFmtId="4" fontId="4" fillId="28" borderId="0" xfId="0" applyNumberFormat="1" applyFont="1" applyFill="1" applyAlignment="1">
      <alignment horizontal="right" vertical="top" wrapText="1"/>
    </xf>
    <xf numFmtId="4" fontId="0" fillId="28" borderId="0" xfId="0" applyNumberFormat="1" applyFill="1" applyAlignment="1">
      <alignment/>
    </xf>
    <xf numFmtId="0" fontId="4" fillId="26" borderId="0" xfId="0" applyFont="1" applyFill="1" applyAlignment="1">
      <alignment/>
    </xf>
    <xf numFmtId="0" fontId="0" fillId="26" borderId="0" xfId="0" applyFill="1" applyAlignment="1">
      <alignment/>
    </xf>
    <xf numFmtId="3" fontId="4" fillId="26" borderId="0" xfId="0" applyNumberFormat="1" applyFont="1" applyFill="1" applyAlignment="1">
      <alignment horizontal="right" vertical="top" wrapText="1"/>
    </xf>
    <xf numFmtId="4" fontId="0" fillId="26" borderId="0" xfId="0" applyNumberFormat="1" applyFill="1" applyAlignment="1">
      <alignment/>
    </xf>
    <xf numFmtId="4" fontId="4" fillId="26" borderId="0" xfId="0" applyNumberFormat="1" applyFont="1" applyFill="1" applyAlignment="1">
      <alignment horizontal="right" vertical="top" wrapText="1"/>
    </xf>
    <xf numFmtId="0" fontId="4" fillId="0" borderId="0" xfId="99" applyFont="1" applyAlignment="1">
      <alignment horizontal="left" vertical="top"/>
      <protection/>
    </xf>
    <xf numFmtId="0" fontId="4" fillId="28" borderId="0" xfId="99" applyFont="1" applyFill="1" applyAlignment="1">
      <alignment horizontal="left" vertical="top"/>
      <protection/>
    </xf>
    <xf numFmtId="0" fontId="4" fillId="26" borderId="0" xfId="0" applyFont="1" applyFill="1" applyAlignment="1">
      <alignment horizontal="left" vertical="top"/>
    </xf>
    <xf numFmtId="0" fontId="4" fillId="28" borderId="0" xfId="0" applyFont="1" applyFill="1" applyAlignment="1">
      <alignment horizontal="left" vertical="top"/>
    </xf>
    <xf numFmtId="0" fontId="6" fillId="0" borderId="0" xfId="0" applyFont="1" applyAlignment="1">
      <alignment horizontal="right" vertical="top"/>
    </xf>
    <xf numFmtId="0" fontId="6" fillId="0" borderId="0" xfId="0" applyFont="1" applyAlignment="1">
      <alignment horizontal="center" vertical="top"/>
    </xf>
    <xf numFmtId="3" fontId="5" fillId="0" borderId="0" xfId="0" applyNumberFormat="1" applyFont="1" applyAlignment="1">
      <alignment horizontal="center" vertical="top"/>
    </xf>
    <xf numFmtId="4" fontId="5" fillId="0" borderId="0" xfId="0" applyNumberFormat="1" applyFont="1" applyAlignment="1">
      <alignment horizontal="center" vertical="top"/>
    </xf>
    <xf numFmtId="0" fontId="4" fillId="26" borderId="0" xfId="99" applyFont="1" applyFill="1" applyAlignment="1">
      <alignment vertical="top"/>
      <protection/>
    </xf>
    <xf numFmtId="3" fontId="4" fillId="26" borderId="0" xfId="99" applyNumberFormat="1" applyFont="1" applyFill="1" applyAlignment="1">
      <alignment horizontal="right" vertical="top"/>
      <protection/>
    </xf>
    <xf numFmtId="4" fontId="4" fillId="26" borderId="0" xfId="99" applyNumberFormat="1" applyFont="1" applyFill="1" applyAlignment="1">
      <alignment horizontal="right" vertical="top"/>
      <protection/>
    </xf>
    <xf numFmtId="0" fontId="5" fillId="0" borderId="0" xfId="0" applyFont="1" applyAlignment="1">
      <alignment horizontal="center" vertical="top"/>
    </xf>
    <xf numFmtId="3" fontId="6" fillId="0" borderId="0" xfId="0" applyNumberFormat="1" applyFont="1" applyAlignment="1">
      <alignment horizontal="right" vertical="top"/>
    </xf>
    <xf numFmtId="4" fontId="6" fillId="0" borderId="0" xfId="0" applyNumberFormat="1" applyFont="1" applyAlignment="1">
      <alignment horizontal="right" vertical="top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vertical="top"/>
    </xf>
    <xf numFmtId="3" fontId="5" fillId="28" borderId="0" xfId="0" applyNumberFormat="1" applyFont="1" applyFill="1" applyAlignment="1">
      <alignment vertical="top"/>
    </xf>
    <xf numFmtId="4" fontId="5" fillId="28" borderId="0" xfId="0" applyNumberFormat="1" applyFont="1" applyFill="1" applyAlignment="1">
      <alignment vertical="top"/>
    </xf>
    <xf numFmtId="0" fontId="5" fillId="26" borderId="0" xfId="0" applyFont="1" applyFill="1" applyAlignment="1">
      <alignment vertical="top"/>
    </xf>
    <xf numFmtId="3" fontId="5" fillId="26" borderId="0" xfId="0" applyNumberFormat="1" applyFont="1" applyFill="1" applyAlignment="1">
      <alignment vertical="top"/>
    </xf>
    <xf numFmtId="4" fontId="5" fillId="26" borderId="0" xfId="0" applyNumberFormat="1" applyFont="1" applyFill="1" applyAlignment="1">
      <alignment vertical="top"/>
    </xf>
    <xf numFmtId="0" fontId="5" fillId="30" borderId="0" xfId="0" applyFont="1" applyFill="1" applyAlignment="1">
      <alignment vertical="top"/>
    </xf>
    <xf numFmtId="3" fontId="5" fillId="30" borderId="0" xfId="0" applyNumberFormat="1" applyFont="1" applyFill="1" applyAlignment="1">
      <alignment vertical="top"/>
    </xf>
    <xf numFmtId="4" fontId="5" fillId="30" borderId="0" xfId="0" applyNumberFormat="1" applyFont="1" applyFill="1" applyAlignment="1">
      <alignment vertical="top"/>
    </xf>
    <xf numFmtId="0" fontId="4" fillId="0" borderId="0" xfId="99" applyFont="1" applyAlignment="1">
      <alignment vertical="top" wrapText="1"/>
      <protection/>
    </xf>
    <xf numFmtId="3" fontId="4" fillId="0" borderId="0" xfId="0" applyNumberFormat="1" applyFont="1" applyAlignment="1">
      <alignment horizontal="right"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4" fillId="31" borderId="53" xfId="95" applyFont="1" applyFill="1" applyBorder="1" applyAlignment="1">
      <alignment horizontal="left" wrapText="1" indent="3"/>
      <protection/>
    </xf>
    <xf numFmtId="0" fontId="4" fillId="32" borderId="53" xfId="95" applyFont="1" applyFill="1" applyBorder="1" applyAlignment="1">
      <alignment horizontal="left" wrapText="1" indent="3"/>
      <protection/>
    </xf>
    <xf numFmtId="0" fontId="3" fillId="0" borderId="0" xfId="101" applyFont="1" applyAlignment="1">
      <alignment horizontal="left"/>
      <protection/>
    </xf>
    <xf numFmtId="0" fontId="8" fillId="0" borderId="0" xfId="0" applyFont="1" applyAlignment="1">
      <alignment/>
    </xf>
    <xf numFmtId="0" fontId="35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34" xfId="0" applyFont="1" applyBorder="1" applyAlignment="1">
      <alignment horizontal="center" wrapText="1"/>
    </xf>
    <xf numFmtId="0" fontId="13" fillId="0" borderId="44" xfId="0" applyFont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13" fillId="0" borderId="56" xfId="0" applyFont="1" applyBorder="1" applyAlignment="1">
      <alignment/>
    </xf>
    <xf numFmtId="3" fontId="13" fillId="0" borderId="37" xfId="0" applyNumberFormat="1" applyFont="1" applyBorder="1" applyAlignment="1">
      <alignment/>
    </xf>
    <xf numFmtId="3" fontId="13" fillId="0" borderId="45" xfId="0" applyNumberFormat="1" applyFont="1" applyBorder="1" applyAlignment="1">
      <alignment/>
    </xf>
    <xf numFmtId="4" fontId="13" fillId="0" borderId="50" xfId="0" applyNumberFormat="1" applyFont="1" applyBorder="1" applyAlignment="1">
      <alignment/>
    </xf>
    <xf numFmtId="3" fontId="13" fillId="0" borderId="45" xfId="0" applyNumberFormat="1" applyFont="1" applyBorder="1" applyAlignment="1">
      <alignment/>
    </xf>
    <xf numFmtId="4" fontId="12" fillId="0" borderId="50" xfId="0" applyNumberFormat="1" applyFont="1" applyBorder="1" applyAlignment="1">
      <alignment/>
    </xf>
    <xf numFmtId="3" fontId="13" fillId="0" borderId="57" xfId="0" applyNumberFormat="1" applyFont="1" applyBorder="1" applyAlignment="1">
      <alignment/>
    </xf>
    <xf numFmtId="4" fontId="13" fillId="0" borderId="57" xfId="0" applyNumberFormat="1" applyFont="1" applyBorder="1" applyAlignment="1">
      <alignment/>
    </xf>
    <xf numFmtId="0" fontId="34" fillId="0" borderId="58" xfId="0" applyFont="1" applyBorder="1" applyAlignment="1">
      <alignment horizontal="left" indent="2"/>
    </xf>
    <xf numFmtId="3" fontId="34" fillId="0" borderId="36" xfId="0" applyNumberFormat="1" applyFont="1" applyBorder="1" applyAlignment="1">
      <alignment/>
    </xf>
    <xf numFmtId="3" fontId="34" fillId="0" borderId="48" xfId="0" applyNumberFormat="1" applyFont="1" applyBorder="1" applyAlignment="1">
      <alignment/>
    </xf>
    <xf numFmtId="4" fontId="34" fillId="0" borderId="11" xfId="0" applyNumberFormat="1" applyFont="1" applyBorder="1" applyAlignment="1">
      <alignment/>
    </xf>
    <xf numFmtId="3" fontId="34" fillId="0" borderId="40" xfId="0" applyNumberFormat="1" applyFont="1" applyBorder="1" applyAlignment="1">
      <alignment/>
    </xf>
    <xf numFmtId="4" fontId="12" fillId="0" borderId="11" xfId="0" applyNumberFormat="1" applyFont="1" applyBorder="1" applyAlignment="1">
      <alignment/>
    </xf>
    <xf numFmtId="3" fontId="34" fillId="0" borderId="59" xfId="0" applyNumberFormat="1" applyFont="1" applyBorder="1" applyAlignment="1">
      <alignment/>
    </xf>
    <xf numFmtId="4" fontId="34" fillId="0" borderId="59" xfId="0" applyNumberFormat="1" applyFont="1" applyBorder="1" applyAlignment="1">
      <alignment/>
    </xf>
    <xf numFmtId="0" fontId="13" fillId="0" borderId="58" xfId="0" applyFont="1" applyBorder="1" applyAlignment="1">
      <alignment/>
    </xf>
    <xf numFmtId="3" fontId="13" fillId="0" borderId="36" xfId="0" applyNumberFormat="1" applyFont="1" applyBorder="1" applyAlignment="1">
      <alignment/>
    </xf>
    <xf numFmtId="3" fontId="13" fillId="0" borderId="48" xfId="0" applyNumberFormat="1" applyFont="1" applyBorder="1" applyAlignment="1">
      <alignment/>
    </xf>
    <xf numFmtId="4" fontId="13" fillId="0" borderId="11" xfId="0" applyNumberFormat="1" applyFont="1" applyBorder="1" applyAlignment="1">
      <alignment/>
    </xf>
    <xf numFmtId="3" fontId="13" fillId="0" borderId="40" xfId="0" applyNumberFormat="1" applyFont="1" applyBorder="1" applyAlignment="1">
      <alignment/>
    </xf>
    <xf numFmtId="3" fontId="13" fillId="0" borderId="48" xfId="0" applyNumberFormat="1" applyFont="1" applyBorder="1" applyAlignment="1">
      <alignment/>
    </xf>
    <xf numFmtId="3" fontId="13" fillId="0" borderId="59" xfId="0" applyNumberFormat="1" applyFont="1" applyBorder="1" applyAlignment="1">
      <alignment/>
    </xf>
    <xf numFmtId="4" fontId="13" fillId="0" borderId="59" xfId="0" applyNumberFormat="1" applyFont="1" applyBorder="1" applyAlignment="1">
      <alignment/>
    </xf>
    <xf numFmtId="0" fontId="13" fillId="0" borderId="60" xfId="0" applyFont="1" applyBorder="1" applyAlignment="1">
      <alignment/>
    </xf>
    <xf numFmtId="3" fontId="13" fillId="0" borderId="38" xfId="0" applyNumberFormat="1" applyFont="1" applyBorder="1" applyAlignment="1">
      <alignment/>
    </xf>
    <xf numFmtId="3" fontId="13" fillId="0" borderId="52" xfId="0" applyNumberFormat="1" applyFont="1" applyBorder="1" applyAlignment="1">
      <alignment/>
    </xf>
    <xf numFmtId="4" fontId="13" fillId="0" borderId="51" xfId="0" applyNumberFormat="1" applyFont="1" applyBorder="1" applyAlignment="1">
      <alignment/>
    </xf>
    <xf numFmtId="3" fontId="13" fillId="0" borderId="41" xfId="0" applyNumberFormat="1" applyFont="1" applyBorder="1" applyAlignment="1">
      <alignment/>
    </xf>
    <xf numFmtId="3" fontId="13" fillId="0" borderId="52" xfId="0" applyNumberFormat="1" applyFont="1" applyBorder="1" applyAlignment="1">
      <alignment/>
    </xf>
    <xf numFmtId="4" fontId="12" fillId="0" borderId="51" xfId="0" applyNumberFormat="1" applyFont="1" applyBorder="1" applyAlignment="1">
      <alignment/>
    </xf>
    <xf numFmtId="3" fontId="13" fillId="0" borderId="61" xfId="0" applyNumberFormat="1" applyFont="1" applyBorder="1" applyAlignment="1">
      <alignment/>
    </xf>
    <xf numFmtId="4" fontId="13" fillId="0" borderId="61" xfId="0" applyNumberFormat="1" applyFont="1" applyBorder="1" applyAlignment="1">
      <alignment/>
    </xf>
    <xf numFmtId="3" fontId="13" fillId="0" borderId="42" xfId="0" applyNumberFormat="1" applyFont="1" applyBorder="1" applyAlignment="1">
      <alignment/>
    </xf>
    <xf numFmtId="0" fontId="34" fillId="0" borderId="58" xfId="0" applyFont="1" applyBorder="1" applyAlignment="1">
      <alignment/>
    </xf>
    <xf numFmtId="3" fontId="34" fillId="0" borderId="42" xfId="0" applyNumberFormat="1" applyFont="1" applyBorder="1" applyAlignment="1">
      <alignment/>
    </xf>
    <xf numFmtId="3" fontId="34" fillId="0" borderId="45" xfId="0" applyNumberFormat="1" applyFont="1" applyBorder="1" applyAlignment="1">
      <alignment/>
    </xf>
    <xf numFmtId="3" fontId="34" fillId="0" borderId="37" xfId="0" applyNumberFormat="1" applyFont="1" applyBorder="1" applyAlignment="1">
      <alignment/>
    </xf>
    <xf numFmtId="3" fontId="34" fillId="0" borderId="57" xfId="0" applyNumberFormat="1" applyFont="1" applyBorder="1" applyAlignment="1">
      <alignment/>
    </xf>
    <xf numFmtId="4" fontId="34" fillId="0" borderId="57" xfId="0" applyNumberFormat="1" applyFont="1" applyBorder="1" applyAlignment="1">
      <alignment/>
    </xf>
    <xf numFmtId="3" fontId="13" fillId="0" borderId="58" xfId="0" applyNumberFormat="1" applyFont="1" applyBorder="1" applyAlignment="1">
      <alignment/>
    </xf>
    <xf numFmtId="0" fontId="34" fillId="0" borderId="58" xfId="0" applyFont="1" applyBorder="1" applyAlignment="1">
      <alignment horizontal="left" wrapText="1" indent="2"/>
    </xf>
    <xf numFmtId="3" fontId="34" fillId="0" borderId="38" xfId="0" applyNumberFormat="1" applyFont="1" applyBorder="1" applyAlignment="1">
      <alignment/>
    </xf>
    <xf numFmtId="3" fontId="34" fillId="0" borderId="52" xfId="0" applyNumberFormat="1" applyFont="1" applyBorder="1" applyAlignment="1">
      <alignment/>
    </xf>
    <xf numFmtId="4" fontId="34" fillId="0" borderId="51" xfId="0" applyNumberFormat="1" applyFont="1" applyBorder="1" applyAlignment="1">
      <alignment/>
    </xf>
    <xf numFmtId="3" fontId="34" fillId="0" borderId="41" xfId="0" applyNumberFormat="1" applyFont="1" applyBorder="1" applyAlignment="1">
      <alignment/>
    </xf>
    <xf numFmtId="3" fontId="34" fillId="0" borderId="61" xfId="0" applyNumberFormat="1" applyFont="1" applyBorder="1" applyAlignment="1">
      <alignment/>
    </xf>
    <xf numFmtId="4" fontId="34" fillId="0" borderId="61" xfId="0" applyNumberFormat="1" applyFont="1" applyBorder="1" applyAlignment="1">
      <alignment/>
    </xf>
    <xf numFmtId="0" fontId="13" fillId="0" borderId="56" xfId="0" applyFont="1" applyBorder="1" applyAlignment="1">
      <alignment wrapText="1"/>
    </xf>
    <xf numFmtId="3" fontId="13" fillId="0" borderId="35" xfId="0" applyNumberFormat="1" applyFont="1" applyBorder="1" applyAlignment="1">
      <alignment/>
    </xf>
    <xf numFmtId="3" fontId="13" fillId="0" borderId="46" xfId="0" applyNumberFormat="1" applyFont="1" applyBorder="1" applyAlignment="1">
      <alignment/>
    </xf>
    <xf numFmtId="4" fontId="13" fillId="0" borderId="10" xfId="0" applyNumberFormat="1" applyFont="1" applyBorder="1" applyAlignment="1">
      <alignment/>
    </xf>
    <xf numFmtId="3" fontId="13" fillId="0" borderId="39" xfId="0" applyNumberFormat="1" applyFont="1" applyBorder="1" applyAlignment="1">
      <alignment/>
    </xf>
    <xf numFmtId="3" fontId="13" fillId="0" borderId="46" xfId="0" applyNumberFormat="1" applyFont="1" applyBorder="1" applyAlignment="1">
      <alignment/>
    </xf>
    <xf numFmtId="4" fontId="12" fillId="0" borderId="10" xfId="0" applyNumberFormat="1" applyFont="1" applyBorder="1" applyAlignment="1">
      <alignment/>
    </xf>
    <xf numFmtId="3" fontId="13" fillId="0" borderId="62" xfId="0" applyNumberFormat="1" applyFont="1" applyBorder="1" applyAlignment="1">
      <alignment/>
    </xf>
    <xf numFmtId="4" fontId="13" fillId="0" borderId="62" xfId="0" applyNumberFormat="1" applyFont="1" applyBorder="1" applyAlignment="1">
      <alignment/>
    </xf>
    <xf numFmtId="0" fontId="34" fillId="0" borderId="60" xfId="0" applyFont="1" applyBorder="1" applyAlignment="1">
      <alignment/>
    </xf>
    <xf numFmtId="0" fontId="34" fillId="0" borderId="63" xfId="0" applyFont="1" applyBorder="1" applyAlignment="1">
      <alignment/>
    </xf>
    <xf numFmtId="0" fontId="13" fillId="0" borderId="23" xfId="0" applyFont="1" applyBorder="1" applyAlignment="1">
      <alignment/>
    </xf>
    <xf numFmtId="3" fontId="13" fillId="0" borderId="27" xfId="0" applyNumberFormat="1" applyFont="1" applyBorder="1" applyAlignment="1">
      <alignment/>
    </xf>
    <xf numFmtId="3" fontId="13" fillId="0" borderId="25" xfId="0" applyNumberFormat="1" applyFont="1" applyBorder="1" applyAlignment="1">
      <alignment/>
    </xf>
    <xf numFmtId="4" fontId="13" fillId="0" borderId="26" xfId="0" applyNumberFormat="1" applyFont="1" applyBorder="1" applyAlignment="1">
      <alignment/>
    </xf>
    <xf numFmtId="3" fontId="13" fillId="0" borderId="24" xfId="0" applyNumberFormat="1" applyFont="1" applyBorder="1" applyAlignment="1">
      <alignment/>
    </xf>
    <xf numFmtId="3" fontId="13" fillId="24" borderId="27" xfId="0" applyNumberFormat="1" applyFont="1" applyFill="1" applyBorder="1" applyAlignment="1">
      <alignment/>
    </xf>
    <xf numFmtId="3" fontId="13" fillId="24" borderId="24" xfId="0" applyNumberFormat="1" applyFont="1" applyFill="1" applyBorder="1" applyAlignment="1">
      <alignment/>
    </xf>
    <xf numFmtId="4" fontId="13" fillId="24" borderId="26" xfId="0" applyNumberFormat="1" applyFont="1" applyFill="1" applyBorder="1" applyAlignment="1">
      <alignment/>
    </xf>
    <xf numFmtId="3" fontId="13" fillId="0" borderId="64" xfId="0" applyNumberFormat="1" applyFont="1" applyBorder="1" applyAlignment="1">
      <alignment/>
    </xf>
    <xf numFmtId="3" fontId="13" fillId="0" borderId="65" xfId="0" applyNumberFormat="1" applyFont="1" applyBorder="1" applyAlignment="1">
      <alignment/>
    </xf>
    <xf numFmtId="4" fontId="13" fillId="0" borderId="66" xfId="0" applyNumberFormat="1" applyFont="1" applyBorder="1" applyAlignment="1">
      <alignment/>
    </xf>
    <xf numFmtId="3" fontId="13" fillId="25" borderId="27" xfId="0" applyNumberFormat="1" applyFont="1" applyFill="1" applyBorder="1" applyAlignment="1">
      <alignment/>
    </xf>
    <xf numFmtId="3" fontId="13" fillId="25" borderId="24" xfId="0" applyNumberFormat="1" applyFont="1" applyFill="1" applyBorder="1" applyAlignment="1">
      <alignment/>
    </xf>
    <xf numFmtId="4" fontId="13" fillId="25" borderId="26" xfId="0" applyNumberFormat="1" applyFont="1" applyFill="1" applyBorder="1" applyAlignment="1">
      <alignment/>
    </xf>
    <xf numFmtId="4" fontId="12" fillId="6" borderId="26" xfId="0" applyNumberFormat="1" applyFont="1" applyFill="1" applyBorder="1" applyAlignment="1">
      <alignment/>
    </xf>
    <xf numFmtId="3" fontId="13" fillId="0" borderId="25" xfId="0" applyNumberFormat="1" applyFont="1" applyBorder="1" applyAlignment="1">
      <alignment/>
    </xf>
    <xf numFmtId="4" fontId="12" fillId="0" borderId="26" xfId="0" applyNumberFormat="1" applyFont="1" applyBorder="1" applyAlignment="1">
      <alignment/>
    </xf>
    <xf numFmtId="3" fontId="13" fillId="0" borderId="33" xfId="0" applyNumberFormat="1" applyFont="1" applyBorder="1" applyAlignment="1">
      <alignment/>
    </xf>
    <xf numFmtId="4" fontId="13" fillId="0" borderId="33" xfId="0" applyNumberFormat="1" applyFont="1" applyBorder="1" applyAlignment="1">
      <alignment/>
    </xf>
    <xf numFmtId="4" fontId="14" fillId="24" borderId="67" xfId="0" applyNumberFormat="1" applyFont="1" applyFill="1" applyBorder="1" applyAlignment="1">
      <alignment/>
    </xf>
    <xf numFmtId="0" fontId="13" fillId="0" borderId="65" xfId="0" applyFont="1" applyBorder="1" applyAlignment="1">
      <alignment/>
    </xf>
    <xf numFmtId="0" fontId="13" fillId="0" borderId="53" xfId="0" applyFont="1" applyBorder="1" applyAlignment="1">
      <alignment/>
    </xf>
    <xf numFmtId="0" fontId="13" fillId="0" borderId="68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69" xfId="0" applyFont="1" applyBorder="1" applyAlignment="1">
      <alignment/>
    </xf>
    <xf numFmtId="3" fontId="13" fillId="0" borderId="50" xfId="0" applyNumberFormat="1" applyFont="1" applyBorder="1" applyAlignment="1">
      <alignment/>
    </xf>
    <xf numFmtId="0" fontId="13" fillId="0" borderId="70" xfId="0" applyFont="1" applyBorder="1" applyAlignment="1">
      <alignment/>
    </xf>
    <xf numFmtId="3" fontId="13" fillId="0" borderId="11" xfId="0" applyNumberFormat="1" applyFont="1" applyBorder="1" applyAlignment="1">
      <alignment/>
    </xf>
    <xf numFmtId="0" fontId="34" fillId="0" borderId="70" xfId="0" applyFont="1" applyBorder="1" applyAlignment="1">
      <alignment/>
    </xf>
    <xf numFmtId="3" fontId="34" fillId="0" borderId="11" xfId="0" applyNumberFormat="1" applyFont="1" applyBorder="1" applyAlignment="1">
      <alignment/>
    </xf>
    <xf numFmtId="3" fontId="13" fillId="0" borderId="34" xfId="0" applyNumberFormat="1" applyFont="1" applyBorder="1" applyAlignment="1">
      <alignment/>
    </xf>
    <xf numFmtId="3" fontId="13" fillId="0" borderId="44" xfId="0" applyNumberFormat="1" applyFont="1" applyBorder="1" applyAlignment="1">
      <alignment/>
    </xf>
    <xf numFmtId="4" fontId="13" fillId="0" borderId="71" xfId="0" applyNumberFormat="1" applyFont="1" applyBorder="1" applyAlignment="1">
      <alignment/>
    </xf>
    <xf numFmtId="4" fontId="13" fillId="0" borderId="12" xfId="0" applyNumberFormat="1" applyFont="1" applyBorder="1" applyAlignment="1">
      <alignment/>
    </xf>
    <xf numFmtId="3" fontId="13" fillId="0" borderId="43" xfId="0" applyNumberFormat="1" applyFont="1" applyBorder="1" applyAlignment="1">
      <alignment/>
    </xf>
    <xf numFmtId="3" fontId="34" fillId="0" borderId="44" xfId="0" applyNumberFormat="1" applyFont="1" applyBorder="1" applyAlignment="1">
      <alignment/>
    </xf>
    <xf numFmtId="3" fontId="13" fillId="0" borderId="12" xfId="0" applyNumberFormat="1" applyFont="1" applyBorder="1" applyAlignment="1">
      <alignment/>
    </xf>
    <xf numFmtId="0" fontId="13" fillId="0" borderId="72" xfId="0" applyFont="1" applyBorder="1" applyAlignment="1">
      <alignment/>
    </xf>
    <xf numFmtId="3" fontId="34" fillId="0" borderId="34" xfId="0" applyNumberFormat="1" applyFont="1" applyBorder="1" applyAlignment="1">
      <alignment/>
    </xf>
    <xf numFmtId="4" fontId="34" fillId="0" borderId="71" xfId="0" applyNumberFormat="1" applyFont="1" applyBorder="1" applyAlignment="1">
      <alignment/>
    </xf>
    <xf numFmtId="4" fontId="34" fillId="0" borderId="12" xfId="0" applyNumberFormat="1" applyFont="1" applyBorder="1" applyAlignment="1">
      <alignment/>
    </xf>
    <xf numFmtId="3" fontId="34" fillId="0" borderId="43" xfId="0" applyNumberFormat="1" applyFont="1" applyBorder="1" applyAlignment="1">
      <alignment/>
    </xf>
    <xf numFmtId="3" fontId="34" fillId="0" borderId="12" xfId="0" applyNumberFormat="1" applyFont="1" applyBorder="1" applyAlignment="1">
      <alignment/>
    </xf>
    <xf numFmtId="3" fontId="13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0" fontId="14" fillId="0" borderId="56" xfId="0" applyFont="1" applyBorder="1" applyAlignment="1">
      <alignment/>
    </xf>
    <xf numFmtId="4" fontId="14" fillId="0" borderId="35" xfId="0" applyNumberFormat="1" applyFont="1" applyBorder="1" applyAlignment="1">
      <alignment/>
    </xf>
    <xf numFmtId="4" fontId="14" fillId="0" borderId="46" xfId="0" applyNumberFormat="1" applyFont="1" applyBorder="1" applyAlignment="1">
      <alignment/>
    </xf>
    <xf numFmtId="4" fontId="14" fillId="0" borderId="10" xfId="0" applyNumberFormat="1" applyFont="1" applyBorder="1" applyAlignment="1">
      <alignment/>
    </xf>
    <xf numFmtId="4" fontId="14" fillId="0" borderId="72" xfId="0" applyNumberFormat="1" applyFont="1" applyBorder="1" applyAlignment="1">
      <alignment/>
    </xf>
    <xf numFmtId="4" fontId="14" fillId="0" borderId="39" xfId="0" applyNumberFormat="1" applyFont="1" applyBorder="1" applyAlignment="1">
      <alignment/>
    </xf>
    <xf numFmtId="3" fontId="14" fillId="0" borderId="0" xfId="0" applyNumberFormat="1" applyFont="1" applyAlignment="1">
      <alignment/>
    </xf>
    <xf numFmtId="3" fontId="13" fillId="0" borderId="58" xfId="0" applyNumberFormat="1" applyFont="1" applyBorder="1" applyAlignment="1">
      <alignment horizontal="center"/>
    </xf>
    <xf numFmtId="4" fontId="13" fillId="0" borderId="36" xfId="0" applyNumberFormat="1" applyFont="1" applyBorder="1" applyAlignment="1">
      <alignment/>
    </xf>
    <xf numFmtId="4" fontId="13" fillId="0" borderId="48" xfId="0" applyNumberFormat="1" applyFont="1" applyBorder="1" applyAlignment="1">
      <alignment/>
    </xf>
    <xf numFmtId="4" fontId="13" fillId="0" borderId="11" xfId="0" applyNumberFormat="1" applyFont="1" applyBorder="1" applyAlignment="1">
      <alignment/>
    </xf>
    <xf numFmtId="4" fontId="13" fillId="0" borderId="47" xfId="0" applyNumberFormat="1" applyFont="1" applyBorder="1" applyAlignment="1">
      <alignment/>
    </xf>
    <xf numFmtId="4" fontId="13" fillId="0" borderId="70" xfId="0" applyNumberFormat="1" applyFont="1" applyBorder="1" applyAlignment="1">
      <alignment/>
    </xf>
    <xf numFmtId="4" fontId="13" fillId="0" borderId="40" xfId="0" applyNumberFormat="1" applyFont="1" applyBorder="1" applyAlignment="1">
      <alignment/>
    </xf>
    <xf numFmtId="3" fontId="13" fillId="0" borderId="0" xfId="0" applyNumberFormat="1" applyFont="1" applyAlignment="1">
      <alignment/>
    </xf>
    <xf numFmtId="0" fontId="13" fillId="0" borderId="0" xfId="0" applyFont="1" applyAlignment="1">
      <alignment/>
    </xf>
    <xf numFmtId="3" fontId="14" fillId="0" borderId="73" xfId="0" applyNumberFormat="1" applyFont="1" applyBorder="1" applyAlignment="1">
      <alignment/>
    </xf>
    <xf numFmtId="4" fontId="14" fillId="0" borderId="34" xfId="0" applyNumberFormat="1" applyFont="1" applyBorder="1" applyAlignment="1">
      <alignment/>
    </xf>
    <xf numFmtId="4" fontId="14" fillId="0" borderId="44" xfId="0" applyNumberFormat="1" applyFont="1" applyBorder="1" applyAlignment="1">
      <alignment/>
    </xf>
    <xf numFmtId="4" fontId="14" fillId="0" borderId="12" xfId="0" applyNumberFormat="1" applyFont="1" applyBorder="1" applyAlignment="1">
      <alignment/>
    </xf>
    <xf numFmtId="4" fontId="14" fillId="0" borderId="49" xfId="0" applyNumberFormat="1" applyFont="1" applyBorder="1" applyAlignment="1">
      <alignment/>
    </xf>
    <xf numFmtId="4" fontId="14" fillId="0" borderId="74" xfId="0" applyNumberFormat="1" applyFont="1" applyBorder="1" applyAlignment="1">
      <alignment/>
    </xf>
    <xf numFmtId="4" fontId="14" fillId="0" borderId="43" xfId="0" applyNumberFormat="1" applyFont="1" applyBorder="1" applyAlignment="1">
      <alignment/>
    </xf>
    <xf numFmtId="3" fontId="4" fillId="0" borderId="0" xfId="96" applyNumberFormat="1" applyFont="1">
      <alignment/>
      <protection/>
    </xf>
    <xf numFmtId="0" fontId="4" fillId="0" borderId="0" xfId="96" applyFont="1">
      <alignment/>
      <protection/>
    </xf>
    <xf numFmtId="0" fontId="3" fillId="0" borderId="0" xfId="101" applyFont="1">
      <alignment/>
      <protection/>
    </xf>
    <xf numFmtId="3" fontId="4" fillId="0" borderId="0" xfId="96" applyNumberFormat="1" applyFont="1" applyAlignment="1">
      <alignment vertical="top"/>
      <protection/>
    </xf>
    <xf numFmtId="0" fontId="4" fillId="0" borderId="0" xfId="96" applyFont="1" applyAlignment="1">
      <alignment vertical="top"/>
      <protection/>
    </xf>
    <xf numFmtId="0" fontId="3" fillId="0" borderId="0" xfId="96" applyFont="1">
      <alignment/>
      <protection/>
    </xf>
    <xf numFmtId="3" fontId="15" fillId="0" borderId="0" xfId="96" applyNumberFormat="1" applyFont="1" applyAlignment="1">
      <alignment horizontal="center" wrapText="1"/>
      <protection/>
    </xf>
    <xf numFmtId="0" fontId="5" fillId="0" borderId="0" xfId="96" applyFont="1">
      <alignment/>
      <protection/>
    </xf>
    <xf numFmtId="0" fontId="6" fillId="0" borderId="0" xfId="96" applyFont="1">
      <alignment/>
      <protection/>
    </xf>
    <xf numFmtId="0" fontId="7" fillId="20" borderId="0" xfId="96" applyFont="1" applyFill="1" applyAlignment="1">
      <alignment horizontal="left"/>
      <protection/>
    </xf>
    <xf numFmtId="0" fontId="6" fillId="0" borderId="0" xfId="96" applyFont="1" applyAlignment="1">
      <alignment horizontal="left" wrapText="1" indent="3"/>
      <protection/>
    </xf>
    <xf numFmtId="4" fontId="4" fillId="0" borderId="0" xfId="96" applyNumberFormat="1" applyFont="1">
      <alignment/>
      <protection/>
    </xf>
    <xf numFmtId="0" fontId="6" fillId="0" borderId="0" xfId="96" applyFont="1" applyAlignment="1">
      <alignment horizontal="left" indent="3"/>
      <protection/>
    </xf>
    <xf numFmtId="0" fontId="4" fillId="0" borderId="0" xfId="96" applyFont="1" applyAlignment="1">
      <alignment horizontal="left" wrapText="1" indent="3"/>
      <protection/>
    </xf>
    <xf numFmtId="0" fontId="4" fillId="0" borderId="0" xfId="96" applyFont="1" applyAlignment="1">
      <alignment horizontal="left" indent="3"/>
      <protection/>
    </xf>
    <xf numFmtId="0" fontId="5" fillId="20" borderId="0" xfId="96" applyFont="1" applyFill="1" applyAlignment="1">
      <alignment wrapText="1"/>
      <protection/>
    </xf>
    <xf numFmtId="0" fontId="6" fillId="0" borderId="0" xfId="96" applyFont="1" applyAlignment="1">
      <alignment wrapText="1"/>
      <protection/>
    </xf>
    <xf numFmtId="2" fontId="6" fillId="0" borderId="0" xfId="96" applyNumberFormat="1" applyFont="1" applyAlignment="1">
      <alignment horizontal="left" wrapText="1" indent="3"/>
      <protection/>
    </xf>
    <xf numFmtId="0" fontId="11" fillId="23" borderId="0" xfId="96" applyFont="1" applyFill="1">
      <alignment/>
      <protection/>
    </xf>
    <xf numFmtId="0" fontId="11" fillId="0" borderId="0" xfId="96" applyFont="1">
      <alignment/>
      <protection/>
    </xf>
    <xf numFmtId="0" fontId="11" fillId="0" borderId="0" xfId="96" applyFont="1" applyAlignment="1">
      <alignment wrapText="1"/>
      <protection/>
    </xf>
    <xf numFmtId="3" fontId="11" fillId="0" borderId="0" xfId="96" applyNumberFormat="1" applyFont="1" applyAlignment="1">
      <alignment wrapText="1"/>
      <protection/>
    </xf>
    <xf numFmtId="4" fontId="11" fillId="0" borderId="0" xfId="96" applyNumberFormat="1" applyFont="1" applyAlignment="1">
      <alignment wrapText="1"/>
      <protection/>
    </xf>
    <xf numFmtId="0" fontId="33" fillId="0" borderId="0" xfId="96" applyFont="1">
      <alignment/>
      <protection/>
    </xf>
    <xf numFmtId="3" fontId="4" fillId="0" borderId="0" xfId="96" applyNumberFormat="1" applyFont="1" applyAlignment="1">
      <alignment wrapText="1"/>
      <protection/>
    </xf>
    <xf numFmtId="4" fontId="4" fillId="0" borderId="0" xfId="96" applyNumberFormat="1" applyFont="1" applyAlignment="1">
      <alignment wrapText="1"/>
      <protection/>
    </xf>
    <xf numFmtId="0" fontId="10" fillId="0" borderId="0" xfId="96" applyFont="1">
      <alignment/>
      <protection/>
    </xf>
    <xf numFmtId="3" fontId="10" fillId="0" borderId="0" xfId="96" applyNumberFormat="1" applyFont="1">
      <alignment/>
      <protection/>
    </xf>
    <xf numFmtId="4" fontId="10" fillId="0" borderId="0" xfId="96" applyNumberFormat="1" applyFont="1">
      <alignment/>
      <protection/>
    </xf>
    <xf numFmtId="3" fontId="10" fillId="0" borderId="0" xfId="96" applyNumberFormat="1" applyFont="1" applyAlignment="1">
      <alignment wrapText="1"/>
      <protection/>
    </xf>
    <xf numFmtId="0" fontId="14" fillId="0" borderId="30" xfId="0" applyFont="1" applyBorder="1" applyAlignment="1">
      <alignment horizontal="center" vertical="center"/>
    </xf>
    <xf numFmtId="0" fontId="14" fillId="0" borderId="75" xfId="0" applyFont="1" applyBorder="1" applyAlignment="1">
      <alignment horizontal="center" wrapText="1"/>
    </xf>
    <xf numFmtId="0" fontId="14" fillId="0" borderId="28" xfId="0" applyFont="1" applyBorder="1" applyAlignment="1">
      <alignment horizontal="center" wrapText="1"/>
    </xf>
    <xf numFmtId="3" fontId="13" fillId="0" borderId="10" xfId="0" applyNumberFormat="1" applyFont="1" applyBorder="1" applyAlignment="1">
      <alignment/>
    </xf>
    <xf numFmtId="0" fontId="14" fillId="0" borderId="28" xfId="0" applyFont="1" applyBorder="1" applyAlignment="1">
      <alignment/>
    </xf>
    <xf numFmtId="3" fontId="14" fillId="0" borderId="16" xfId="0" applyNumberFormat="1" applyFont="1" applyBorder="1" applyAlignment="1">
      <alignment/>
    </xf>
    <xf numFmtId="4" fontId="14" fillId="0" borderId="16" xfId="0" applyNumberFormat="1" applyFont="1" applyBorder="1" applyAlignment="1">
      <alignment/>
    </xf>
    <xf numFmtId="0" fontId="37" fillId="0" borderId="70" xfId="0" applyFont="1" applyBorder="1" applyAlignment="1">
      <alignment/>
    </xf>
    <xf numFmtId="4" fontId="34" fillId="0" borderId="50" xfId="0" applyNumberFormat="1" applyFont="1" applyBorder="1" applyAlignment="1">
      <alignment/>
    </xf>
    <xf numFmtId="0" fontId="14" fillId="0" borderId="30" xfId="0" applyFont="1" applyBorder="1" applyAlignment="1">
      <alignment/>
    </xf>
    <xf numFmtId="3" fontId="14" fillId="0" borderId="21" xfId="0" applyNumberFormat="1" applyFont="1" applyBorder="1" applyAlignment="1">
      <alignment/>
    </xf>
    <xf numFmtId="4" fontId="14" fillId="0" borderId="21" xfId="0" applyNumberFormat="1" applyFont="1" applyBorder="1" applyAlignment="1">
      <alignment/>
    </xf>
    <xf numFmtId="0" fontId="13" fillId="0" borderId="72" xfId="0" applyFont="1" applyBorder="1" applyAlignment="1">
      <alignment wrapText="1"/>
    </xf>
    <xf numFmtId="0" fontId="43" fillId="0" borderId="32" xfId="0" applyFont="1" applyBorder="1" applyAlignment="1">
      <alignment/>
    </xf>
    <xf numFmtId="3" fontId="13" fillId="0" borderId="26" xfId="0" applyNumberFormat="1" applyFont="1" applyBorder="1" applyAlignment="1">
      <alignment/>
    </xf>
    <xf numFmtId="4" fontId="13" fillId="0" borderId="26" xfId="0" applyNumberFormat="1" applyFont="1" applyBorder="1" applyAlignment="1">
      <alignment/>
    </xf>
    <xf numFmtId="0" fontId="14" fillId="0" borderId="32" xfId="0" applyFont="1" applyBorder="1" applyAlignment="1">
      <alignment/>
    </xf>
    <xf numFmtId="3" fontId="14" fillId="0" borderId="26" xfId="0" applyNumberFormat="1" applyFont="1" applyBorder="1" applyAlignment="1">
      <alignment/>
    </xf>
    <xf numFmtId="4" fontId="14" fillId="0" borderId="26" xfId="0" applyNumberFormat="1" applyFont="1" applyBorder="1" applyAlignment="1">
      <alignment/>
    </xf>
    <xf numFmtId="0" fontId="14" fillId="0" borderId="76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wrapText="1"/>
    </xf>
    <xf numFmtId="0" fontId="14" fillId="0" borderId="28" xfId="0" applyFont="1" applyBorder="1" applyAlignment="1">
      <alignment wrapText="1"/>
    </xf>
    <xf numFmtId="3" fontId="14" fillId="0" borderId="16" xfId="0" applyNumberFormat="1" applyFont="1" applyBorder="1" applyAlignment="1">
      <alignment/>
    </xf>
    <xf numFmtId="4" fontId="14" fillId="0" borderId="16" xfId="0" applyNumberFormat="1" applyFont="1" applyBorder="1" applyAlignment="1">
      <alignment/>
    </xf>
    <xf numFmtId="0" fontId="3" fillId="0" borderId="20" xfId="95" applyFont="1" applyFill="1" applyBorder="1" applyAlignment="1">
      <alignment horizontal="right" wrapText="1"/>
      <protection/>
    </xf>
    <xf numFmtId="0" fontId="3" fillId="0" borderId="20" xfId="95" applyFont="1" applyFill="1" applyBorder="1" applyAlignment="1">
      <alignment wrapText="1"/>
      <protection/>
    </xf>
    <xf numFmtId="49" fontId="3" fillId="0" borderId="20" xfId="95" applyNumberFormat="1" applyFont="1" applyFill="1" applyBorder="1" applyAlignment="1">
      <alignment horizontal="right" wrapText="1"/>
      <protection/>
    </xf>
    <xf numFmtId="0" fontId="37" fillId="0" borderId="70" xfId="0" applyFont="1" applyFill="1" applyBorder="1" applyAlignment="1">
      <alignment horizontal="left" indent="2"/>
    </xf>
    <xf numFmtId="3" fontId="34" fillId="0" borderId="11" xfId="0" applyNumberFormat="1" applyFont="1" applyFill="1" applyBorder="1" applyAlignment="1">
      <alignment/>
    </xf>
    <xf numFmtId="0" fontId="13" fillId="0" borderId="70" xfId="0" applyFon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0" fontId="13" fillId="0" borderId="77" xfId="0" applyFont="1" applyFill="1" applyBorder="1" applyAlignment="1">
      <alignment/>
    </xf>
    <xf numFmtId="3" fontId="13" fillId="0" borderId="51" xfId="0" applyNumberFormat="1" applyFont="1" applyFill="1" applyBorder="1" applyAlignment="1">
      <alignment/>
    </xf>
    <xf numFmtId="0" fontId="14" fillId="0" borderId="28" xfId="0" applyFont="1" applyFill="1" applyBorder="1" applyAlignment="1">
      <alignment/>
    </xf>
    <xf numFmtId="3" fontId="14" fillId="0" borderId="16" xfId="0" applyNumberFormat="1" applyFont="1" applyFill="1" applyBorder="1" applyAlignment="1">
      <alignment/>
    </xf>
    <xf numFmtId="0" fontId="13" fillId="0" borderId="72" xfId="0" applyFont="1" applyFill="1" applyBorder="1" applyAlignment="1">
      <alignment/>
    </xf>
    <xf numFmtId="3" fontId="13" fillId="0" borderId="50" xfId="0" applyNumberFormat="1" applyFont="1" applyFill="1" applyBorder="1" applyAlignment="1">
      <alignment/>
    </xf>
    <xf numFmtId="0" fontId="37" fillId="0" borderId="70" xfId="0" applyFont="1" applyFill="1" applyBorder="1" applyAlignment="1">
      <alignment/>
    </xf>
    <xf numFmtId="3" fontId="34" fillId="0" borderId="50" xfId="0" applyNumberFormat="1" applyFont="1" applyFill="1" applyBorder="1" applyAlignment="1">
      <alignment/>
    </xf>
    <xf numFmtId="0" fontId="37" fillId="0" borderId="70" xfId="0" applyFont="1" applyFill="1" applyBorder="1" applyAlignment="1">
      <alignment horizontal="left" wrapText="1" indent="2"/>
    </xf>
    <xf numFmtId="3" fontId="34" fillId="0" borderId="51" xfId="0" applyNumberFormat="1" applyFont="1" applyFill="1" applyBorder="1" applyAlignment="1">
      <alignment/>
    </xf>
    <xf numFmtId="3" fontId="13" fillId="0" borderId="10" xfId="0" applyNumberFormat="1" applyFont="1" applyFill="1" applyBorder="1" applyAlignment="1">
      <alignment/>
    </xf>
    <xf numFmtId="4" fontId="4" fillId="33" borderId="0" xfId="96" applyNumberFormat="1" applyFont="1" applyFill="1" applyAlignment="1">
      <alignment wrapText="1"/>
      <protection/>
    </xf>
    <xf numFmtId="3" fontId="14" fillId="34" borderId="45" xfId="0" applyNumberFormat="1" applyFont="1" applyFill="1" applyBorder="1" applyAlignment="1">
      <alignment/>
    </xf>
    <xf numFmtId="3" fontId="14" fillId="34" borderId="48" xfId="0" applyNumberFormat="1" applyFont="1" applyFill="1" applyBorder="1" applyAlignment="1">
      <alignment/>
    </xf>
    <xf numFmtId="3" fontId="14" fillId="34" borderId="52" xfId="0" applyNumberFormat="1" applyFont="1" applyFill="1" applyBorder="1" applyAlignment="1">
      <alignment/>
    </xf>
    <xf numFmtId="3" fontId="14" fillId="34" borderId="15" xfId="0" applyNumberFormat="1" applyFont="1" applyFill="1" applyBorder="1" applyAlignment="1">
      <alignment/>
    </xf>
    <xf numFmtId="3" fontId="14" fillId="34" borderId="46" xfId="0" applyNumberFormat="1" applyFont="1" applyFill="1" applyBorder="1" applyAlignment="1">
      <alignment/>
    </xf>
    <xf numFmtId="0" fontId="13" fillId="34" borderId="34" xfId="0" applyFont="1" applyFill="1" applyBorder="1" applyAlignment="1">
      <alignment horizontal="left" wrapText="1"/>
    </xf>
    <xf numFmtId="0" fontId="13" fillId="34" borderId="44" xfId="0" applyFont="1" applyFill="1" applyBorder="1" applyAlignment="1">
      <alignment horizontal="center" wrapText="1"/>
    </xf>
    <xf numFmtId="0" fontId="13" fillId="34" borderId="12" xfId="0" applyFont="1" applyFill="1" applyBorder="1" applyAlignment="1">
      <alignment horizontal="center" wrapText="1"/>
    </xf>
    <xf numFmtId="3" fontId="14" fillId="34" borderId="37" xfId="0" applyNumberFormat="1" applyFont="1" applyFill="1" applyBorder="1" applyAlignment="1">
      <alignment/>
    </xf>
    <xf numFmtId="4" fontId="12" fillId="34" borderId="50" xfId="0" applyNumberFormat="1" applyFont="1" applyFill="1" applyBorder="1" applyAlignment="1">
      <alignment/>
    </xf>
    <xf numFmtId="3" fontId="14" fillId="34" borderId="36" xfId="0" applyNumberFormat="1" applyFont="1" applyFill="1" applyBorder="1" applyAlignment="1">
      <alignment/>
    </xf>
    <xf numFmtId="4" fontId="12" fillId="34" borderId="11" xfId="0" applyNumberFormat="1" applyFont="1" applyFill="1" applyBorder="1" applyAlignment="1">
      <alignment/>
    </xf>
    <xf numFmtId="3" fontId="14" fillId="34" borderId="38" xfId="0" applyNumberFormat="1" applyFont="1" applyFill="1" applyBorder="1" applyAlignment="1">
      <alignment/>
    </xf>
    <xf numFmtId="3" fontId="14" fillId="34" borderId="14" xfId="0" applyNumberFormat="1" applyFont="1" applyFill="1" applyBorder="1" applyAlignment="1">
      <alignment/>
    </xf>
    <xf numFmtId="4" fontId="14" fillId="34" borderId="16" xfId="0" applyNumberFormat="1" applyFont="1" applyFill="1" applyBorder="1" applyAlignment="1">
      <alignment/>
    </xf>
    <xf numFmtId="3" fontId="14" fillId="34" borderId="22" xfId="0" applyNumberFormat="1" applyFont="1" applyFill="1" applyBorder="1" applyAlignment="1">
      <alignment/>
    </xf>
    <xf numFmtId="3" fontId="14" fillId="34" borderId="35" xfId="0" applyNumberFormat="1" applyFont="1" applyFill="1" applyBorder="1" applyAlignment="1">
      <alignment/>
    </xf>
    <xf numFmtId="4" fontId="12" fillId="34" borderId="10" xfId="0" applyNumberFormat="1" applyFont="1" applyFill="1" applyBorder="1" applyAlignment="1">
      <alignment/>
    </xf>
    <xf numFmtId="3" fontId="14" fillId="34" borderId="27" xfId="0" applyNumberFormat="1" applyFont="1" applyFill="1" applyBorder="1" applyAlignment="1">
      <alignment/>
    </xf>
    <xf numFmtId="3" fontId="14" fillId="34" borderId="25" xfId="0" applyNumberFormat="1" applyFont="1" applyFill="1" applyBorder="1" applyAlignment="1">
      <alignment/>
    </xf>
    <xf numFmtId="4" fontId="12" fillId="34" borderId="26" xfId="0" applyNumberFormat="1" applyFont="1" applyFill="1" applyBorder="1" applyAlignment="1">
      <alignment/>
    </xf>
    <xf numFmtId="4" fontId="13" fillId="34" borderId="50" xfId="0" applyNumberFormat="1" applyFont="1" applyFill="1" applyBorder="1" applyAlignment="1">
      <alignment/>
    </xf>
    <xf numFmtId="4" fontId="13" fillId="34" borderId="11" xfId="0" applyNumberFormat="1" applyFont="1" applyFill="1" applyBorder="1" applyAlignment="1">
      <alignment/>
    </xf>
    <xf numFmtId="3" fontId="14" fillId="34" borderId="58" xfId="0" applyNumberFormat="1" applyFont="1" applyFill="1" applyBorder="1" applyAlignment="1">
      <alignment/>
    </xf>
    <xf numFmtId="4" fontId="34" fillId="34" borderId="59" xfId="0" applyNumberFormat="1" applyFont="1" applyFill="1" applyBorder="1" applyAlignment="1">
      <alignment/>
    </xf>
    <xf numFmtId="4" fontId="34" fillId="34" borderId="11" xfId="0" applyNumberFormat="1" applyFont="1" applyFill="1" applyBorder="1" applyAlignment="1">
      <alignment/>
    </xf>
    <xf numFmtId="3" fontId="14" fillId="34" borderId="34" xfId="0" applyNumberFormat="1" applyFont="1" applyFill="1" applyBorder="1" applyAlignment="1">
      <alignment/>
    </xf>
    <xf numFmtId="3" fontId="14" fillId="34" borderId="44" xfId="0" applyNumberFormat="1" applyFont="1" applyFill="1" applyBorder="1" applyAlignment="1">
      <alignment/>
    </xf>
    <xf numFmtId="4" fontId="13" fillId="34" borderId="12" xfId="0" applyNumberFormat="1" applyFont="1" applyFill="1" applyBorder="1" applyAlignment="1">
      <alignment/>
    </xf>
    <xf numFmtId="4" fontId="34" fillId="34" borderId="12" xfId="0" applyNumberFormat="1" applyFont="1" applyFill="1" applyBorder="1" applyAlignment="1">
      <alignment/>
    </xf>
    <xf numFmtId="3" fontId="14" fillId="34" borderId="20" xfId="0" applyNumberFormat="1" applyFont="1" applyFill="1" applyBorder="1" applyAlignment="1">
      <alignment/>
    </xf>
    <xf numFmtId="4" fontId="14" fillId="34" borderId="21" xfId="0" applyNumberFormat="1" applyFont="1" applyFill="1" applyBorder="1" applyAlignment="1">
      <alignment/>
    </xf>
    <xf numFmtId="4" fontId="14" fillId="34" borderId="26" xfId="0" applyNumberFormat="1" applyFont="1" applyFill="1" applyBorder="1" applyAlignment="1">
      <alignment/>
    </xf>
    <xf numFmtId="0" fontId="3" fillId="35" borderId="48" xfId="95" applyFont="1" applyFill="1" applyBorder="1" applyAlignment="1">
      <alignment horizontal="justify" wrapText="1"/>
      <protection/>
    </xf>
    <xf numFmtId="3" fontId="3" fillId="35" borderId="48" xfId="95" applyNumberFormat="1" applyFont="1" applyFill="1" applyBorder="1" applyAlignment="1">
      <alignment horizontal="right" wrapText="1"/>
      <protection/>
    </xf>
    <xf numFmtId="0" fontId="3" fillId="35" borderId="48" xfId="95" applyFont="1" applyFill="1" applyBorder="1" applyAlignment="1">
      <alignment wrapText="1"/>
      <protection/>
    </xf>
    <xf numFmtId="0" fontId="5" fillId="35" borderId="48" xfId="95" applyFont="1" applyFill="1" applyBorder="1" applyAlignment="1">
      <alignment horizontal="left"/>
      <protection/>
    </xf>
    <xf numFmtId="0" fontId="5" fillId="35" borderId="48" xfId="95" applyFont="1" applyFill="1" applyBorder="1" applyAlignment="1">
      <alignment horizontal="left" wrapText="1"/>
      <protection/>
    </xf>
    <xf numFmtId="0" fontId="0" fillId="0" borderId="0" xfId="0" applyFill="1" applyAlignment="1">
      <alignment/>
    </xf>
    <xf numFmtId="0" fontId="43" fillId="0" borderId="70" xfId="0" applyFont="1" applyBorder="1" applyAlignment="1">
      <alignment/>
    </xf>
    <xf numFmtId="3" fontId="13" fillId="0" borderId="11" xfId="0" applyNumberFormat="1" applyFont="1" applyBorder="1" applyAlignment="1">
      <alignment/>
    </xf>
    <xf numFmtId="0" fontId="3" fillId="0" borderId="0" xfId="95" applyFont="1">
      <alignment/>
      <protection/>
    </xf>
    <xf numFmtId="3" fontId="4" fillId="0" borderId="0" xfId="95" applyNumberFormat="1" applyFont="1">
      <alignment/>
      <protection/>
    </xf>
    <xf numFmtId="0" fontId="3" fillId="0" borderId="0" xfId="95" applyFont="1" applyAlignment="1">
      <alignment horizontal="right"/>
      <protection/>
    </xf>
    <xf numFmtId="3" fontId="5" fillId="0" borderId="0" xfId="95" applyNumberFormat="1" applyFont="1" applyAlignment="1">
      <alignment horizontal="center" wrapText="1"/>
      <protection/>
    </xf>
    <xf numFmtId="0" fontId="6" fillId="0" borderId="0" xfId="95" applyFont="1">
      <alignment/>
      <protection/>
    </xf>
    <xf numFmtId="3" fontId="6" fillId="0" borderId="0" xfId="95" applyNumberFormat="1" applyFont="1">
      <alignment/>
      <protection/>
    </xf>
    <xf numFmtId="0" fontId="3" fillId="0" borderId="0" xfId="95" applyFont="1" applyAlignment="1">
      <alignment horizontal="right" vertical="top"/>
      <protection/>
    </xf>
    <xf numFmtId="0" fontId="9" fillId="0" borderId="0" xfId="0" applyFont="1" applyAlignment="1">
      <alignment horizontal="center"/>
    </xf>
    <xf numFmtId="0" fontId="14" fillId="0" borderId="78" xfId="0" applyFont="1" applyBorder="1" applyAlignment="1">
      <alignment horizontal="center"/>
    </xf>
    <xf numFmtId="0" fontId="5" fillId="0" borderId="0" xfId="96" applyFont="1" applyAlignment="1">
      <alignment horizontal="center"/>
      <protection/>
    </xf>
    <xf numFmtId="0" fontId="14" fillId="25" borderId="35" xfId="0" applyFont="1" applyFill="1" applyBorder="1" applyAlignment="1">
      <alignment horizontal="center" wrapText="1"/>
    </xf>
    <xf numFmtId="0" fontId="14" fillId="25" borderId="46" xfId="0" applyFont="1" applyFill="1" applyBorder="1" applyAlignment="1">
      <alignment horizontal="center" wrapText="1"/>
    </xf>
    <xf numFmtId="0" fontId="14" fillId="25" borderId="79" xfId="0" applyFont="1" applyFill="1" applyBorder="1" applyAlignment="1">
      <alignment horizontal="center" wrapText="1"/>
    </xf>
    <xf numFmtId="0" fontId="14" fillId="25" borderId="10" xfId="0" applyFont="1" applyFill="1" applyBorder="1" applyAlignment="1">
      <alignment horizontal="center" wrapText="1"/>
    </xf>
    <xf numFmtId="0" fontId="12" fillId="6" borderId="35" xfId="0" applyFont="1" applyFill="1" applyBorder="1" applyAlignment="1">
      <alignment horizontal="center" wrapText="1"/>
    </xf>
    <xf numFmtId="0" fontId="12" fillId="6" borderId="46" xfId="0" applyFont="1" applyFill="1" applyBorder="1" applyAlignment="1">
      <alignment horizontal="center" wrapText="1"/>
    </xf>
    <xf numFmtId="0" fontId="12" fillId="6" borderId="79" xfId="0" applyFont="1" applyFill="1" applyBorder="1" applyAlignment="1">
      <alignment horizontal="center" wrapText="1"/>
    </xf>
    <xf numFmtId="0" fontId="12" fillId="6" borderId="10" xfId="0" applyFont="1" applyFill="1" applyBorder="1" applyAlignment="1">
      <alignment horizontal="center" wrapText="1"/>
    </xf>
    <xf numFmtId="0" fontId="14" fillId="0" borderId="35" xfId="0" applyFont="1" applyBorder="1" applyAlignment="1">
      <alignment horizontal="center" wrapText="1"/>
    </xf>
    <xf numFmtId="0" fontId="14" fillId="0" borderId="46" xfId="0" applyFont="1" applyBorder="1" applyAlignment="1">
      <alignment horizontal="center" wrapText="1"/>
    </xf>
    <xf numFmtId="0" fontId="14" fillId="0" borderId="79" xfId="0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14" fillId="34" borderId="35" xfId="0" applyFont="1" applyFill="1" applyBorder="1" applyAlignment="1">
      <alignment horizontal="center" wrapText="1"/>
    </xf>
    <xf numFmtId="0" fontId="14" fillId="34" borderId="46" xfId="0" applyFont="1" applyFill="1" applyBorder="1" applyAlignment="1">
      <alignment horizontal="center" wrapText="1"/>
    </xf>
    <xf numFmtId="0" fontId="14" fillId="34" borderId="79" xfId="0" applyFont="1" applyFill="1" applyBorder="1" applyAlignment="1">
      <alignment horizontal="center" wrapText="1"/>
    </xf>
    <xf numFmtId="0" fontId="14" fillId="34" borderId="10" xfId="0" applyFont="1" applyFill="1" applyBorder="1" applyAlignment="1">
      <alignment horizontal="center" wrapText="1"/>
    </xf>
    <xf numFmtId="0" fontId="14" fillId="24" borderId="35" xfId="0" applyFont="1" applyFill="1" applyBorder="1" applyAlignment="1">
      <alignment horizontal="center" wrapText="1"/>
    </xf>
    <xf numFmtId="0" fontId="14" fillId="24" borderId="46" xfId="0" applyFont="1" applyFill="1" applyBorder="1" applyAlignment="1">
      <alignment horizontal="center" wrapText="1"/>
    </xf>
    <xf numFmtId="0" fontId="14" fillId="24" borderId="79" xfId="0" applyFont="1" applyFill="1" applyBorder="1" applyAlignment="1">
      <alignment horizontal="center" wrapText="1"/>
    </xf>
    <xf numFmtId="0" fontId="14" fillId="24" borderId="10" xfId="0" applyFont="1" applyFill="1" applyBorder="1" applyAlignment="1">
      <alignment horizont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14" fillId="27" borderId="35" xfId="0" applyFont="1" applyFill="1" applyBorder="1" applyAlignment="1">
      <alignment horizontal="center" wrapText="1"/>
    </xf>
    <xf numFmtId="0" fontId="14" fillId="27" borderId="46" xfId="0" applyFont="1" applyFill="1" applyBorder="1" applyAlignment="1">
      <alignment horizontal="center" wrapText="1"/>
    </xf>
    <xf numFmtId="0" fontId="14" fillId="27" borderId="79" xfId="0" applyFont="1" applyFill="1" applyBorder="1" applyAlignment="1">
      <alignment horizontal="center" wrapText="1"/>
    </xf>
    <xf numFmtId="0" fontId="14" fillId="27" borderId="10" xfId="0" applyFont="1" applyFill="1" applyBorder="1" applyAlignment="1">
      <alignment horizontal="center" wrapText="1"/>
    </xf>
    <xf numFmtId="0" fontId="14" fillId="27" borderId="35" xfId="0" applyFont="1" applyFill="1" applyBorder="1" applyAlignment="1">
      <alignment horizontal="center" wrapText="1"/>
    </xf>
    <xf numFmtId="0" fontId="14" fillId="27" borderId="46" xfId="0" applyFont="1" applyFill="1" applyBorder="1" applyAlignment="1">
      <alignment horizontal="center" wrapText="1"/>
    </xf>
    <xf numFmtId="0" fontId="14" fillId="27" borderId="79" xfId="0" applyFont="1" applyFill="1" applyBorder="1" applyAlignment="1">
      <alignment horizontal="center" wrapText="1"/>
    </xf>
    <xf numFmtId="0" fontId="14" fillId="27" borderId="10" xfId="0" applyFont="1" applyFill="1" applyBorder="1" applyAlignment="1">
      <alignment horizontal="center" wrapText="1"/>
    </xf>
    <xf numFmtId="0" fontId="5" fillId="27" borderId="35" xfId="0" applyFont="1" applyFill="1" applyBorder="1" applyAlignment="1">
      <alignment horizontal="center" wrapText="1"/>
    </xf>
    <xf numFmtId="0" fontId="5" fillId="27" borderId="46" xfId="0" applyFont="1" applyFill="1" applyBorder="1" applyAlignment="1">
      <alignment horizontal="center" wrapText="1"/>
    </xf>
    <xf numFmtId="0" fontId="5" fillId="27" borderId="79" xfId="0" applyFont="1" applyFill="1" applyBorder="1" applyAlignment="1">
      <alignment horizontal="center" wrapText="1"/>
    </xf>
    <xf numFmtId="0" fontId="5" fillId="27" borderId="10" xfId="0" applyFont="1" applyFill="1" applyBorder="1" applyAlignment="1">
      <alignment horizontal="center" wrapText="1"/>
    </xf>
    <xf numFmtId="0" fontId="14" fillId="24" borderId="56" xfId="0" applyFont="1" applyFill="1" applyBorder="1" applyAlignment="1">
      <alignment horizontal="center" wrapText="1"/>
    </xf>
    <xf numFmtId="0" fontId="14" fillId="24" borderId="80" xfId="0" applyFont="1" applyFill="1" applyBorder="1" applyAlignment="1">
      <alignment horizontal="center" wrapText="1"/>
    </xf>
    <xf numFmtId="0" fontId="14" fillId="24" borderId="62" xfId="0" applyFont="1" applyFill="1" applyBorder="1" applyAlignment="1">
      <alignment horizontal="center" wrapText="1"/>
    </xf>
    <xf numFmtId="0" fontId="5" fillId="0" borderId="0" xfId="0" applyFont="1" applyAlignment="1">
      <alignment horizontal="left"/>
    </xf>
    <xf numFmtId="0" fontId="12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3" fillId="0" borderId="0" xfId="101" applyFont="1" applyFill="1" applyBorder="1" applyAlignment="1">
      <alignment horizontal="left"/>
      <protection/>
    </xf>
    <xf numFmtId="0" fontId="39" fillId="0" borderId="0" xfId="95" applyFont="1" applyFill="1" applyBorder="1" applyAlignment="1">
      <alignment horizontal="center"/>
      <protection/>
    </xf>
    <xf numFmtId="0" fontId="3" fillId="0" borderId="78" xfId="95" applyFont="1" applyFill="1" applyBorder="1" applyAlignment="1">
      <alignment horizontal="center"/>
      <protection/>
    </xf>
    <xf numFmtId="0" fontId="3" fillId="0" borderId="0" xfId="95" applyFont="1" applyAlignment="1">
      <alignment horizontal="center"/>
      <protection/>
    </xf>
    <xf numFmtId="0" fontId="3" fillId="0" borderId="54" xfId="95" applyFont="1" applyFill="1" applyBorder="1" applyAlignment="1">
      <alignment horizontal="left"/>
      <protection/>
    </xf>
    <xf numFmtId="0" fontId="3" fillId="0" borderId="0" xfId="95" applyFont="1" applyFill="1" applyAlignment="1">
      <alignment horizontal="left"/>
      <protection/>
    </xf>
    <xf numFmtId="0" fontId="41" fillId="0" borderId="0" xfId="95" applyFont="1" applyFill="1" applyAlignment="1">
      <alignment horizontal="center"/>
      <protection/>
    </xf>
    <xf numFmtId="0" fontId="42" fillId="0" borderId="0" xfId="95" applyFont="1" applyFill="1" applyAlignment="1">
      <alignment horizontal="center"/>
      <protection/>
    </xf>
    <xf numFmtId="0" fontId="5" fillId="0" borderId="37" xfId="97" applyFont="1" applyFill="1" applyBorder="1" applyAlignment="1">
      <alignment horizontal="left" vertical="center" wrapText="1"/>
      <protection/>
    </xf>
    <xf numFmtId="0" fontId="5" fillId="0" borderId="45" xfId="97" applyFont="1" applyFill="1" applyBorder="1" applyAlignment="1">
      <alignment horizontal="left" vertical="center" wrapText="1"/>
      <protection/>
    </xf>
    <xf numFmtId="0" fontId="5" fillId="0" borderId="60" xfId="97" applyFont="1" applyFill="1" applyBorder="1" applyAlignment="1">
      <alignment horizontal="left" vertical="center" wrapText="1"/>
      <protection/>
    </xf>
    <xf numFmtId="0" fontId="5" fillId="0" borderId="41" xfId="97" applyFont="1" applyFill="1" applyBorder="1" applyAlignment="1">
      <alignment horizontal="left" vertical="center" wrapText="1"/>
      <protection/>
    </xf>
    <xf numFmtId="0" fontId="5" fillId="0" borderId="35" xfId="97" applyFont="1" applyFill="1" applyBorder="1" applyAlignment="1">
      <alignment horizontal="left" vertical="center" wrapText="1"/>
      <protection/>
    </xf>
    <xf numFmtId="0" fontId="5" fillId="0" borderId="46" xfId="97" applyFont="1" applyFill="1" applyBorder="1" applyAlignment="1">
      <alignment horizontal="left" vertical="center" wrapText="1"/>
      <protection/>
    </xf>
    <xf numFmtId="0" fontId="5" fillId="0" borderId="34" xfId="97" applyFont="1" applyFill="1" applyBorder="1" applyAlignment="1">
      <alignment horizontal="left" vertical="center" wrapText="1"/>
      <protection/>
    </xf>
    <xf numFmtId="0" fontId="5" fillId="0" borderId="44" xfId="97" applyFont="1" applyFill="1" applyBorder="1" applyAlignment="1">
      <alignment horizontal="left" vertical="center" wrapText="1"/>
      <protection/>
    </xf>
    <xf numFmtId="0" fontId="5" fillId="0" borderId="0" xfId="95" applyFont="1" applyAlignment="1">
      <alignment horizontal="center" wrapText="1"/>
      <protection/>
    </xf>
    <xf numFmtId="3" fontId="5" fillId="0" borderId="0" xfId="95" applyNumberFormat="1" applyFont="1" applyAlignment="1">
      <alignment horizontal="center" wrapText="1"/>
      <protection/>
    </xf>
  </cellXfs>
  <cellStyles count="10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Figyelmeztetés" xfId="70"/>
    <cellStyle name="Good" xfId="71"/>
    <cellStyle name="Heading 1" xfId="72"/>
    <cellStyle name="Heading 2" xfId="73"/>
    <cellStyle name="Heading 3" xfId="74"/>
    <cellStyle name="Heading 4" xfId="75"/>
    <cellStyle name="Hyperlink" xfId="76"/>
    <cellStyle name="Hivatkozott cella" xfId="77"/>
    <cellStyle name="Input" xfId="78"/>
    <cellStyle name="Jegyzet" xfId="79"/>
    <cellStyle name="Jelölőszín 1" xfId="80"/>
    <cellStyle name="Jelölőszín 2" xfId="81"/>
    <cellStyle name="Jelölőszín 3" xfId="82"/>
    <cellStyle name="Jelölőszín 4" xfId="83"/>
    <cellStyle name="Jelölőszín 5" xfId="84"/>
    <cellStyle name="Jelölőszín 6" xfId="85"/>
    <cellStyle name="Jó" xfId="86"/>
    <cellStyle name="Kimenet" xfId="87"/>
    <cellStyle name="Followed Hyperlink" xfId="88"/>
    <cellStyle name="Linked Cell" xfId="89"/>
    <cellStyle name="Magyarázó szöveg" xfId="90"/>
    <cellStyle name="Neutral" xfId="91"/>
    <cellStyle name="Normál 2" xfId="92"/>
    <cellStyle name="Normál 2 2" xfId="93"/>
    <cellStyle name="Normál 3" xfId="94"/>
    <cellStyle name="Normál 3 2" xfId="95"/>
    <cellStyle name="Normál_2013. költségvetés mell 2" xfId="96"/>
    <cellStyle name="Normál_20150413.1" xfId="97"/>
    <cellStyle name="Normal_KTRSZJ" xfId="98"/>
    <cellStyle name="Normál_melléklet összesen_2012. koncepció kiegészítő táblázatok 2" xfId="99"/>
    <cellStyle name="Normál_R_2MELL" xfId="100"/>
    <cellStyle name="Normál_R_2MELL 2" xfId="101"/>
    <cellStyle name="Note" xfId="102"/>
    <cellStyle name="Output" xfId="103"/>
    <cellStyle name="Összesen" xfId="104"/>
    <cellStyle name="Currency" xfId="105"/>
    <cellStyle name="Currency [0]" xfId="106"/>
    <cellStyle name="Rossz" xfId="107"/>
    <cellStyle name="Semleges" xfId="108"/>
    <cellStyle name="Számítás" xfId="109"/>
    <cellStyle name="Percent" xfId="110"/>
    <cellStyle name="Title" xfId="111"/>
    <cellStyle name="Total" xfId="112"/>
    <cellStyle name="Warning Text" xfId="11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H76"/>
  <sheetViews>
    <sheetView tabSelected="1" zoomScalePageLayoutView="0" workbookViewId="0" topLeftCell="A4">
      <selection activeCell="F17" sqref="F17"/>
    </sheetView>
  </sheetViews>
  <sheetFormatPr defaultColWidth="9.00390625" defaultRowHeight="12.75"/>
  <cols>
    <col min="1" max="1" width="12.00390625" style="2" customWidth="1"/>
    <col min="2" max="2" width="9.75390625" style="2" customWidth="1"/>
    <col min="3" max="3" width="6.00390625" style="1" customWidth="1"/>
    <col min="4" max="4" width="37.125" style="1" customWidth="1"/>
    <col min="5" max="16384" width="9.125" style="1" customWidth="1"/>
  </cols>
  <sheetData>
    <row r="1" ht="18.75" customHeight="1"/>
    <row r="2" spans="1:8" ht="15.75">
      <c r="A2" s="647" t="s">
        <v>30</v>
      </c>
      <c r="B2" s="647"/>
      <c r="C2" s="647"/>
      <c r="D2" s="647"/>
      <c r="E2" s="647"/>
      <c r="F2" s="647"/>
      <c r="G2" s="5"/>
      <c r="H2" s="5"/>
    </row>
    <row r="3" spans="1:6" ht="12.75">
      <c r="A3" s="4"/>
      <c r="B3" s="4"/>
      <c r="C3" s="3"/>
      <c r="D3" s="3"/>
      <c r="E3" s="3"/>
      <c r="F3" s="3"/>
    </row>
    <row r="4" spans="1:6" ht="27.75" customHeight="1">
      <c r="A4" s="4"/>
      <c r="B4" s="4"/>
      <c r="C4" s="3"/>
      <c r="D4" s="3"/>
      <c r="E4" s="3"/>
      <c r="F4" s="3"/>
    </row>
    <row r="5" spans="1:6" ht="12.75">
      <c r="A5" s="6" t="s">
        <v>31</v>
      </c>
      <c r="B5" s="6"/>
      <c r="C5" s="3"/>
      <c r="D5" s="3"/>
      <c r="E5" s="3"/>
      <c r="F5" s="3"/>
    </row>
    <row r="6" spans="1:6" ht="12.75">
      <c r="A6" s="6"/>
      <c r="B6" s="6" t="s">
        <v>32</v>
      </c>
      <c r="C6" s="3"/>
      <c r="D6" s="3"/>
      <c r="E6" s="3"/>
      <c r="F6" s="3"/>
    </row>
    <row r="7" spans="1:6" ht="25.5" customHeight="1">
      <c r="A7" s="6"/>
      <c r="B7" s="6" t="s">
        <v>4</v>
      </c>
      <c r="C7" s="7"/>
      <c r="D7" s="8" t="s">
        <v>53</v>
      </c>
      <c r="E7" s="3"/>
      <c r="F7" s="3"/>
    </row>
    <row r="8" spans="1:6" ht="25.5" customHeight="1">
      <c r="A8" s="6"/>
      <c r="B8" s="6" t="s">
        <v>5</v>
      </c>
      <c r="C8" s="7"/>
      <c r="D8" s="9" t="s">
        <v>33</v>
      </c>
      <c r="E8" s="3"/>
      <c r="F8" s="3"/>
    </row>
    <row r="9" spans="1:6" ht="25.5" customHeight="1">
      <c r="A9" s="6"/>
      <c r="B9" s="6" t="s">
        <v>6</v>
      </c>
      <c r="C9" s="7"/>
      <c r="D9" s="2" t="s">
        <v>62</v>
      </c>
      <c r="E9" s="3"/>
      <c r="F9" s="3"/>
    </row>
    <row r="10" spans="1:6" ht="25.5" customHeight="1">
      <c r="A10" s="6"/>
      <c r="B10" s="6" t="s">
        <v>7</v>
      </c>
      <c r="C10" s="7"/>
      <c r="D10" s="9" t="s">
        <v>39</v>
      </c>
      <c r="E10" s="3"/>
      <c r="F10" s="3"/>
    </row>
    <row r="11" spans="1:6" ht="25.5" customHeight="1">
      <c r="A11" s="6"/>
      <c r="B11" s="6" t="s">
        <v>8</v>
      </c>
      <c r="C11" s="7"/>
      <c r="D11" s="9" t="s">
        <v>130</v>
      </c>
      <c r="E11" s="3"/>
      <c r="F11" s="3"/>
    </row>
    <row r="12" spans="1:6" ht="25.5" customHeight="1">
      <c r="A12" s="6"/>
      <c r="B12" s="6" t="s">
        <v>18</v>
      </c>
      <c r="C12" s="7"/>
      <c r="D12" s="9" t="s">
        <v>143</v>
      </c>
      <c r="E12" s="3"/>
      <c r="F12" s="3"/>
    </row>
    <row r="13" spans="1:6" ht="25.5" customHeight="1">
      <c r="A13" s="6"/>
      <c r="B13" s="6" t="s">
        <v>19</v>
      </c>
      <c r="C13" s="7"/>
      <c r="D13" s="9" t="s">
        <v>144</v>
      </c>
      <c r="E13" s="3"/>
      <c r="F13" s="3"/>
    </row>
    <row r="14" spans="1:6" ht="25.5" customHeight="1">
      <c r="A14" s="6"/>
      <c r="B14" s="6" t="s">
        <v>21</v>
      </c>
      <c r="C14" s="7"/>
      <c r="D14" s="9" t="s">
        <v>34</v>
      </c>
      <c r="E14" s="3"/>
      <c r="F14" s="3"/>
    </row>
    <row r="15" spans="1:6" ht="25.5" customHeight="1">
      <c r="A15" s="6" t="s">
        <v>1</v>
      </c>
      <c r="B15" s="4"/>
      <c r="C15" s="3"/>
      <c r="D15" s="8" t="s">
        <v>35</v>
      </c>
      <c r="E15" s="3"/>
      <c r="F15" s="3"/>
    </row>
    <row r="16" spans="1:6" ht="12.75">
      <c r="A16" s="4"/>
      <c r="B16" s="4"/>
      <c r="C16" s="3"/>
      <c r="D16" s="3"/>
      <c r="E16" s="3"/>
      <c r="F16" s="3"/>
    </row>
    <row r="17" spans="1:6" ht="12.75">
      <c r="A17" s="4"/>
      <c r="B17" s="4"/>
      <c r="C17" s="3"/>
      <c r="D17" s="3"/>
      <c r="E17" s="3"/>
      <c r="F17" s="3"/>
    </row>
    <row r="18" spans="1:6" ht="12.75">
      <c r="A18" s="4"/>
      <c r="B18" s="4"/>
      <c r="C18" s="3"/>
      <c r="D18" s="3"/>
      <c r="E18" s="3"/>
      <c r="F18" s="3"/>
    </row>
    <row r="19" spans="1:6" ht="12.75">
      <c r="A19" s="4"/>
      <c r="B19" s="4"/>
      <c r="C19" s="3"/>
      <c r="D19" s="3"/>
      <c r="E19" s="3"/>
      <c r="F19" s="3"/>
    </row>
    <row r="20" spans="1:6" ht="12.75">
      <c r="A20" s="4"/>
      <c r="B20" s="4"/>
      <c r="C20" s="3"/>
      <c r="D20" s="3"/>
      <c r="E20" s="3"/>
      <c r="F20" s="3"/>
    </row>
    <row r="21" spans="1:6" ht="12.75">
      <c r="A21" s="4"/>
      <c r="B21" s="4"/>
      <c r="C21" s="3"/>
      <c r="D21" s="3"/>
      <c r="E21" s="3"/>
      <c r="F21" s="3"/>
    </row>
    <row r="22" spans="1:6" ht="12.75">
      <c r="A22" s="4"/>
      <c r="B22" s="4"/>
      <c r="C22" s="3"/>
      <c r="D22" s="3"/>
      <c r="E22" s="3"/>
      <c r="F22" s="3"/>
    </row>
    <row r="23" spans="1:6" ht="12.75">
      <c r="A23" s="4"/>
      <c r="B23" s="4"/>
      <c r="C23" s="3"/>
      <c r="D23" s="3"/>
      <c r="E23" s="3"/>
      <c r="F23" s="3"/>
    </row>
    <row r="24" spans="1:6" ht="12.75">
      <c r="A24" s="4"/>
      <c r="B24" s="4"/>
      <c r="C24" s="3"/>
      <c r="D24" s="3"/>
      <c r="E24" s="3"/>
      <c r="F24" s="3"/>
    </row>
    <row r="25" spans="1:6" ht="12.75">
      <c r="A25" s="4"/>
      <c r="B25" s="4"/>
      <c r="C25" s="3"/>
      <c r="D25" s="3"/>
      <c r="E25" s="3"/>
      <c r="F25" s="3"/>
    </row>
    <row r="26" spans="1:6" ht="12.75">
      <c r="A26" s="4"/>
      <c r="B26" s="4"/>
      <c r="C26" s="3"/>
      <c r="D26" s="3"/>
      <c r="E26" s="3"/>
      <c r="F26" s="3"/>
    </row>
    <row r="27" spans="1:6" ht="12.75">
      <c r="A27" s="4"/>
      <c r="B27" s="4"/>
      <c r="C27" s="3"/>
      <c r="D27" s="3"/>
      <c r="E27" s="3"/>
      <c r="F27" s="3"/>
    </row>
    <row r="28" spans="1:6" ht="12.75">
      <c r="A28" s="4"/>
      <c r="B28" s="4"/>
      <c r="C28" s="3"/>
      <c r="D28" s="3"/>
      <c r="E28" s="3"/>
      <c r="F28" s="3"/>
    </row>
    <row r="29" spans="1:6" ht="12.75">
      <c r="A29" s="4"/>
      <c r="B29" s="4"/>
      <c r="C29" s="3"/>
      <c r="D29" s="3"/>
      <c r="E29" s="3"/>
      <c r="F29" s="3"/>
    </row>
    <row r="30" spans="1:6" ht="12.75">
      <c r="A30" s="4"/>
      <c r="B30" s="4"/>
      <c r="C30" s="3"/>
      <c r="D30" s="3"/>
      <c r="E30" s="3"/>
      <c r="F30" s="3"/>
    </row>
    <row r="31" spans="1:6" ht="12.75">
      <c r="A31" s="4"/>
      <c r="B31" s="4"/>
      <c r="C31" s="3"/>
      <c r="D31" s="3"/>
      <c r="E31" s="3"/>
      <c r="F31" s="3"/>
    </row>
    <row r="32" spans="1:6" ht="12.75">
      <c r="A32" s="4"/>
      <c r="B32" s="4"/>
      <c r="C32" s="3"/>
      <c r="D32" s="3"/>
      <c r="E32" s="3"/>
      <c r="F32" s="3"/>
    </row>
    <row r="33" spans="1:6" ht="12.75">
      <c r="A33" s="4"/>
      <c r="B33" s="4"/>
      <c r="C33" s="3"/>
      <c r="D33" s="3"/>
      <c r="E33" s="3"/>
      <c r="F33" s="3"/>
    </row>
    <row r="34" spans="1:6" ht="12.75">
      <c r="A34" s="4"/>
      <c r="B34" s="4"/>
      <c r="C34" s="3"/>
      <c r="D34" s="3"/>
      <c r="E34" s="3"/>
      <c r="F34" s="3"/>
    </row>
    <row r="35" spans="1:6" ht="12.75">
      <c r="A35" s="4"/>
      <c r="B35" s="4"/>
      <c r="C35" s="3"/>
      <c r="D35" s="3"/>
      <c r="E35" s="3"/>
      <c r="F35" s="3"/>
    </row>
    <row r="36" spans="1:6" ht="12.75">
      <c r="A36" s="4"/>
      <c r="B36" s="4"/>
      <c r="C36" s="3"/>
      <c r="D36" s="3"/>
      <c r="E36" s="3"/>
      <c r="F36" s="3"/>
    </row>
    <row r="37" spans="1:6" ht="12.75">
      <c r="A37" s="4"/>
      <c r="B37" s="4"/>
      <c r="C37" s="3"/>
      <c r="D37" s="3"/>
      <c r="E37" s="3"/>
      <c r="F37" s="3"/>
    </row>
    <row r="38" spans="1:6" ht="12.75">
      <c r="A38" s="4"/>
      <c r="B38" s="4"/>
      <c r="C38" s="3"/>
      <c r="D38" s="3"/>
      <c r="E38" s="3"/>
      <c r="F38" s="3"/>
    </row>
    <row r="39" spans="1:6" ht="12.75">
      <c r="A39" s="4"/>
      <c r="B39" s="4"/>
      <c r="C39" s="3"/>
      <c r="D39" s="3"/>
      <c r="E39" s="3"/>
      <c r="F39" s="3"/>
    </row>
    <row r="40" spans="1:6" ht="12.75">
      <c r="A40" s="4"/>
      <c r="B40" s="4"/>
      <c r="C40" s="3"/>
      <c r="D40" s="3"/>
      <c r="E40" s="3"/>
      <c r="F40" s="3"/>
    </row>
    <row r="41" spans="1:6" ht="12.75">
      <c r="A41" s="4"/>
      <c r="B41" s="4"/>
      <c r="C41" s="3"/>
      <c r="D41" s="3"/>
      <c r="E41" s="3"/>
      <c r="F41" s="3"/>
    </row>
    <row r="42" spans="1:6" ht="12.75">
      <c r="A42" s="4"/>
      <c r="B42" s="4"/>
      <c r="C42" s="3"/>
      <c r="D42" s="3"/>
      <c r="E42" s="3"/>
      <c r="F42" s="3"/>
    </row>
    <row r="43" spans="1:6" ht="12.75">
      <c r="A43" s="4"/>
      <c r="B43" s="4"/>
      <c r="C43" s="3"/>
      <c r="D43" s="3"/>
      <c r="E43" s="3"/>
      <c r="F43" s="3"/>
    </row>
    <row r="44" spans="1:6" ht="12.75">
      <c r="A44" s="4"/>
      <c r="B44" s="4"/>
      <c r="C44" s="3"/>
      <c r="D44" s="3"/>
      <c r="E44" s="3"/>
      <c r="F44" s="3"/>
    </row>
    <row r="45" spans="1:6" ht="12.75">
      <c r="A45" s="4"/>
      <c r="B45" s="4"/>
      <c r="C45" s="3"/>
      <c r="D45" s="3"/>
      <c r="E45" s="3"/>
      <c r="F45" s="3"/>
    </row>
    <row r="46" spans="1:6" ht="12.75">
      <c r="A46" s="4"/>
      <c r="B46" s="4"/>
      <c r="C46" s="3"/>
      <c r="D46" s="3"/>
      <c r="E46" s="3"/>
      <c r="F46" s="3"/>
    </row>
    <row r="47" spans="1:6" ht="12.75">
      <c r="A47" s="4"/>
      <c r="B47" s="4"/>
      <c r="C47" s="3"/>
      <c r="D47" s="3"/>
      <c r="E47" s="3"/>
      <c r="F47" s="3"/>
    </row>
    <row r="48" spans="1:6" ht="12.75">
      <c r="A48" s="4"/>
      <c r="B48" s="4"/>
      <c r="C48" s="3"/>
      <c r="D48" s="3"/>
      <c r="E48" s="3"/>
      <c r="F48" s="3"/>
    </row>
    <row r="49" spans="1:6" ht="12.75">
      <c r="A49" s="4"/>
      <c r="B49" s="4"/>
      <c r="C49" s="3"/>
      <c r="D49" s="3"/>
      <c r="E49" s="3"/>
      <c r="F49" s="3"/>
    </row>
    <row r="50" spans="1:6" ht="12.75">
      <c r="A50" s="4"/>
      <c r="B50" s="4"/>
      <c r="C50" s="3"/>
      <c r="D50" s="3"/>
      <c r="E50" s="3"/>
      <c r="F50" s="3"/>
    </row>
    <row r="51" spans="1:6" ht="12.75">
      <c r="A51" s="4"/>
      <c r="B51" s="4"/>
      <c r="C51" s="3"/>
      <c r="D51" s="3"/>
      <c r="E51" s="3"/>
      <c r="F51" s="3"/>
    </row>
    <row r="52" spans="1:6" ht="12.75">
      <c r="A52" s="4"/>
      <c r="B52" s="4"/>
      <c r="C52" s="3"/>
      <c r="D52" s="3"/>
      <c r="E52" s="3"/>
      <c r="F52" s="3"/>
    </row>
    <row r="53" spans="1:6" ht="12.75">
      <c r="A53" s="4"/>
      <c r="B53" s="4"/>
      <c r="C53" s="3"/>
      <c r="D53" s="3"/>
      <c r="E53" s="3"/>
      <c r="F53" s="3"/>
    </row>
    <row r="54" spans="1:6" ht="12.75">
      <c r="A54" s="4"/>
      <c r="B54" s="4"/>
      <c r="C54" s="3"/>
      <c r="D54" s="3"/>
      <c r="E54" s="3"/>
      <c r="F54" s="3"/>
    </row>
    <row r="55" spans="1:6" ht="12.75">
      <c r="A55" s="4"/>
      <c r="B55" s="4"/>
      <c r="C55" s="3"/>
      <c r="D55" s="3"/>
      <c r="E55" s="3"/>
      <c r="F55" s="3"/>
    </row>
    <row r="56" spans="1:6" ht="12.75">
      <c r="A56" s="4"/>
      <c r="B56" s="4"/>
      <c r="C56" s="3"/>
      <c r="D56" s="3"/>
      <c r="E56" s="3"/>
      <c r="F56" s="3"/>
    </row>
    <row r="57" spans="1:6" ht="12.75">
      <c r="A57" s="4"/>
      <c r="B57" s="4"/>
      <c r="C57" s="3"/>
      <c r="D57" s="3"/>
      <c r="E57" s="3"/>
      <c r="F57" s="3"/>
    </row>
    <row r="58" spans="1:6" ht="12.75">
      <c r="A58" s="4"/>
      <c r="B58" s="4"/>
      <c r="C58" s="3"/>
      <c r="D58" s="3"/>
      <c r="E58" s="3"/>
      <c r="F58" s="3"/>
    </row>
    <row r="59" spans="1:6" ht="12.75">
      <c r="A59" s="4"/>
      <c r="B59" s="4"/>
      <c r="C59" s="3"/>
      <c r="D59" s="3"/>
      <c r="E59" s="3"/>
      <c r="F59" s="3"/>
    </row>
    <row r="60" spans="1:6" ht="12.75">
      <c r="A60" s="4"/>
      <c r="B60" s="4"/>
      <c r="C60" s="3"/>
      <c r="D60" s="3"/>
      <c r="E60" s="3"/>
      <c r="F60" s="3"/>
    </row>
    <row r="61" spans="1:6" ht="12.75">
      <c r="A61" s="4"/>
      <c r="B61" s="4"/>
      <c r="C61" s="3"/>
      <c r="D61" s="3"/>
      <c r="E61" s="3"/>
      <c r="F61" s="3"/>
    </row>
    <row r="62" spans="1:6" ht="12.75">
      <c r="A62" s="4"/>
      <c r="B62" s="4"/>
      <c r="C62" s="3"/>
      <c r="D62" s="3"/>
      <c r="E62" s="3"/>
      <c r="F62" s="3"/>
    </row>
    <row r="63" spans="1:6" ht="12.75">
      <c r="A63" s="4"/>
      <c r="B63" s="4"/>
      <c r="C63" s="3"/>
      <c r="D63" s="3"/>
      <c r="E63" s="3"/>
      <c r="F63" s="3"/>
    </row>
    <row r="64" spans="1:6" ht="12.75">
      <c r="A64" s="4"/>
      <c r="B64" s="4"/>
      <c r="C64" s="3"/>
      <c r="D64" s="3"/>
      <c r="E64" s="3"/>
      <c r="F64" s="3"/>
    </row>
    <row r="65" spans="1:6" ht="12.75">
      <c r="A65" s="4"/>
      <c r="B65" s="4"/>
      <c r="C65" s="3"/>
      <c r="D65" s="3"/>
      <c r="E65" s="3"/>
      <c r="F65" s="3"/>
    </row>
    <row r="66" spans="1:6" ht="12.75">
      <c r="A66" s="4"/>
      <c r="B66" s="4"/>
      <c r="C66" s="3"/>
      <c r="D66" s="3"/>
      <c r="E66" s="3"/>
      <c r="F66" s="3"/>
    </row>
    <row r="67" spans="1:6" ht="12.75">
      <c r="A67" s="4"/>
      <c r="B67" s="4"/>
      <c r="C67" s="3"/>
      <c r="D67" s="3"/>
      <c r="E67" s="3"/>
      <c r="F67" s="3"/>
    </row>
    <row r="68" spans="1:6" ht="12.75">
      <c r="A68" s="4"/>
      <c r="B68" s="4"/>
      <c r="C68" s="3"/>
      <c r="D68" s="3"/>
      <c r="E68" s="3"/>
      <c r="F68" s="3"/>
    </row>
    <row r="69" spans="1:6" ht="12.75">
      <c r="A69" s="4"/>
      <c r="B69" s="4"/>
      <c r="C69" s="3"/>
      <c r="D69" s="3"/>
      <c r="E69" s="3"/>
      <c r="F69" s="3"/>
    </row>
    <row r="70" spans="1:6" ht="12.75">
      <c r="A70" s="4"/>
      <c r="B70" s="4"/>
      <c r="C70" s="3"/>
      <c r="D70" s="3"/>
      <c r="E70" s="3"/>
      <c r="F70" s="3"/>
    </row>
    <row r="71" spans="1:6" ht="12.75">
      <c r="A71" s="4"/>
      <c r="B71" s="4"/>
      <c r="C71" s="3"/>
      <c r="D71" s="3"/>
      <c r="E71" s="3"/>
      <c r="F71" s="3"/>
    </row>
    <row r="72" spans="1:6" ht="12.75">
      <c r="A72" s="4"/>
      <c r="B72" s="4"/>
      <c r="C72" s="3"/>
      <c r="D72" s="3"/>
      <c r="E72" s="3"/>
      <c r="F72" s="3"/>
    </row>
    <row r="73" spans="1:6" ht="12.75">
      <c r="A73" s="4"/>
      <c r="B73" s="4"/>
      <c r="C73" s="3"/>
      <c r="D73" s="3"/>
      <c r="E73" s="3"/>
      <c r="F73" s="3"/>
    </row>
    <row r="74" spans="1:6" ht="12.75">
      <c r="A74" s="4"/>
      <c r="B74" s="4"/>
      <c r="C74" s="3"/>
      <c r="D74" s="3"/>
      <c r="E74" s="3"/>
      <c r="F74" s="3"/>
    </row>
    <row r="75" spans="1:6" ht="12.75">
      <c r="A75" s="4"/>
      <c r="B75" s="4"/>
      <c r="C75" s="3"/>
      <c r="D75" s="3"/>
      <c r="E75" s="3"/>
      <c r="F75" s="3"/>
    </row>
    <row r="76" spans="1:6" ht="12.75">
      <c r="A76" s="4"/>
      <c r="B76" s="4"/>
      <c r="C76" s="3"/>
      <c r="D76" s="3"/>
      <c r="E76" s="3"/>
      <c r="F76" s="3"/>
    </row>
  </sheetData>
  <sheetProtection/>
  <mergeCells count="1">
    <mergeCell ref="A2:F2"/>
  </mergeCells>
  <printOptions/>
  <pageMargins left="0.5511811023622047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E166"/>
  <sheetViews>
    <sheetView zoomScalePageLayoutView="0" workbookViewId="0" topLeftCell="A1">
      <selection activeCell="B1" sqref="B1"/>
    </sheetView>
  </sheetViews>
  <sheetFormatPr defaultColWidth="25.125" defaultRowHeight="12.75"/>
  <cols>
    <col min="1" max="1" width="3.75390625" style="256" customWidth="1"/>
    <col min="2" max="2" width="48.375" style="208" bestFit="1" customWidth="1"/>
    <col min="3" max="5" width="10.75390625" style="211" customWidth="1"/>
    <col min="6" max="16384" width="25.125" style="208" customWidth="1"/>
  </cols>
  <sheetData>
    <row r="1" spans="1:5" ht="13.5">
      <c r="A1" s="640"/>
      <c r="B1" s="528" t="s">
        <v>573</v>
      </c>
      <c r="C1" s="641"/>
      <c r="D1" s="641"/>
      <c r="E1" s="641"/>
    </row>
    <row r="2" spans="1:5" ht="45.75" customHeight="1">
      <c r="A2" s="642"/>
      <c r="B2" s="707" t="s">
        <v>278</v>
      </c>
      <c r="C2" s="708"/>
      <c r="D2" s="708"/>
      <c r="E2" s="708"/>
    </row>
    <row r="3" spans="1:5" ht="13.5">
      <c r="A3" s="642"/>
      <c r="B3" s="707"/>
      <c r="C3" s="708"/>
      <c r="D3" s="708"/>
      <c r="E3" s="708"/>
    </row>
    <row r="4" spans="1:5" ht="13.5">
      <c r="A4" s="642"/>
      <c r="B4" s="644"/>
      <c r="C4" s="645"/>
      <c r="D4" s="645"/>
      <c r="E4" s="645"/>
    </row>
    <row r="5" spans="1:5" ht="39">
      <c r="A5" s="642" t="s">
        <v>4</v>
      </c>
      <c r="B5" s="204" t="s">
        <v>528</v>
      </c>
      <c r="C5" s="643" t="s">
        <v>441</v>
      </c>
      <c r="D5" s="643" t="s">
        <v>531</v>
      </c>
      <c r="E5" s="643" t="s">
        <v>532</v>
      </c>
    </row>
    <row r="6" spans="1:5" ht="13.5">
      <c r="A6" s="646"/>
      <c r="B6" s="644" t="s">
        <v>279</v>
      </c>
      <c r="C6" s="641"/>
      <c r="D6" s="641"/>
      <c r="E6" s="641"/>
    </row>
    <row r="7" spans="1:5" ht="13.5">
      <c r="A7" s="646"/>
      <c r="B7" s="203" t="s">
        <v>562</v>
      </c>
      <c r="C7" s="641">
        <v>44657535</v>
      </c>
      <c r="D7" s="641">
        <v>44657535</v>
      </c>
      <c r="E7" s="641">
        <v>947694</v>
      </c>
    </row>
    <row r="8" spans="1:5" ht="13.5">
      <c r="A8" s="646"/>
      <c r="B8" s="203" t="s">
        <v>281</v>
      </c>
      <c r="C8" s="641">
        <v>0</v>
      </c>
      <c r="D8" s="641">
        <v>0</v>
      </c>
      <c r="E8" s="641">
        <v>0</v>
      </c>
    </row>
    <row r="9" spans="1:5" ht="13.5">
      <c r="A9" s="646"/>
      <c r="B9" s="203" t="s">
        <v>533</v>
      </c>
      <c r="C9" s="641"/>
      <c r="D9" s="641"/>
      <c r="E9" s="641"/>
    </row>
    <row r="10" spans="1:5" ht="13.5">
      <c r="A10" s="646"/>
      <c r="B10" s="203" t="s">
        <v>282</v>
      </c>
      <c r="C10" s="641">
        <v>0</v>
      </c>
      <c r="D10" s="641">
        <v>0</v>
      </c>
      <c r="E10" s="641">
        <v>0</v>
      </c>
    </row>
    <row r="11" spans="1:5" ht="13.5">
      <c r="A11" s="646"/>
      <c r="B11" s="644" t="s">
        <v>3</v>
      </c>
      <c r="C11" s="645">
        <f>SUM(C7:C10)</f>
        <v>44657535</v>
      </c>
      <c r="D11" s="645">
        <f>SUM(D7:D10)</f>
        <v>44657535</v>
      </c>
      <c r="E11" s="645">
        <f>SUM(E7:E10)</f>
        <v>947694</v>
      </c>
    </row>
    <row r="12" spans="1:5" ht="6" customHeight="1">
      <c r="A12" s="646"/>
      <c r="B12" s="203"/>
      <c r="C12" s="641"/>
      <c r="D12" s="641"/>
      <c r="E12" s="641"/>
    </row>
    <row r="13" spans="1:5" ht="13.5">
      <c r="A13" s="646"/>
      <c r="B13" s="644" t="s">
        <v>283</v>
      </c>
      <c r="C13" s="641"/>
      <c r="D13" s="641"/>
      <c r="E13" s="641"/>
    </row>
    <row r="14" spans="1:5" ht="13.5">
      <c r="A14" s="646"/>
      <c r="B14" s="203" t="s">
        <v>17</v>
      </c>
      <c r="C14" s="641"/>
      <c r="D14" s="641"/>
      <c r="E14" s="641"/>
    </row>
    <row r="15" spans="1:5" ht="13.5">
      <c r="A15" s="646"/>
      <c r="B15" s="203" t="s">
        <v>58</v>
      </c>
      <c r="C15" s="641">
        <v>37591829</v>
      </c>
      <c r="D15" s="641">
        <v>37591829</v>
      </c>
      <c r="E15" s="641">
        <v>19411091</v>
      </c>
    </row>
    <row r="16" spans="1:5" ht="13.5">
      <c r="A16" s="646"/>
      <c r="B16" s="203" t="s">
        <v>534</v>
      </c>
      <c r="C16" s="641">
        <v>930737</v>
      </c>
      <c r="D16" s="641">
        <v>0</v>
      </c>
      <c r="E16" s="641">
        <v>0</v>
      </c>
    </row>
    <row r="17" spans="1:5" ht="13.5">
      <c r="A17" s="646"/>
      <c r="B17" s="203" t="s">
        <v>535</v>
      </c>
      <c r="C17" s="641">
        <v>181494</v>
      </c>
      <c r="D17" s="641">
        <v>0</v>
      </c>
      <c r="E17" s="641">
        <v>0</v>
      </c>
    </row>
    <row r="18" spans="1:5" ht="13.5">
      <c r="A18" s="646"/>
      <c r="B18" s="203" t="s">
        <v>15</v>
      </c>
      <c r="C18" s="641">
        <v>7429569</v>
      </c>
      <c r="D18" s="641">
        <v>7429569</v>
      </c>
      <c r="E18" s="641">
        <v>5028072</v>
      </c>
    </row>
    <row r="19" spans="1:5" ht="13.5">
      <c r="A19" s="646"/>
      <c r="B19" s="203" t="s">
        <v>284</v>
      </c>
      <c r="C19" s="641">
        <v>0</v>
      </c>
      <c r="D19" s="641">
        <v>1112231</v>
      </c>
      <c r="E19" s="641">
        <v>961645</v>
      </c>
    </row>
    <row r="20" spans="1:5" ht="13.5">
      <c r="A20" s="646"/>
      <c r="B20" s="203" t="s">
        <v>563</v>
      </c>
      <c r="C20" s="641">
        <v>0</v>
      </c>
      <c r="D20" s="641">
        <v>0</v>
      </c>
      <c r="E20" s="641">
        <v>5126823</v>
      </c>
    </row>
    <row r="21" spans="1:5" ht="13.5">
      <c r="A21" s="646"/>
      <c r="B21" s="644" t="s">
        <v>3</v>
      </c>
      <c r="C21" s="645">
        <f>SUM(C14:C20)</f>
        <v>46133629</v>
      </c>
      <c r="D21" s="645">
        <f>SUM(D14:D20)</f>
        <v>46133629</v>
      </c>
      <c r="E21" s="645">
        <f>SUM(E14:E20)</f>
        <v>30527631</v>
      </c>
    </row>
    <row r="22" spans="1:5" ht="15.75" customHeight="1">
      <c r="A22" s="646"/>
      <c r="B22" s="644"/>
      <c r="C22" s="641"/>
      <c r="D22" s="641"/>
      <c r="E22" s="641"/>
    </row>
    <row r="23" spans="1:5" ht="39">
      <c r="A23" s="642" t="s">
        <v>5</v>
      </c>
      <c r="B23" s="204" t="s">
        <v>529</v>
      </c>
      <c r="C23" s="643" t="s">
        <v>441</v>
      </c>
      <c r="D23" s="643" t="s">
        <v>531</v>
      </c>
      <c r="E23" s="643" t="s">
        <v>532</v>
      </c>
    </row>
    <row r="24" spans="1:5" ht="13.5">
      <c r="A24" s="642"/>
      <c r="B24" s="644" t="s">
        <v>279</v>
      </c>
      <c r="C24" s="641"/>
      <c r="D24" s="641"/>
      <c r="E24" s="641"/>
    </row>
    <row r="25" spans="1:5" ht="13.5">
      <c r="A25" s="642"/>
      <c r="B25" s="203" t="s">
        <v>280</v>
      </c>
      <c r="C25" s="641"/>
      <c r="D25" s="641"/>
      <c r="E25" s="641"/>
    </row>
    <row r="26" spans="1:5" ht="13.5">
      <c r="A26" s="642"/>
      <c r="B26" s="203" t="s">
        <v>564</v>
      </c>
      <c r="C26" s="641">
        <v>35672424</v>
      </c>
      <c r="D26" s="641">
        <v>35672424</v>
      </c>
      <c r="E26" s="641">
        <v>35672424</v>
      </c>
    </row>
    <row r="27" spans="1:5" ht="13.5">
      <c r="A27" s="642"/>
      <c r="B27" s="203" t="s">
        <v>533</v>
      </c>
      <c r="C27" s="641"/>
      <c r="D27" s="641"/>
      <c r="E27" s="641"/>
    </row>
    <row r="28" spans="1:5" ht="13.5">
      <c r="A28" s="642"/>
      <c r="B28" s="203" t="s">
        <v>282</v>
      </c>
      <c r="C28" s="641"/>
      <c r="D28" s="641"/>
      <c r="E28" s="641"/>
    </row>
    <row r="29" spans="1:5" ht="13.5">
      <c r="A29" s="642"/>
      <c r="B29" s="644" t="s">
        <v>3</v>
      </c>
      <c r="C29" s="645">
        <f>SUM(C25:C28)</f>
        <v>35672424</v>
      </c>
      <c r="D29" s="645">
        <f>SUM(D25:D28)</f>
        <v>35672424</v>
      </c>
      <c r="E29" s="645">
        <f>SUM(E25:E28)</f>
        <v>35672424</v>
      </c>
    </row>
    <row r="30" spans="1:5" ht="4.5" customHeight="1">
      <c r="A30" s="642"/>
      <c r="B30" s="203"/>
      <c r="C30" s="641"/>
      <c r="D30" s="641"/>
      <c r="E30" s="641"/>
    </row>
    <row r="31" spans="1:5" ht="13.5">
      <c r="A31" s="642"/>
      <c r="B31" s="644" t="s">
        <v>283</v>
      </c>
      <c r="C31" s="641"/>
      <c r="D31" s="641"/>
      <c r="E31" s="641"/>
    </row>
    <row r="32" spans="1:5" ht="13.5">
      <c r="A32" s="642"/>
      <c r="B32" s="203" t="s">
        <v>17</v>
      </c>
      <c r="C32" s="641"/>
      <c r="D32" s="641"/>
      <c r="E32" s="641"/>
    </row>
    <row r="33" spans="1:5" ht="13.5">
      <c r="A33" s="646"/>
      <c r="B33" s="203" t="s">
        <v>58</v>
      </c>
      <c r="C33" s="641"/>
      <c r="D33" s="641">
        <v>72000</v>
      </c>
      <c r="E33" s="641">
        <v>72000</v>
      </c>
    </row>
    <row r="34" spans="1:5" ht="13.5">
      <c r="A34" s="642"/>
      <c r="B34" s="203" t="s">
        <v>534</v>
      </c>
      <c r="C34" s="641">
        <v>4661000</v>
      </c>
      <c r="D34" s="641">
        <v>4673000</v>
      </c>
      <c r="E34" s="641">
        <v>4590000</v>
      </c>
    </row>
    <row r="35" spans="1:5" ht="13.5">
      <c r="A35" s="642"/>
      <c r="B35" s="203" t="s">
        <v>535</v>
      </c>
      <c r="C35" s="641">
        <v>931245</v>
      </c>
      <c r="D35" s="641">
        <v>931245</v>
      </c>
      <c r="E35" s="641">
        <v>856886</v>
      </c>
    </row>
    <row r="36" spans="1:5" ht="13.5">
      <c r="A36" s="642"/>
      <c r="B36" s="203" t="s">
        <v>15</v>
      </c>
      <c r="C36" s="641">
        <v>10000000</v>
      </c>
      <c r="D36" s="641">
        <v>18700000</v>
      </c>
      <c r="E36" s="641">
        <v>10047485</v>
      </c>
    </row>
    <row r="37" spans="1:5" ht="13.5">
      <c r="A37" s="642"/>
      <c r="B37" s="203" t="s">
        <v>284</v>
      </c>
      <c r="C37" s="641">
        <v>20080179</v>
      </c>
      <c r="D37" s="641">
        <v>11308179</v>
      </c>
      <c r="E37" s="641"/>
    </row>
    <row r="38" spans="1:5" ht="13.5">
      <c r="A38" s="642"/>
      <c r="B38" s="644" t="s">
        <v>3</v>
      </c>
      <c r="C38" s="645">
        <f>SUM(C32:C37)</f>
        <v>35672424</v>
      </c>
      <c r="D38" s="645">
        <f>SUM(D32:D37)</f>
        <v>35684424</v>
      </c>
      <c r="E38" s="645">
        <f>SUM(E32:E37)</f>
        <v>15566371</v>
      </c>
    </row>
    <row r="39" spans="1:5" ht="13.5">
      <c r="A39" s="642"/>
      <c r="B39" s="644"/>
      <c r="C39" s="645"/>
      <c r="D39" s="645"/>
      <c r="E39" s="645"/>
    </row>
    <row r="40" spans="1:5" ht="39">
      <c r="A40" s="642" t="s">
        <v>6</v>
      </c>
      <c r="B40" s="204" t="s">
        <v>530</v>
      </c>
      <c r="C40" s="643" t="s">
        <v>441</v>
      </c>
      <c r="D40" s="643" t="s">
        <v>531</v>
      </c>
      <c r="E40" s="643" t="s">
        <v>532</v>
      </c>
    </row>
    <row r="41" spans="1:5" ht="13.5">
      <c r="A41" s="642"/>
      <c r="B41" s="644" t="s">
        <v>279</v>
      </c>
      <c r="C41" s="641"/>
      <c r="D41" s="641"/>
      <c r="E41" s="641"/>
    </row>
    <row r="42" spans="1:5" ht="13.5">
      <c r="A42" s="642"/>
      <c r="B42" s="203" t="s">
        <v>561</v>
      </c>
      <c r="C42" s="641">
        <v>44077146</v>
      </c>
      <c r="D42" s="641">
        <v>44077146</v>
      </c>
      <c r="E42" s="641">
        <v>44077146</v>
      </c>
    </row>
    <row r="43" spans="1:5" ht="13.5">
      <c r="A43" s="642"/>
      <c r="B43" s="203" t="s">
        <v>281</v>
      </c>
      <c r="C43" s="641"/>
      <c r="D43" s="641"/>
      <c r="E43" s="641"/>
    </row>
    <row r="44" spans="1:5" ht="13.5">
      <c r="A44" s="642"/>
      <c r="B44" s="203" t="s">
        <v>533</v>
      </c>
      <c r="C44" s="641">
        <v>0</v>
      </c>
      <c r="D44" s="641">
        <v>0</v>
      </c>
      <c r="E44" s="641">
        <v>0</v>
      </c>
    </row>
    <row r="45" spans="1:5" ht="13.5">
      <c r="A45" s="642"/>
      <c r="B45" s="203" t="s">
        <v>282</v>
      </c>
      <c r="C45" s="641"/>
      <c r="D45" s="641"/>
      <c r="E45" s="641"/>
    </row>
    <row r="46" spans="1:5" ht="13.5">
      <c r="A46" s="642"/>
      <c r="B46" s="644" t="s">
        <v>3</v>
      </c>
      <c r="C46" s="645">
        <f>SUM(C42:C45)</f>
        <v>44077146</v>
      </c>
      <c r="D46" s="645">
        <f>SUM(D42:D45)</f>
        <v>44077146</v>
      </c>
      <c r="E46" s="645">
        <f>SUM(E42:E45)</f>
        <v>44077146</v>
      </c>
    </row>
    <row r="47" spans="1:5" ht="4.5" customHeight="1">
      <c r="A47" s="642"/>
      <c r="B47" s="203"/>
      <c r="C47" s="641"/>
      <c r="D47" s="641"/>
      <c r="E47" s="641"/>
    </row>
    <row r="48" spans="1:5" ht="13.5">
      <c r="A48" s="642"/>
      <c r="B48" s="644" t="s">
        <v>283</v>
      </c>
      <c r="C48" s="641"/>
      <c r="D48" s="641"/>
      <c r="E48" s="641"/>
    </row>
    <row r="49" spans="1:5" ht="13.5">
      <c r="A49" s="642"/>
      <c r="B49" s="203" t="s">
        <v>17</v>
      </c>
      <c r="C49" s="641"/>
      <c r="D49" s="641"/>
      <c r="E49" s="641"/>
    </row>
    <row r="50" spans="1:5" ht="13.5">
      <c r="A50" s="646"/>
      <c r="B50" s="203" t="s">
        <v>58</v>
      </c>
      <c r="C50" s="641">
        <v>44077146</v>
      </c>
      <c r="D50" s="641">
        <v>44077146</v>
      </c>
      <c r="E50" s="641">
        <v>5463000</v>
      </c>
    </row>
    <row r="51" spans="1:5" ht="13.5">
      <c r="A51" s="642"/>
      <c r="B51" s="203" t="s">
        <v>534</v>
      </c>
      <c r="C51" s="641">
        <v>1200000</v>
      </c>
      <c r="D51" s="641">
        <v>1200000</v>
      </c>
      <c r="E51" s="641">
        <v>1209021</v>
      </c>
    </row>
    <row r="52" spans="1:5" ht="13.5">
      <c r="A52" s="642"/>
      <c r="B52" s="203" t="s">
        <v>535</v>
      </c>
      <c r="C52" s="641">
        <v>278333</v>
      </c>
      <c r="D52" s="641">
        <v>278333</v>
      </c>
      <c r="E52" s="641">
        <v>225759</v>
      </c>
    </row>
    <row r="53" spans="1:5" ht="13.5">
      <c r="A53" s="642"/>
      <c r="B53" s="203" t="s">
        <v>15</v>
      </c>
      <c r="C53" s="641"/>
      <c r="D53" s="641">
        <v>895</v>
      </c>
      <c r="E53" s="641">
        <v>2096395</v>
      </c>
    </row>
    <row r="54" spans="1:5" ht="13.5">
      <c r="A54" s="642"/>
      <c r="B54" s="203" t="s">
        <v>536</v>
      </c>
      <c r="C54" s="641"/>
      <c r="D54" s="641"/>
      <c r="E54" s="641"/>
    </row>
    <row r="55" spans="1:5" ht="13.5">
      <c r="A55" s="642"/>
      <c r="B55" s="644" t="s">
        <v>3</v>
      </c>
      <c r="C55" s="645">
        <f>SUM(C49:C52)</f>
        <v>45555479</v>
      </c>
      <c r="D55" s="645">
        <f>SUM(D49:D53)</f>
        <v>45556374</v>
      </c>
      <c r="E55" s="645">
        <f>SUM(E49:E54)</f>
        <v>8994175</v>
      </c>
    </row>
    <row r="56" spans="1:5" ht="12.75" customHeight="1">
      <c r="A56" s="642"/>
      <c r="B56" s="644"/>
      <c r="C56" s="641"/>
      <c r="D56" s="641"/>
      <c r="E56" s="641"/>
    </row>
    <row r="57" spans="1:5" ht="39">
      <c r="A57" s="642" t="s">
        <v>7</v>
      </c>
      <c r="B57" s="204" t="s">
        <v>285</v>
      </c>
      <c r="C57" s="643" t="s">
        <v>441</v>
      </c>
      <c r="D57" s="643" t="s">
        <v>531</v>
      </c>
      <c r="E57" s="643" t="s">
        <v>532</v>
      </c>
    </row>
    <row r="58" spans="1:5" ht="13.5">
      <c r="A58" s="642"/>
      <c r="B58" s="644" t="s">
        <v>279</v>
      </c>
      <c r="C58" s="641"/>
      <c r="D58" s="641"/>
      <c r="E58" s="641"/>
    </row>
    <row r="59" spans="1:5" ht="13.5">
      <c r="A59" s="642"/>
      <c r="B59" s="203" t="s">
        <v>280</v>
      </c>
      <c r="C59" s="641"/>
      <c r="D59" s="641">
        <v>3881902</v>
      </c>
      <c r="E59" s="641">
        <v>3881902</v>
      </c>
    </row>
    <row r="60" spans="1:5" ht="13.5">
      <c r="A60" s="642"/>
      <c r="B60" s="203" t="s">
        <v>281</v>
      </c>
      <c r="C60" s="641"/>
      <c r="D60" s="641"/>
      <c r="E60" s="641"/>
    </row>
    <row r="61" spans="1:5" ht="13.5">
      <c r="A61" s="642"/>
      <c r="B61" s="203" t="s">
        <v>533</v>
      </c>
      <c r="C61" s="641"/>
      <c r="D61" s="641"/>
      <c r="E61" s="641"/>
    </row>
    <row r="62" spans="1:5" ht="13.5">
      <c r="A62" s="642"/>
      <c r="B62" s="203" t="s">
        <v>282</v>
      </c>
      <c r="C62" s="641"/>
      <c r="D62" s="641"/>
      <c r="E62" s="641"/>
    </row>
    <row r="63" spans="1:5" ht="13.5">
      <c r="A63" s="642"/>
      <c r="B63" s="644" t="s">
        <v>3</v>
      </c>
      <c r="C63" s="645">
        <f>SUM(C59:C62)</f>
        <v>0</v>
      </c>
      <c r="D63" s="645">
        <f>SUM(D59:D62)</f>
        <v>3881902</v>
      </c>
      <c r="E63" s="645">
        <f>SUM(E59:E62)</f>
        <v>3881902</v>
      </c>
    </row>
    <row r="64" spans="1:5" ht="4.5" customHeight="1">
      <c r="A64" s="642"/>
      <c r="B64" s="203"/>
      <c r="C64" s="641"/>
      <c r="D64" s="641"/>
      <c r="E64" s="641"/>
    </row>
    <row r="65" spans="1:5" ht="13.5">
      <c r="A65" s="642"/>
      <c r="B65" s="644" t="s">
        <v>283</v>
      </c>
      <c r="C65" s="641"/>
      <c r="D65" s="641"/>
      <c r="E65" s="641"/>
    </row>
    <row r="66" spans="1:5" ht="13.5">
      <c r="A66" s="642"/>
      <c r="B66" s="203" t="s">
        <v>17</v>
      </c>
      <c r="C66" s="641"/>
      <c r="D66" s="641"/>
      <c r="E66" s="641"/>
    </row>
    <row r="67" spans="1:5" ht="13.5">
      <c r="A67" s="646"/>
      <c r="B67" s="203" t="s">
        <v>58</v>
      </c>
      <c r="C67" s="641"/>
      <c r="D67" s="641"/>
      <c r="E67" s="641"/>
    </row>
    <row r="68" spans="1:5" ht="13.5">
      <c r="A68" s="642"/>
      <c r="B68" s="203" t="s">
        <v>15</v>
      </c>
      <c r="C68" s="641"/>
      <c r="D68" s="641">
        <v>3881902</v>
      </c>
      <c r="E68" s="641">
        <v>3881902</v>
      </c>
    </row>
    <row r="69" spans="1:5" ht="13.5">
      <c r="A69" s="642"/>
      <c r="B69" s="203" t="s">
        <v>284</v>
      </c>
      <c r="C69" s="641"/>
      <c r="D69" s="641"/>
      <c r="E69" s="641"/>
    </row>
    <row r="70" spans="1:5" ht="13.5">
      <c r="A70" s="642"/>
      <c r="B70" s="644" t="s">
        <v>3</v>
      </c>
      <c r="C70" s="645">
        <f>SUM(C66:C69)</f>
        <v>0</v>
      </c>
      <c r="D70" s="645">
        <f>SUM(D66:D69)</f>
        <v>3881902</v>
      </c>
      <c r="E70" s="645">
        <f>SUM(E66:E69)</f>
        <v>3881902</v>
      </c>
    </row>
    <row r="71" spans="1:5" ht="13.5">
      <c r="A71" s="642"/>
      <c r="B71" s="203"/>
      <c r="C71" s="641"/>
      <c r="D71" s="641"/>
      <c r="E71" s="641"/>
    </row>
    <row r="72" spans="1:5" ht="13.5">
      <c r="A72" s="642"/>
      <c r="B72" s="203"/>
      <c r="C72" s="641"/>
      <c r="D72" s="641"/>
      <c r="E72" s="641"/>
    </row>
    <row r="73" spans="1:5" ht="13.5">
      <c r="A73" s="642"/>
      <c r="B73" s="203"/>
      <c r="C73" s="641"/>
      <c r="D73" s="641"/>
      <c r="E73" s="641"/>
    </row>
    <row r="74" spans="1:5" ht="13.5">
      <c r="A74" s="642"/>
      <c r="B74" s="203"/>
      <c r="C74" s="641"/>
      <c r="D74" s="641"/>
      <c r="E74" s="641"/>
    </row>
    <row r="75" spans="1:5" ht="13.5">
      <c r="A75" s="642"/>
      <c r="B75" s="203"/>
      <c r="C75" s="641"/>
      <c r="D75" s="641"/>
      <c r="E75" s="641"/>
    </row>
    <row r="76" spans="1:5" ht="13.5">
      <c r="A76" s="642"/>
      <c r="B76" s="203"/>
      <c r="C76" s="641"/>
      <c r="D76" s="641"/>
      <c r="E76" s="641"/>
    </row>
    <row r="77" spans="1:5" ht="13.5">
      <c r="A77" s="642"/>
      <c r="B77" s="203"/>
      <c r="C77" s="641"/>
      <c r="D77" s="641"/>
      <c r="E77" s="641"/>
    </row>
    <row r="78" spans="1:5" ht="13.5">
      <c r="A78" s="642"/>
      <c r="B78" s="203"/>
      <c r="C78" s="641"/>
      <c r="D78" s="641"/>
      <c r="E78" s="641"/>
    </row>
    <row r="79" spans="1:5" ht="13.5">
      <c r="A79" s="642"/>
      <c r="B79" s="203"/>
      <c r="C79" s="641"/>
      <c r="D79" s="641"/>
      <c r="E79" s="641"/>
    </row>
    <row r="80" spans="1:5" ht="13.5">
      <c r="A80" s="642"/>
      <c r="B80" s="203"/>
      <c r="C80" s="641"/>
      <c r="D80" s="641"/>
      <c r="E80" s="641"/>
    </row>
    <row r="81" spans="1:5" ht="13.5">
      <c r="A81" s="642"/>
      <c r="B81" s="203"/>
      <c r="C81" s="641"/>
      <c r="D81" s="641"/>
      <c r="E81" s="641"/>
    </row>
    <row r="82" spans="1:5" ht="13.5">
      <c r="A82" s="642"/>
      <c r="B82" s="203"/>
      <c r="C82" s="641"/>
      <c r="D82" s="641"/>
      <c r="E82" s="641"/>
    </row>
    <row r="83" spans="1:5" ht="13.5">
      <c r="A83" s="642"/>
      <c r="B83" s="203"/>
      <c r="C83" s="641"/>
      <c r="D83" s="641"/>
      <c r="E83" s="641"/>
    </row>
    <row r="84" spans="1:5" ht="13.5">
      <c r="A84" s="642"/>
      <c r="B84" s="203"/>
      <c r="C84" s="641"/>
      <c r="D84" s="641"/>
      <c r="E84" s="641"/>
    </row>
    <row r="85" spans="1:5" ht="13.5">
      <c r="A85" s="642"/>
      <c r="B85" s="203"/>
      <c r="C85" s="641"/>
      <c r="D85" s="641"/>
      <c r="E85" s="641"/>
    </row>
    <row r="86" spans="1:5" ht="13.5">
      <c r="A86" s="642"/>
      <c r="B86" s="203"/>
      <c r="C86" s="641"/>
      <c r="D86" s="641"/>
      <c r="E86" s="641"/>
    </row>
    <row r="87" spans="1:5" ht="13.5">
      <c r="A87" s="642"/>
      <c r="B87" s="203"/>
      <c r="C87" s="641"/>
      <c r="D87" s="641"/>
      <c r="E87" s="641"/>
    </row>
    <row r="88" spans="1:5" ht="13.5">
      <c r="A88" s="642"/>
      <c r="B88" s="203"/>
      <c r="C88" s="641"/>
      <c r="D88" s="641"/>
      <c r="E88" s="641"/>
    </row>
    <row r="89" spans="1:5" ht="13.5">
      <c r="A89" s="642"/>
      <c r="B89" s="203"/>
      <c r="C89" s="641"/>
      <c r="D89" s="641"/>
      <c r="E89" s="641"/>
    </row>
    <row r="90" spans="1:5" ht="13.5">
      <c r="A90" s="642"/>
      <c r="B90" s="203"/>
      <c r="C90" s="641"/>
      <c r="D90" s="641"/>
      <c r="E90" s="641"/>
    </row>
    <row r="91" spans="1:5" ht="13.5">
      <c r="A91" s="642"/>
      <c r="B91" s="203"/>
      <c r="C91" s="641"/>
      <c r="D91" s="641"/>
      <c r="E91" s="641"/>
    </row>
    <row r="92" spans="1:5" ht="13.5">
      <c r="A92" s="642"/>
      <c r="B92" s="203"/>
      <c r="C92" s="641"/>
      <c r="D92" s="641"/>
      <c r="E92" s="641"/>
    </row>
    <row r="93" spans="1:5" ht="13.5">
      <c r="A93" s="642"/>
      <c r="B93" s="203"/>
      <c r="C93" s="641"/>
      <c r="D93" s="641"/>
      <c r="E93" s="641"/>
    </row>
    <row r="94" spans="1:5" ht="13.5">
      <c r="A94" s="642"/>
      <c r="B94" s="203"/>
      <c r="C94" s="641"/>
      <c r="D94" s="641"/>
      <c r="E94" s="641"/>
    </row>
    <row r="95" spans="1:5" ht="13.5">
      <c r="A95" s="642"/>
      <c r="B95" s="203"/>
      <c r="C95" s="641"/>
      <c r="D95" s="641"/>
      <c r="E95" s="641"/>
    </row>
    <row r="96" spans="1:5" ht="13.5">
      <c r="A96" s="642"/>
      <c r="B96" s="203"/>
      <c r="C96" s="641"/>
      <c r="D96" s="641"/>
      <c r="E96" s="641"/>
    </row>
    <row r="97" spans="1:5" ht="13.5">
      <c r="A97" s="642"/>
      <c r="B97" s="203"/>
      <c r="C97" s="641"/>
      <c r="D97" s="641"/>
      <c r="E97" s="641"/>
    </row>
    <row r="98" spans="1:5" ht="13.5">
      <c r="A98" s="642"/>
      <c r="B98" s="203"/>
      <c r="C98" s="641"/>
      <c r="D98" s="641"/>
      <c r="E98" s="641"/>
    </row>
    <row r="99" spans="1:5" ht="13.5">
      <c r="A99" s="642"/>
      <c r="B99" s="203"/>
      <c r="C99" s="641"/>
      <c r="D99" s="641"/>
      <c r="E99" s="641"/>
    </row>
    <row r="100" spans="1:5" ht="13.5">
      <c r="A100" s="642"/>
      <c r="B100" s="203"/>
      <c r="C100" s="641"/>
      <c r="D100" s="641"/>
      <c r="E100" s="641"/>
    </row>
    <row r="101" spans="1:5" ht="13.5">
      <c r="A101" s="642"/>
      <c r="B101" s="203"/>
      <c r="C101" s="641"/>
      <c r="D101" s="641"/>
      <c r="E101" s="641"/>
    </row>
    <row r="102" spans="1:5" ht="13.5">
      <c r="A102" s="642"/>
      <c r="B102" s="203"/>
      <c r="C102" s="641"/>
      <c r="D102" s="641"/>
      <c r="E102" s="641"/>
    </row>
    <row r="103" spans="1:5" ht="13.5">
      <c r="A103" s="642"/>
      <c r="B103" s="203"/>
      <c r="C103" s="641"/>
      <c r="D103" s="641"/>
      <c r="E103" s="641"/>
    </row>
    <row r="104" spans="1:5" ht="13.5">
      <c r="A104" s="642"/>
      <c r="B104" s="203"/>
      <c r="C104" s="641"/>
      <c r="D104" s="641"/>
      <c r="E104" s="641"/>
    </row>
    <row r="105" spans="1:5" ht="13.5">
      <c r="A105" s="642"/>
      <c r="B105" s="203"/>
      <c r="C105" s="641"/>
      <c r="D105" s="641"/>
      <c r="E105" s="641"/>
    </row>
    <row r="106" spans="1:5" ht="13.5">
      <c r="A106" s="642"/>
      <c r="B106" s="203"/>
      <c r="C106" s="641"/>
      <c r="D106" s="641"/>
      <c r="E106" s="641"/>
    </row>
    <row r="107" spans="1:5" ht="13.5">
      <c r="A107" s="642"/>
      <c r="B107" s="203"/>
      <c r="C107" s="641"/>
      <c r="D107" s="641"/>
      <c r="E107" s="641"/>
    </row>
    <row r="108" spans="1:5" ht="13.5">
      <c r="A108" s="642"/>
      <c r="B108" s="203"/>
      <c r="C108" s="641"/>
      <c r="D108" s="641"/>
      <c r="E108" s="641"/>
    </row>
    <row r="109" spans="1:5" ht="13.5">
      <c r="A109" s="642"/>
      <c r="B109" s="203"/>
      <c r="C109" s="641"/>
      <c r="D109" s="641"/>
      <c r="E109" s="641"/>
    </row>
    <row r="110" spans="1:5" ht="13.5">
      <c r="A110" s="642"/>
      <c r="B110" s="203"/>
      <c r="C110" s="641"/>
      <c r="D110" s="641"/>
      <c r="E110" s="641"/>
    </row>
    <row r="111" spans="1:5" ht="13.5">
      <c r="A111" s="642"/>
      <c r="B111" s="203"/>
      <c r="C111" s="641"/>
      <c r="D111" s="641"/>
      <c r="E111" s="641"/>
    </row>
    <row r="112" spans="1:5" ht="13.5">
      <c r="A112" s="642"/>
      <c r="B112" s="203"/>
      <c r="C112" s="641"/>
      <c r="D112" s="641"/>
      <c r="E112" s="641"/>
    </row>
    <row r="113" spans="1:5" ht="13.5">
      <c r="A113" s="642"/>
      <c r="B113" s="203"/>
      <c r="C113" s="641"/>
      <c r="D113" s="641"/>
      <c r="E113" s="641"/>
    </row>
    <row r="114" spans="1:5" ht="13.5">
      <c r="A114" s="642"/>
      <c r="B114" s="203"/>
      <c r="C114" s="641"/>
      <c r="D114" s="641"/>
      <c r="E114" s="641"/>
    </row>
    <row r="115" spans="1:5" ht="13.5">
      <c r="A115" s="642"/>
      <c r="B115" s="203"/>
      <c r="C115" s="641"/>
      <c r="D115" s="641"/>
      <c r="E115" s="641"/>
    </row>
    <row r="116" spans="1:5" ht="13.5">
      <c r="A116" s="642"/>
      <c r="B116" s="203"/>
      <c r="C116" s="641"/>
      <c r="D116" s="641"/>
      <c r="E116" s="641"/>
    </row>
    <row r="117" spans="1:5" ht="13.5">
      <c r="A117" s="642"/>
      <c r="B117" s="203"/>
      <c r="C117" s="641"/>
      <c r="D117" s="641"/>
      <c r="E117" s="641"/>
    </row>
    <row r="118" spans="1:5" ht="13.5">
      <c r="A118" s="642"/>
      <c r="B118" s="203"/>
      <c r="C118" s="641"/>
      <c r="D118" s="641"/>
      <c r="E118" s="641"/>
    </row>
    <row r="119" spans="1:5" ht="13.5">
      <c r="A119" s="642"/>
      <c r="B119" s="203"/>
      <c r="C119" s="641"/>
      <c r="D119" s="641"/>
      <c r="E119" s="641"/>
    </row>
    <row r="120" spans="1:5" ht="13.5">
      <c r="A120" s="642"/>
      <c r="B120" s="203"/>
      <c r="C120" s="641"/>
      <c r="D120" s="641"/>
      <c r="E120" s="641"/>
    </row>
    <row r="121" spans="1:5" ht="13.5">
      <c r="A121" s="642"/>
      <c r="B121" s="203"/>
      <c r="C121" s="641"/>
      <c r="D121" s="641"/>
      <c r="E121" s="641"/>
    </row>
    <row r="122" spans="1:5" ht="13.5">
      <c r="A122" s="642"/>
      <c r="B122" s="203"/>
      <c r="C122" s="641"/>
      <c r="D122" s="641"/>
      <c r="E122" s="641"/>
    </row>
    <row r="123" spans="1:5" ht="13.5">
      <c r="A123" s="642"/>
      <c r="B123" s="203"/>
      <c r="C123" s="641"/>
      <c r="D123" s="641"/>
      <c r="E123" s="641"/>
    </row>
    <row r="124" spans="1:5" ht="13.5">
      <c r="A124" s="642"/>
      <c r="B124" s="203"/>
      <c r="C124" s="641"/>
      <c r="D124" s="641"/>
      <c r="E124" s="641"/>
    </row>
    <row r="125" spans="1:5" ht="13.5">
      <c r="A125" s="642"/>
      <c r="B125" s="203"/>
      <c r="C125" s="641"/>
      <c r="D125" s="641"/>
      <c r="E125" s="641"/>
    </row>
    <row r="126" spans="1:5" ht="13.5">
      <c r="A126" s="642"/>
      <c r="B126" s="203"/>
      <c r="C126" s="641"/>
      <c r="D126" s="641"/>
      <c r="E126" s="641"/>
    </row>
    <row r="127" spans="1:5" ht="13.5">
      <c r="A127" s="642"/>
      <c r="B127" s="203"/>
      <c r="C127" s="641"/>
      <c r="D127" s="641"/>
      <c r="E127" s="641"/>
    </row>
    <row r="128" spans="1:5" ht="13.5">
      <c r="A128" s="642"/>
      <c r="B128" s="203"/>
      <c r="C128" s="641"/>
      <c r="D128" s="641"/>
      <c r="E128" s="641"/>
    </row>
    <row r="129" spans="1:5" ht="13.5">
      <c r="A129" s="642"/>
      <c r="B129" s="203"/>
      <c r="C129" s="641"/>
      <c r="D129" s="641"/>
      <c r="E129" s="641"/>
    </row>
    <row r="130" spans="1:5" ht="13.5">
      <c r="A130" s="642"/>
      <c r="B130" s="203"/>
      <c r="C130" s="641"/>
      <c r="D130" s="641"/>
      <c r="E130" s="641"/>
    </row>
    <row r="131" spans="1:5" ht="13.5">
      <c r="A131" s="642"/>
      <c r="B131" s="203"/>
      <c r="C131" s="641"/>
      <c r="D131" s="641"/>
      <c r="E131" s="641"/>
    </row>
    <row r="132" spans="1:5" ht="13.5">
      <c r="A132" s="642"/>
      <c r="B132" s="203"/>
      <c r="C132" s="641"/>
      <c r="D132" s="641"/>
      <c r="E132" s="641"/>
    </row>
    <row r="133" spans="1:5" ht="13.5">
      <c r="A133" s="642"/>
      <c r="B133" s="203"/>
      <c r="C133" s="641"/>
      <c r="D133" s="641"/>
      <c r="E133" s="641"/>
    </row>
    <row r="134" spans="1:5" ht="13.5">
      <c r="A134" s="642"/>
      <c r="B134" s="203"/>
      <c r="C134" s="641"/>
      <c r="D134" s="641"/>
      <c r="E134" s="641"/>
    </row>
    <row r="135" spans="1:5" ht="13.5">
      <c r="A135" s="642"/>
      <c r="B135" s="203"/>
      <c r="C135" s="641"/>
      <c r="D135" s="641"/>
      <c r="E135" s="641"/>
    </row>
    <row r="136" spans="1:5" ht="13.5">
      <c r="A136" s="642"/>
      <c r="B136" s="203"/>
      <c r="C136" s="641"/>
      <c r="D136" s="641"/>
      <c r="E136" s="641"/>
    </row>
    <row r="137" spans="1:5" ht="13.5">
      <c r="A137" s="642"/>
      <c r="B137" s="203"/>
      <c r="C137" s="641"/>
      <c r="D137" s="641"/>
      <c r="E137" s="641"/>
    </row>
    <row r="138" spans="1:5" ht="13.5">
      <c r="A138" s="642"/>
      <c r="B138" s="203"/>
      <c r="C138" s="641"/>
      <c r="D138" s="641"/>
      <c r="E138" s="641"/>
    </row>
    <row r="139" spans="1:5" ht="13.5">
      <c r="A139" s="642"/>
      <c r="B139" s="203"/>
      <c r="C139" s="641"/>
      <c r="D139" s="641"/>
      <c r="E139" s="641"/>
    </row>
    <row r="140" spans="1:5" ht="13.5">
      <c r="A140" s="642"/>
      <c r="B140" s="203"/>
      <c r="C140" s="641"/>
      <c r="D140" s="641"/>
      <c r="E140" s="641"/>
    </row>
    <row r="141" spans="1:5" ht="13.5">
      <c r="A141" s="642"/>
      <c r="B141" s="203"/>
      <c r="C141" s="641"/>
      <c r="D141" s="641"/>
      <c r="E141" s="641"/>
    </row>
    <row r="142" spans="1:5" ht="13.5">
      <c r="A142" s="642"/>
      <c r="B142" s="203"/>
      <c r="C142" s="641"/>
      <c r="D142" s="641"/>
      <c r="E142" s="641"/>
    </row>
    <row r="143" spans="1:5" ht="13.5">
      <c r="A143" s="642"/>
      <c r="B143" s="203"/>
      <c r="C143" s="641"/>
      <c r="D143" s="641"/>
      <c r="E143" s="641"/>
    </row>
    <row r="144" spans="1:5" ht="13.5">
      <c r="A144" s="642"/>
      <c r="B144" s="203"/>
      <c r="C144" s="641"/>
      <c r="D144" s="641"/>
      <c r="E144" s="641"/>
    </row>
    <row r="145" spans="1:5" ht="13.5">
      <c r="A145" s="642"/>
      <c r="B145" s="203"/>
      <c r="C145" s="641"/>
      <c r="D145" s="641"/>
      <c r="E145" s="641"/>
    </row>
    <row r="146" spans="1:5" ht="13.5">
      <c r="A146" s="642"/>
      <c r="B146" s="203"/>
      <c r="C146" s="641"/>
      <c r="D146" s="641"/>
      <c r="E146" s="641"/>
    </row>
    <row r="147" spans="1:5" ht="13.5">
      <c r="A147" s="642"/>
      <c r="B147" s="203"/>
      <c r="C147" s="641"/>
      <c r="D147" s="641"/>
      <c r="E147" s="641"/>
    </row>
    <row r="148" spans="1:5" ht="13.5">
      <c r="A148" s="642"/>
      <c r="B148" s="203"/>
      <c r="C148" s="641"/>
      <c r="D148" s="641"/>
      <c r="E148" s="641"/>
    </row>
    <row r="149" spans="1:5" ht="13.5">
      <c r="A149" s="642"/>
      <c r="B149" s="203"/>
      <c r="C149" s="641"/>
      <c r="D149" s="641"/>
      <c r="E149" s="641"/>
    </row>
    <row r="150" spans="1:5" ht="13.5">
      <c r="A150" s="642"/>
      <c r="B150" s="203"/>
      <c r="C150" s="641"/>
      <c r="D150" s="641"/>
      <c r="E150" s="641"/>
    </row>
    <row r="151" spans="1:5" ht="13.5">
      <c r="A151" s="642"/>
      <c r="B151" s="203"/>
      <c r="C151" s="641"/>
      <c r="D151" s="641"/>
      <c r="E151" s="641"/>
    </row>
    <row r="152" spans="1:5" ht="13.5">
      <c r="A152" s="642"/>
      <c r="B152" s="203"/>
      <c r="C152" s="641"/>
      <c r="D152" s="641"/>
      <c r="E152" s="641"/>
    </row>
    <row r="153" spans="1:5" ht="13.5">
      <c r="A153" s="642"/>
      <c r="B153" s="203"/>
      <c r="C153" s="641"/>
      <c r="D153" s="641"/>
      <c r="E153" s="641"/>
    </row>
    <row r="154" spans="1:5" ht="13.5">
      <c r="A154" s="642"/>
      <c r="B154" s="203"/>
      <c r="C154" s="641"/>
      <c r="D154" s="641"/>
      <c r="E154" s="641"/>
    </row>
    <row r="155" spans="1:5" ht="13.5">
      <c r="A155" s="642"/>
      <c r="B155" s="203"/>
      <c r="C155" s="641"/>
      <c r="D155" s="641"/>
      <c r="E155" s="641"/>
    </row>
    <row r="156" spans="1:5" ht="13.5">
      <c r="A156" s="642"/>
      <c r="B156" s="203"/>
      <c r="C156" s="641"/>
      <c r="D156" s="641"/>
      <c r="E156" s="641"/>
    </row>
    <row r="157" spans="1:5" ht="13.5">
      <c r="A157" s="642"/>
      <c r="B157" s="203"/>
      <c r="C157" s="641"/>
      <c r="D157" s="641"/>
      <c r="E157" s="641"/>
    </row>
    <row r="158" spans="1:5" ht="13.5">
      <c r="A158" s="642"/>
      <c r="B158" s="203"/>
      <c r="C158" s="641"/>
      <c r="D158" s="641"/>
      <c r="E158" s="641"/>
    </row>
    <row r="159" spans="1:5" ht="13.5">
      <c r="A159" s="642"/>
      <c r="B159" s="203"/>
      <c r="C159" s="641"/>
      <c r="D159" s="641"/>
      <c r="E159" s="641"/>
    </row>
    <row r="160" spans="1:5" ht="13.5">
      <c r="A160" s="642"/>
      <c r="B160" s="203"/>
      <c r="C160" s="641"/>
      <c r="D160" s="641"/>
      <c r="E160" s="641"/>
    </row>
    <row r="161" spans="1:5" ht="13.5">
      <c r="A161" s="642"/>
      <c r="B161" s="203"/>
      <c r="C161" s="641"/>
      <c r="D161" s="641"/>
      <c r="E161" s="641"/>
    </row>
    <row r="162" spans="1:5" ht="13.5">
      <c r="A162" s="642"/>
      <c r="B162" s="203"/>
      <c r="C162" s="641"/>
      <c r="D162" s="641"/>
      <c r="E162" s="641"/>
    </row>
    <row r="163" spans="1:5" ht="13.5">
      <c r="A163" s="642"/>
      <c r="B163" s="203"/>
      <c r="C163" s="641"/>
      <c r="D163" s="641"/>
      <c r="E163" s="641"/>
    </row>
    <row r="164" spans="1:5" ht="13.5">
      <c r="A164" s="642"/>
      <c r="B164" s="203"/>
      <c r="C164" s="641"/>
      <c r="D164" s="641"/>
      <c r="E164" s="641"/>
    </row>
    <row r="165" spans="1:5" ht="13.5">
      <c r="A165" s="642"/>
      <c r="B165" s="203"/>
      <c r="C165" s="641"/>
      <c r="D165" s="641"/>
      <c r="E165" s="641"/>
    </row>
    <row r="166" spans="1:5" ht="13.5">
      <c r="A166" s="642"/>
      <c r="B166" s="203"/>
      <c r="C166" s="641"/>
      <c r="D166" s="641"/>
      <c r="E166" s="641"/>
    </row>
  </sheetData>
  <sheetProtection/>
  <mergeCells count="2">
    <mergeCell ref="B2:E2"/>
    <mergeCell ref="B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E56"/>
  <sheetViews>
    <sheetView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1.375" style="390" customWidth="1"/>
    <col min="2" max="4" width="15.75390625" style="390" customWidth="1"/>
    <col min="5" max="5" width="9.375" style="390" bestFit="1" customWidth="1"/>
    <col min="6" max="6" width="3.375" style="390" customWidth="1"/>
    <col min="7" max="16384" width="9.125" style="390" customWidth="1"/>
  </cols>
  <sheetData>
    <row r="1" ht="15.75">
      <c r="A1" s="10" t="s">
        <v>565</v>
      </c>
    </row>
    <row r="2" ht="15.75">
      <c r="A2" s="389"/>
    </row>
    <row r="3" spans="1:5" ht="15.75">
      <c r="A3" s="647" t="s">
        <v>23</v>
      </c>
      <c r="B3" s="647"/>
      <c r="C3" s="647"/>
      <c r="D3" s="647"/>
      <c r="E3" s="647"/>
    </row>
    <row r="4" spans="1:5" ht="15.75">
      <c r="A4" s="647" t="s">
        <v>500</v>
      </c>
      <c r="B4" s="647"/>
      <c r="C4" s="647"/>
      <c r="D4" s="647"/>
      <c r="E4" s="647"/>
    </row>
    <row r="5" spans="1:5" s="3" customFormat="1" ht="21" customHeight="1" thickBot="1">
      <c r="A5" s="648" t="s">
        <v>155</v>
      </c>
      <c r="B5" s="648"/>
      <c r="C5" s="648"/>
      <c r="D5" s="648"/>
      <c r="E5" s="648"/>
    </row>
    <row r="6" spans="1:5" s="3" customFormat="1" ht="42" customHeight="1" thickBot="1">
      <c r="A6" s="556" t="s">
        <v>24</v>
      </c>
      <c r="B6" s="557" t="s">
        <v>441</v>
      </c>
      <c r="C6" s="558" t="s">
        <v>537</v>
      </c>
      <c r="D6" s="558" t="s">
        <v>538</v>
      </c>
      <c r="E6" s="558" t="s">
        <v>157</v>
      </c>
    </row>
    <row r="7" spans="1:5" s="3" customFormat="1" ht="12.75">
      <c r="A7" s="495" t="s">
        <v>112</v>
      </c>
      <c r="B7" s="559">
        <f>B8+B9</f>
        <v>957093402</v>
      </c>
      <c r="C7" s="559">
        <f>C8+C9</f>
        <v>1301796731</v>
      </c>
      <c r="D7" s="597">
        <f>D8+D9</f>
        <v>1279258499</v>
      </c>
      <c r="E7" s="449">
        <f aca="true" t="shared" si="0" ref="E7:E27">ROUND(D7/C7*100,2)</f>
        <v>98.27</v>
      </c>
    </row>
    <row r="8" spans="1:5" s="3" customFormat="1" ht="12.75">
      <c r="A8" s="583" t="s">
        <v>109</v>
      </c>
      <c r="B8" s="584">
        <v>862049521</v>
      </c>
      <c r="C8" s="584">
        <v>982080957</v>
      </c>
      <c r="D8" s="584">
        <v>982080957</v>
      </c>
      <c r="E8" s="409">
        <f t="shared" si="0"/>
        <v>100</v>
      </c>
    </row>
    <row r="9" spans="1:5" s="3" customFormat="1" ht="12.75">
      <c r="A9" s="583" t="s">
        <v>110</v>
      </c>
      <c r="B9" s="584">
        <v>95043881</v>
      </c>
      <c r="C9" s="584">
        <v>319715774</v>
      </c>
      <c r="D9" s="584">
        <f>271654011+25523531</f>
        <v>297177542</v>
      </c>
      <c r="E9" s="409">
        <f t="shared" si="0"/>
        <v>92.95</v>
      </c>
    </row>
    <row r="10" spans="1:5" s="3" customFormat="1" ht="12.75">
      <c r="A10" s="585" t="s">
        <v>64</v>
      </c>
      <c r="B10" s="586">
        <v>501688723</v>
      </c>
      <c r="C10" s="586">
        <v>502088723</v>
      </c>
      <c r="D10" s="586">
        <v>516735196</v>
      </c>
      <c r="E10" s="417">
        <f t="shared" si="0"/>
        <v>102.92</v>
      </c>
    </row>
    <row r="11" spans="1:5" s="3" customFormat="1" ht="12.75">
      <c r="A11" s="585" t="s">
        <v>65</v>
      </c>
      <c r="B11" s="586">
        <v>266778086</v>
      </c>
      <c r="C11" s="586">
        <v>277132776</v>
      </c>
      <c r="D11" s="586">
        <v>283242607</v>
      </c>
      <c r="E11" s="417">
        <f t="shared" si="0"/>
        <v>102.2</v>
      </c>
    </row>
    <row r="12" spans="1:5" s="3" customFormat="1" ht="13.5" thickBot="1">
      <c r="A12" s="587" t="s">
        <v>67</v>
      </c>
      <c r="B12" s="588">
        <v>15432701</v>
      </c>
      <c r="C12" s="588">
        <v>1106318</v>
      </c>
      <c r="D12" s="588">
        <v>3877732</v>
      </c>
      <c r="E12" s="417">
        <f t="shared" si="0"/>
        <v>350.51</v>
      </c>
    </row>
    <row r="13" spans="1:5" s="4" customFormat="1" ht="13.5" thickBot="1">
      <c r="A13" s="589" t="s">
        <v>97</v>
      </c>
      <c r="B13" s="590">
        <f>B7+B10+B11+B12</f>
        <v>1740992912</v>
      </c>
      <c r="C13" s="590">
        <f>C7+C10+C11+C12</f>
        <v>2082124548</v>
      </c>
      <c r="D13" s="590">
        <f>D7+D10+D11+D12</f>
        <v>2083114034</v>
      </c>
      <c r="E13" s="562">
        <f t="shared" si="0"/>
        <v>100.05</v>
      </c>
    </row>
    <row r="14" spans="1:5" s="3" customFormat="1" ht="12.75">
      <c r="A14" s="591" t="s">
        <v>79</v>
      </c>
      <c r="B14" s="592">
        <f>B15+B16+B17</f>
        <v>150656059</v>
      </c>
      <c r="C14" s="592">
        <v>1047946034</v>
      </c>
      <c r="D14" s="592">
        <f>D15+D16+D17</f>
        <v>995344136</v>
      </c>
      <c r="E14" s="401">
        <f t="shared" si="0"/>
        <v>94.98</v>
      </c>
    </row>
    <row r="15" spans="1:5" s="3" customFormat="1" ht="12.75">
      <c r="A15" s="593" t="s">
        <v>94</v>
      </c>
      <c r="B15" s="594">
        <v>0</v>
      </c>
      <c r="C15" s="594">
        <v>30000000</v>
      </c>
      <c r="D15" s="594">
        <v>30000000</v>
      </c>
      <c r="E15" s="564">
        <f t="shared" si="0"/>
        <v>100</v>
      </c>
    </row>
    <row r="16" spans="1:5" s="3" customFormat="1" ht="12.75">
      <c r="A16" s="593" t="s">
        <v>501</v>
      </c>
      <c r="B16" s="594">
        <v>2156059</v>
      </c>
      <c r="C16" s="594">
        <v>2156059</v>
      </c>
      <c r="D16" s="594">
        <v>6026062</v>
      </c>
      <c r="E16" s="564">
        <f t="shared" si="0"/>
        <v>279.49</v>
      </c>
    </row>
    <row r="17" spans="1:5" s="3" customFormat="1" ht="12.75">
      <c r="A17" s="593" t="s">
        <v>502</v>
      </c>
      <c r="B17" s="594">
        <v>148500000</v>
      </c>
      <c r="C17" s="594">
        <v>1015789975</v>
      </c>
      <c r="D17" s="594">
        <v>959318074</v>
      </c>
      <c r="E17" s="564">
        <f t="shared" si="0"/>
        <v>94.44</v>
      </c>
    </row>
    <row r="18" spans="1:5" s="3" customFormat="1" ht="12.75">
      <c r="A18" s="585" t="s">
        <v>66</v>
      </c>
      <c r="B18" s="586">
        <v>128090421</v>
      </c>
      <c r="C18" s="586">
        <v>113207222</v>
      </c>
      <c r="D18" s="586">
        <v>34570731</v>
      </c>
      <c r="E18" s="417">
        <f t="shared" si="0"/>
        <v>30.54</v>
      </c>
    </row>
    <row r="19" spans="1:5" s="3" customFormat="1" ht="12.75">
      <c r="A19" s="585" t="s">
        <v>59</v>
      </c>
      <c r="B19" s="586">
        <f>SUM(B20:B21)</f>
        <v>14294109</v>
      </c>
      <c r="C19" s="586">
        <f>SUM(C20:C21)</f>
        <v>14294109</v>
      </c>
      <c r="D19" s="586">
        <f>SUM(D20:D21)</f>
        <v>21625582</v>
      </c>
      <c r="E19" s="417">
        <f t="shared" si="0"/>
        <v>151.29</v>
      </c>
    </row>
    <row r="20" spans="1:5" s="3" customFormat="1" ht="12.75">
      <c r="A20" s="595" t="s">
        <v>95</v>
      </c>
      <c r="B20" s="584">
        <v>12815928</v>
      </c>
      <c r="C20" s="584">
        <v>12815928</v>
      </c>
      <c r="D20" s="584">
        <v>20677888</v>
      </c>
      <c r="E20" s="409">
        <f t="shared" si="0"/>
        <v>161.35</v>
      </c>
    </row>
    <row r="21" spans="1:5" s="3" customFormat="1" ht="13.5" thickBot="1">
      <c r="A21" s="595" t="s">
        <v>111</v>
      </c>
      <c r="B21" s="596">
        <v>1478181</v>
      </c>
      <c r="C21" s="596">
        <v>1478181</v>
      </c>
      <c r="D21" s="596">
        <v>947694</v>
      </c>
      <c r="E21" s="442">
        <f t="shared" si="0"/>
        <v>64.11</v>
      </c>
    </row>
    <row r="22" spans="1:5" s="4" customFormat="1" ht="14.25" customHeight="1" thickBot="1">
      <c r="A22" s="589" t="s">
        <v>98</v>
      </c>
      <c r="B22" s="590">
        <f>B19+B18+B14</f>
        <v>293040589</v>
      </c>
      <c r="C22" s="590">
        <f>C19+C18+C14</f>
        <v>1175447365</v>
      </c>
      <c r="D22" s="590">
        <f>D19+D18+D14</f>
        <v>1051540449</v>
      </c>
      <c r="E22" s="562">
        <f t="shared" si="0"/>
        <v>89.46</v>
      </c>
    </row>
    <row r="23" spans="1:5" s="4" customFormat="1" ht="15.75" customHeight="1" thickBot="1">
      <c r="A23" s="565" t="s">
        <v>96</v>
      </c>
      <c r="B23" s="566">
        <f>B22+B13</f>
        <v>2034033501</v>
      </c>
      <c r="C23" s="566">
        <f>C22+C13</f>
        <v>3257571913</v>
      </c>
      <c r="D23" s="566">
        <f>D22+D13</f>
        <v>3134654483</v>
      </c>
      <c r="E23" s="567">
        <f t="shared" si="0"/>
        <v>96.23</v>
      </c>
    </row>
    <row r="24" spans="1:5" s="3" customFormat="1" ht="12.75">
      <c r="A24" s="568" t="s">
        <v>63</v>
      </c>
      <c r="B24" s="559">
        <f>SUM(B25:B26)</f>
        <v>1241090104</v>
      </c>
      <c r="C24" s="559">
        <f>SUM(C25:C26)</f>
        <v>1310516525</v>
      </c>
      <c r="D24" s="559">
        <f>SUM(D25:D26)</f>
        <v>1310516525</v>
      </c>
      <c r="E24" s="449">
        <f t="shared" si="0"/>
        <v>100</v>
      </c>
    </row>
    <row r="25" spans="1:5" s="3" customFormat="1" ht="12.75">
      <c r="A25" s="563" t="s">
        <v>99</v>
      </c>
      <c r="B25" s="487">
        <v>383270719</v>
      </c>
      <c r="C25" s="487">
        <v>452697140</v>
      </c>
      <c r="D25" s="487">
        <v>452697140</v>
      </c>
      <c r="E25" s="409">
        <f t="shared" si="0"/>
        <v>100</v>
      </c>
    </row>
    <row r="26" spans="1:5" s="3" customFormat="1" ht="12.75">
      <c r="A26" s="563" t="s">
        <v>100</v>
      </c>
      <c r="B26" s="487">
        <v>857819385</v>
      </c>
      <c r="C26" s="487">
        <v>857819385</v>
      </c>
      <c r="D26" s="487">
        <v>857819385</v>
      </c>
      <c r="E26" s="409">
        <f t="shared" si="0"/>
        <v>100</v>
      </c>
    </row>
    <row r="27" spans="1:5" s="3" customFormat="1" ht="12.75">
      <c r="A27" s="638" t="s">
        <v>375</v>
      </c>
      <c r="B27" s="639">
        <v>55000000</v>
      </c>
      <c r="C27" s="639">
        <v>55000000</v>
      </c>
      <c r="D27" s="639">
        <v>0</v>
      </c>
      <c r="E27" s="513">
        <f t="shared" si="0"/>
        <v>0</v>
      </c>
    </row>
    <row r="28" spans="1:5" s="3" customFormat="1" ht="13.5" thickBot="1">
      <c r="A28" s="569" t="s">
        <v>559</v>
      </c>
      <c r="B28" s="570">
        <v>0</v>
      </c>
      <c r="C28" s="570">
        <v>0</v>
      </c>
      <c r="D28" s="570">
        <v>34526720</v>
      </c>
      <c r="E28" s="571"/>
    </row>
    <row r="29" spans="1:5" s="4" customFormat="1" ht="15.75" customHeight="1" thickBot="1">
      <c r="A29" s="560" t="s">
        <v>101</v>
      </c>
      <c r="B29" s="561">
        <f>SUM(B24+B27+B28)</f>
        <v>1296090104</v>
      </c>
      <c r="C29" s="561">
        <f>SUM(C24+C27+C28)</f>
        <v>1365516525</v>
      </c>
      <c r="D29" s="561">
        <f>SUM(D24+D27+D28)</f>
        <v>1345043245</v>
      </c>
      <c r="E29" s="562">
        <f>ROUND(D29/C29*100,2)</f>
        <v>98.5</v>
      </c>
    </row>
    <row r="30" spans="1:5" s="4" customFormat="1" ht="15.75" customHeight="1" thickBot="1">
      <c r="A30" s="572" t="s">
        <v>25</v>
      </c>
      <c r="B30" s="573">
        <f>B13+B22+B29</f>
        <v>3330123605</v>
      </c>
      <c r="C30" s="573">
        <f>C13+C22+C29</f>
        <v>4623088438</v>
      </c>
      <c r="D30" s="573">
        <f>D13+D22+D29</f>
        <v>4479697728</v>
      </c>
      <c r="E30" s="574">
        <f>ROUND(D30/C30*100,2)</f>
        <v>96.9</v>
      </c>
    </row>
    <row r="31" s="3" customFormat="1" ht="12.75"/>
    <row r="32" spans="1:5" s="3" customFormat="1" ht="13.5" thickBot="1">
      <c r="A32" s="648" t="s">
        <v>156</v>
      </c>
      <c r="B32" s="648"/>
      <c r="C32" s="648"/>
      <c r="D32" s="648"/>
      <c r="E32" s="648"/>
    </row>
    <row r="33" spans="1:5" s="3" customFormat="1" ht="45" customHeight="1" thickBot="1">
      <c r="A33" s="575" t="s">
        <v>24</v>
      </c>
      <c r="B33" s="576" t="s">
        <v>441</v>
      </c>
      <c r="C33" s="558" t="s">
        <v>537</v>
      </c>
      <c r="D33" s="558" t="s">
        <v>538</v>
      </c>
      <c r="E33" s="558" t="s">
        <v>157</v>
      </c>
    </row>
    <row r="34" spans="1:5" s="3" customFormat="1" ht="12.75">
      <c r="A34" s="495" t="s">
        <v>26</v>
      </c>
      <c r="B34" s="483">
        <v>792450763</v>
      </c>
      <c r="C34" s="483">
        <v>845350315</v>
      </c>
      <c r="D34" s="483">
        <v>811147391</v>
      </c>
      <c r="E34" s="401">
        <f aca="true" t="shared" si="1" ref="E34:E53">ROUND(D34/C34*100,2)</f>
        <v>95.95</v>
      </c>
    </row>
    <row r="35" spans="1:5" s="3" customFormat="1" ht="12.75">
      <c r="A35" s="484" t="s">
        <v>27</v>
      </c>
      <c r="B35" s="485">
        <v>166456046</v>
      </c>
      <c r="C35" s="485">
        <v>177884491</v>
      </c>
      <c r="D35" s="485">
        <v>161577529</v>
      </c>
      <c r="E35" s="417">
        <f t="shared" si="1"/>
        <v>90.83</v>
      </c>
    </row>
    <row r="36" spans="1:5" s="3" customFormat="1" ht="12.75">
      <c r="A36" s="484" t="s">
        <v>15</v>
      </c>
      <c r="B36" s="485">
        <v>1021056786</v>
      </c>
      <c r="C36" s="485">
        <v>1380178563</v>
      </c>
      <c r="D36" s="485">
        <v>1028590530</v>
      </c>
      <c r="E36" s="417">
        <f t="shared" si="1"/>
        <v>74.53</v>
      </c>
    </row>
    <row r="37" spans="1:5" s="3" customFormat="1" ht="12.75">
      <c r="A37" s="484" t="s">
        <v>28</v>
      </c>
      <c r="B37" s="485">
        <v>24500000</v>
      </c>
      <c r="C37" s="485">
        <v>34098000</v>
      </c>
      <c r="D37" s="485">
        <v>30475738</v>
      </c>
      <c r="E37" s="417">
        <f t="shared" si="1"/>
        <v>89.38</v>
      </c>
    </row>
    <row r="38" spans="1:5" s="3" customFormat="1" ht="12.75">
      <c r="A38" s="484" t="s">
        <v>113</v>
      </c>
      <c r="B38" s="485">
        <f>SUM(B39:B42)</f>
        <v>89856818</v>
      </c>
      <c r="C38" s="485">
        <f>SUM(C39:C42)</f>
        <v>136155319</v>
      </c>
      <c r="D38" s="485">
        <f>SUM(D39:D42)</f>
        <v>118009937</v>
      </c>
      <c r="E38" s="417">
        <f t="shared" si="1"/>
        <v>86.67</v>
      </c>
    </row>
    <row r="39" spans="1:5" s="3" customFormat="1" ht="12.75">
      <c r="A39" s="563" t="s">
        <v>102</v>
      </c>
      <c r="B39" s="487">
        <v>0</v>
      </c>
      <c r="C39" s="487">
        <v>40007414</v>
      </c>
      <c r="D39" s="487">
        <v>40007414</v>
      </c>
      <c r="E39" s="409">
        <f t="shared" si="1"/>
        <v>100</v>
      </c>
    </row>
    <row r="40" spans="1:5" s="3" customFormat="1" ht="12.75">
      <c r="A40" s="563" t="s">
        <v>104</v>
      </c>
      <c r="B40" s="487">
        <v>4103300</v>
      </c>
      <c r="C40" s="487">
        <v>6567618</v>
      </c>
      <c r="D40" s="487">
        <v>6417032</v>
      </c>
      <c r="E40" s="409">
        <f t="shared" si="1"/>
        <v>97.71</v>
      </c>
    </row>
    <row r="41" spans="1:5" s="3" customFormat="1" ht="12.75">
      <c r="A41" s="563" t="s">
        <v>103</v>
      </c>
      <c r="B41" s="487">
        <v>63173339</v>
      </c>
      <c r="C41" s="487">
        <v>71660491</v>
      </c>
      <c r="D41" s="487">
        <v>71585491</v>
      </c>
      <c r="E41" s="409">
        <f t="shared" si="1"/>
        <v>99.9</v>
      </c>
    </row>
    <row r="42" spans="1:5" s="3" customFormat="1" ht="13.5" thickBot="1">
      <c r="A42" s="563" t="s">
        <v>114</v>
      </c>
      <c r="B42" s="494">
        <v>22580179</v>
      </c>
      <c r="C42" s="494">
        <v>17919796</v>
      </c>
      <c r="D42" s="494">
        <v>0</v>
      </c>
      <c r="E42" s="491">
        <f t="shared" si="1"/>
        <v>0</v>
      </c>
    </row>
    <row r="43" spans="1:5" s="3" customFormat="1" ht="13.5" thickBot="1">
      <c r="A43" s="560" t="s">
        <v>105</v>
      </c>
      <c r="B43" s="561">
        <f>B34+B35+B36+B37+B38</f>
        <v>2094320413</v>
      </c>
      <c r="C43" s="561">
        <f>C34+C35+C36+C37+C38</f>
        <v>2573666688</v>
      </c>
      <c r="D43" s="561">
        <f>D34+D35+D36+D37+D38</f>
        <v>2149801125</v>
      </c>
      <c r="E43" s="562">
        <f t="shared" si="1"/>
        <v>83.53</v>
      </c>
    </row>
    <row r="44" spans="1:5" s="3" customFormat="1" ht="12.75">
      <c r="A44" s="495" t="s">
        <v>58</v>
      </c>
      <c r="B44" s="485">
        <v>1113168180</v>
      </c>
      <c r="C44" s="485">
        <v>1876995300</v>
      </c>
      <c r="D44" s="485">
        <v>819421026</v>
      </c>
      <c r="E44" s="417">
        <f t="shared" si="1"/>
        <v>43.66</v>
      </c>
    </row>
    <row r="45" spans="1:5" s="3" customFormat="1" ht="12.75">
      <c r="A45" s="482" t="s">
        <v>17</v>
      </c>
      <c r="B45" s="483">
        <v>70022587</v>
      </c>
      <c r="C45" s="483">
        <v>124029532</v>
      </c>
      <c r="D45" s="483">
        <v>93461743</v>
      </c>
      <c r="E45" s="401">
        <f t="shared" si="1"/>
        <v>75.35</v>
      </c>
    </row>
    <row r="46" spans="1:5" s="3" customFormat="1" ht="12.75">
      <c r="A46" s="484" t="s">
        <v>85</v>
      </c>
      <c r="B46" s="485">
        <f>SUM(B47:B49)</f>
        <v>22669207</v>
      </c>
      <c r="C46" s="485">
        <f>SUM(C47:C49)</f>
        <v>18453700</v>
      </c>
      <c r="D46" s="485">
        <f>SUM(D47:D49)</f>
        <v>16661807</v>
      </c>
      <c r="E46" s="417">
        <f t="shared" si="1"/>
        <v>90.29</v>
      </c>
    </row>
    <row r="47" spans="1:5" s="3" customFormat="1" ht="12.75">
      <c r="A47" s="563" t="s">
        <v>503</v>
      </c>
      <c r="B47" s="487">
        <v>1165207</v>
      </c>
      <c r="C47" s="487">
        <v>1165207</v>
      </c>
      <c r="D47" s="487">
        <v>582600</v>
      </c>
      <c r="E47" s="409">
        <f t="shared" si="1"/>
        <v>50</v>
      </c>
    </row>
    <row r="48" spans="1:5" s="3" customFormat="1" ht="12.75">
      <c r="A48" s="563" t="s">
        <v>504</v>
      </c>
      <c r="B48" s="487">
        <v>11604000</v>
      </c>
      <c r="C48" s="487">
        <v>7388493</v>
      </c>
      <c r="D48" s="487">
        <v>6179207</v>
      </c>
      <c r="E48" s="409">
        <f t="shared" si="1"/>
        <v>83.63</v>
      </c>
    </row>
    <row r="49" spans="1:5" s="3" customFormat="1" ht="13.5" thickBot="1">
      <c r="A49" s="563" t="s">
        <v>505</v>
      </c>
      <c r="B49" s="500">
        <v>9900000</v>
      </c>
      <c r="C49" s="500">
        <v>9900000</v>
      </c>
      <c r="D49" s="500">
        <v>9900000</v>
      </c>
      <c r="E49" s="498">
        <f t="shared" si="1"/>
        <v>100</v>
      </c>
    </row>
    <row r="50" spans="1:5" s="3" customFormat="1" ht="13.5" thickBot="1">
      <c r="A50" s="560" t="s">
        <v>106</v>
      </c>
      <c r="B50" s="561">
        <f>B44+B45+B46</f>
        <v>1205859974</v>
      </c>
      <c r="C50" s="561">
        <f>C44+C45+C46</f>
        <v>2019478532</v>
      </c>
      <c r="D50" s="561">
        <f>D44+D45+D46</f>
        <v>929544576</v>
      </c>
      <c r="E50" s="562">
        <f t="shared" si="1"/>
        <v>46.03</v>
      </c>
    </row>
    <row r="51" spans="1:5" s="4" customFormat="1" ht="15.75" customHeight="1" thickBot="1">
      <c r="A51" s="565" t="s">
        <v>107</v>
      </c>
      <c r="B51" s="566">
        <f>B50+B43</f>
        <v>3300180387</v>
      </c>
      <c r="C51" s="566">
        <f>C50+C43</f>
        <v>4593145220</v>
      </c>
      <c r="D51" s="566">
        <f>D50+D43</f>
        <v>3079345701</v>
      </c>
      <c r="E51" s="567">
        <f t="shared" si="1"/>
        <v>67.04</v>
      </c>
    </row>
    <row r="52" spans="1:5" s="3" customFormat="1" ht="15.75" customHeight="1" thickBot="1">
      <c r="A52" s="577" t="s">
        <v>108</v>
      </c>
      <c r="B52" s="578">
        <v>29943218</v>
      </c>
      <c r="C52" s="578">
        <v>29943218</v>
      </c>
      <c r="D52" s="578">
        <v>29943218</v>
      </c>
      <c r="E52" s="579">
        <f t="shared" si="1"/>
        <v>100</v>
      </c>
    </row>
    <row r="53" spans="1:5" s="4" customFormat="1" ht="15.75" customHeight="1" thickBot="1">
      <c r="A53" s="572" t="s">
        <v>29</v>
      </c>
      <c r="B53" s="573">
        <f>B52+B51</f>
        <v>3330123605</v>
      </c>
      <c r="C53" s="573">
        <f>C52+C51</f>
        <v>4623088438</v>
      </c>
      <c r="D53" s="573">
        <f>D52+D51</f>
        <v>3109288919</v>
      </c>
      <c r="E53" s="574">
        <f t="shared" si="1"/>
        <v>67.26</v>
      </c>
    </row>
    <row r="56" spans="1:5" ht="15.75">
      <c r="A56" s="502"/>
      <c r="B56" s="502"/>
      <c r="C56" s="502"/>
      <c r="D56" s="502"/>
      <c r="E56" s="502"/>
    </row>
  </sheetData>
  <sheetProtection/>
  <mergeCells count="4">
    <mergeCell ref="A3:E3"/>
    <mergeCell ref="A4:E4"/>
    <mergeCell ref="A5:E5"/>
    <mergeCell ref="A32:E32"/>
  </mergeCells>
  <printOptions/>
  <pageMargins left="0" right="0" top="0.6692913385826772" bottom="0.7086614173228347" header="0.5118110236220472" footer="0.5118110236220472"/>
  <pageSetup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G64"/>
  <sheetViews>
    <sheetView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2.875" style="527" customWidth="1"/>
    <col min="2" max="2" width="92.875" style="527" customWidth="1"/>
    <col min="3" max="4" width="14.75390625" style="526" customWidth="1"/>
    <col min="5" max="5" width="14.25390625" style="526" bestFit="1" customWidth="1"/>
    <col min="6" max="6" width="8.875" style="526" customWidth="1"/>
    <col min="7" max="16384" width="9.125" style="527" customWidth="1"/>
  </cols>
  <sheetData>
    <row r="1" spans="1:2" ht="13.5">
      <c r="A1" s="10" t="s">
        <v>566</v>
      </c>
      <c r="B1" s="389"/>
    </row>
    <row r="2" spans="1:6" s="530" customFormat="1" ht="15" customHeight="1">
      <c r="A2" s="528"/>
      <c r="B2" s="528"/>
      <c r="C2" s="529"/>
      <c r="D2" s="529"/>
      <c r="E2" s="529"/>
      <c r="F2" s="529"/>
    </row>
    <row r="3" spans="1:6" s="530" customFormat="1" ht="9" customHeight="1">
      <c r="A3" s="528"/>
      <c r="B3" s="528"/>
      <c r="C3" s="529"/>
      <c r="D3" s="529"/>
      <c r="E3" s="529"/>
      <c r="F3" s="529"/>
    </row>
    <row r="4" spans="1:6" ht="12.75">
      <c r="A4" s="649" t="s">
        <v>477</v>
      </c>
      <c r="B4" s="649"/>
      <c r="C4" s="649"/>
      <c r="D4" s="649"/>
      <c r="E4" s="649"/>
      <c r="F4" s="649"/>
    </row>
    <row r="5" spans="2:6" s="531" customFormat="1" ht="34.5">
      <c r="B5" s="531" t="s">
        <v>0</v>
      </c>
      <c r="C5" s="532" t="s">
        <v>478</v>
      </c>
      <c r="D5" s="532" t="s">
        <v>509</v>
      </c>
      <c r="E5" s="532" t="s">
        <v>510</v>
      </c>
      <c r="F5" s="532" t="s">
        <v>157</v>
      </c>
    </row>
    <row r="6" s="533" customFormat="1" ht="12.75">
      <c r="A6" s="533" t="s">
        <v>479</v>
      </c>
    </row>
    <row r="7" spans="2:6" s="534" customFormat="1" ht="12.75" customHeight="1">
      <c r="B7" s="535" t="s">
        <v>480</v>
      </c>
      <c r="C7" s="269">
        <f>C8+C9+C14+C17+C15+C16+C20+C18+C19</f>
        <v>261813182</v>
      </c>
      <c r="D7" s="269">
        <f>D8+D9+D14+D17+D15+D16+D20+D18+D19</f>
        <v>269063601</v>
      </c>
      <c r="E7" s="269">
        <f>E8+E9+E14+E17+E15+E16+E20+E18+E19</f>
        <v>269063601</v>
      </c>
      <c r="F7" s="270">
        <f aca="true" t="shared" si="0" ref="F7:F13">ROUND(E7/D7*100,2)</f>
        <v>100</v>
      </c>
    </row>
    <row r="8" spans="2:6" ht="12.75" customHeight="1">
      <c r="B8" s="536" t="s">
        <v>36</v>
      </c>
      <c r="C8" s="526">
        <v>160666400</v>
      </c>
      <c r="D8" s="526">
        <v>160666400</v>
      </c>
      <c r="E8" s="526">
        <f aca="true" t="shared" si="1" ref="E8:E13">D8</f>
        <v>160666400</v>
      </c>
      <c r="F8" s="537">
        <f t="shared" si="0"/>
        <v>100</v>
      </c>
    </row>
    <row r="9" spans="2:6" ht="12.75" customHeight="1">
      <c r="B9" s="538" t="s">
        <v>37</v>
      </c>
      <c r="C9" s="526">
        <f>C10+C11+C12+C13</f>
        <v>82898912</v>
      </c>
      <c r="D9" s="526">
        <f>D10+D11+D12+D13</f>
        <v>82898912</v>
      </c>
      <c r="E9" s="526">
        <f t="shared" si="1"/>
        <v>82898912</v>
      </c>
      <c r="F9" s="537">
        <f t="shared" si="0"/>
        <v>100</v>
      </c>
    </row>
    <row r="10" spans="2:6" ht="12.75" customHeight="1">
      <c r="B10" s="539" t="s">
        <v>56</v>
      </c>
      <c r="C10" s="526">
        <v>10115384</v>
      </c>
      <c r="D10" s="526">
        <v>10115384</v>
      </c>
      <c r="E10" s="526">
        <f t="shared" si="1"/>
        <v>10115384</v>
      </c>
      <c r="F10" s="537">
        <f t="shared" si="0"/>
        <v>100</v>
      </c>
    </row>
    <row r="11" spans="2:6" ht="12.75" customHeight="1">
      <c r="B11" s="540" t="s">
        <v>55</v>
      </c>
      <c r="C11" s="526">
        <v>45760000</v>
      </c>
      <c r="D11" s="526">
        <v>45760000</v>
      </c>
      <c r="E11" s="526">
        <f t="shared" si="1"/>
        <v>45760000</v>
      </c>
      <c r="F11" s="537">
        <f t="shared" si="0"/>
        <v>100</v>
      </c>
    </row>
    <row r="12" spans="2:6" ht="12.75" customHeight="1">
      <c r="B12" s="540" t="s">
        <v>54</v>
      </c>
      <c r="C12" s="526">
        <v>3588728</v>
      </c>
      <c r="D12" s="526">
        <v>3588728</v>
      </c>
      <c r="E12" s="526">
        <f t="shared" si="1"/>
        <v>3588728</v>
      </c>
      <c r="F12" s="537">
        <f t="shared" si="0"/>
        <v>100</v>
      </c>
    </row>
    <row r="13" spans="2:6" ht="12.75" customHeight="1">
      <c r="B13" s="540" t="s">
        <v>70</v>
      </c>
      <c r="C13" s="526">
        <v>23434800</v>
      </c>
      <c r="D13" s="526">
        <v>23434800</v>
      </c>
      <c r="E13" s="526">
        <f t="shared" si="1"/>
        <v>23434800</v>
      </c>
      <c r="F13" s="537">
        <f t="shared" si="0"/>
        <v>100</v>
      </c>
    </row>
    <row r="14" spans="2:6" ht="12.75" customHeight="1">
      <c r="B14" s="536" t="s">
        <v>71</v>
      </c>
      <c r="C14" s="526">
        <v>0</v>
      </c>
      <c r="D14" s="526">
        <v>0</v>
      </c>
      <c r="E14" s="526">
        <f>D14*76%</f>
        <v>0</v>
      </c>
      <c r="F14" s="537"/>
    </row>
    <row r="15" spans="2:6" ht="12.75" customHeight="1">
      <c r="B15" s="536" t="s">
        <v>72</v>
      </c>
      <c r="C15" s="526">
        <v>0</v>
      </c>
      <c r="D15" s="526">
        <v>0</v>
      </c>
      <c r="E15" s="526">
        <f>D15*76%</f>
        <v>0</v>
      </c>
      <c r="F15" s="537"/>
    </row>
    <row r="16" spans="2:6" ht="12.75" customHeight="1">
      <c r="B16" s="536" t="s">
        <v>73</v>
      </c>
      <c r="C16" s="526">
        <v>16286470</v>
      </c>
      <c r="D16" s="526">
        <v>16286470</v>
      </c>
      <c r="E16" s="526">
        <f>D16</f>
        <v>16286470</v>
      </c>
      <c r="F16" s="537">
        <f>ROUND(E16/D16*100,2)</f>
        <v>100</v>
      </c>
    </row>
    <row r="17" spans="2:6" ht="12.75" customHeight="1">
      <c r="B17" s="536" t="s">
        <v>49</v>
      </c>
      <c r="C17" s="526">
        <v>0</v>
      </c>
      <c r="D17" s="526">
        <v>0</v>
      </c>
      <c r="E17" s="526">
        <f>D17*76%</f>
        <v>0</v>
      </c>
      <c r="F17" s="537"/>
    </row>
    <row r="18" spans="2:6" ht="12.75" customHeight="1">
      <c r="B18" s="536" t="s">
        <v>481</v>
      </c>
      <c r="C18" s="526">
        <v>0</v>
      </c>
      <c r="D18" s="526">
        <v>2690419</v>
      </c>
      <c r="E18" s="526">
        <v>2690419</v>
      </c>
      <c r="F18" s="537">
        <f aca="true" t="shared" si="2" ref="F18:F27">ROUND(E18/D18*100,2)</f>
        <v>100</v>
      </c>
    </row>
    <row r="19" spans="2:6" ht="12.75" customHeight="1">
      <c r="B19" s="536" t="s">
        <v>309</v>
      </c>
      <c r="C19" s="526">
        <v>1961400</v>
      </c>
      <c r="D19" s="526">
        <v>1961400</v>
      </c>
      <c r="E19" s="526">
        <f>D19</f>
        <v>1961400</v>
      </c>
      <c r="F19" s="537">
        <f t="shared" si="2"/>
        <v>100</v>
      </c>
    </row>
    <row r="20" spans="2:6" ht="12.75" customHeight="1">
      <c r="B20" s="536" t="s">
        <v>482</v>
      </c>
      <c r="C20" s="526">
        <v>0</v>
      </c>
      <c r="D20" s="526">
        <v>4560000</v>
      </c>
      <c r="E20" s="526">
        <v>4560000</v>
      </c>
      <c r="F20" s="537">
        <f t="shared" si="2"/>
        <v>100</v>
      </c>
    </row>
    <row r="21" spans="2:6" ht="12.75" customHeight="1">
      <c r="B21" s="541" t="s">
        <v>40</v>
      </c>
      <c r="C21" s="269">
        <f>C22+C23+C26+C24+C25</f>
        <v>250931849</v>
      </c>
      <c r="D21" s="269">
        <f>D22+D23+D26+D24+D25</f>
        <v>261153665</v>
      </c>
      <c r="E21" s="269">
        <f>E22+E23+E26+E24+E25</f>
        <v>261153665</v>
      </c>
      <c r="F21" s="270">
        <f t="shared" si="2"/>
        <v>100</v>
      </c>
    </row>
    <row r="22" spans="2:6" ht="12.75" customHeight="1">
      <c r="B22" s="542" t="s">
        <v>74</v>
      </c>
      <c r="C22" s="526">
        <v>205193916</v>
      </c>
      <c r="D22" s="526">
        <v>205193916</v>
      </c>
      <c r="E22" s="526">
        <f>D22</f>
        <v>205193916</v>
      </c>
      <c r="F22" s="537">
        <f t="shared" si="2"/>
        <v>100</v>
      </c>
    </row>
    <row r="23" spans="2:6" ht="12.75" customHeight="1">
      <c r="B23" s="543" t="s">
        <v>47</v>
      </c>
      <c r="C23" s="526">
        <v>37369133</v>
      </c>
      <c r="D23" s="526">
        <v>42910949</v>
      </c>
      <c r="E23" s="526">
        <f>D23</f>
        <v>42910949</v>
      </c>
      <c r="F23" s="537">
        <f t="shared" si="2"/>
        <v>100</v>
      </c>
    </row>
    <row r="24" spans="2:6" ht="12.75" customHeight="1">
      <c r="B24" s="536" t="s">
        <v>131</v>
      </c>
      <c r="C24" s="526">
        <v>5553800</v>
      </c>
      <c r="D24" s="526">
        <v>5553800</v>
      </c>
      <c r="E24" s="526">
        <f>D24</f>
        <v>5553800</v>
      </c>
      <c r="F24" s="537">
        <f t="shared" si="2"/>
        <v>100</v>
      </c>
    </row>
    <row r="25" spans="2:6" ht="12.75" customHeight="1">
      <c r="B25" s="536" t="s">
        <v>483</v>
      </c>
      <c r="C25" s="526">
        <v>2815000</v>
      </c>
      <c r="D25" s="526">
        <v>2815000</v>
      </c>
      <c r="E25" s="526">
        <f>D25</f>
        <v>2815000</v>
      </c>
      <c r="F25" s="537">
        <f t="shared" si="2"/>
        <v>100</v>
      </c>
    </row>
    <row r="26" spans="2:6" ht="12.75" customHeight="1">
      <c r="B26" s="536" t="s">
        <v>484</v>
      </c>
      <c r="C26" s="526">
        <v>0</v>
      </c>
      <c r="D26" s="526">
        <v>4680000</v>
      </c>
      <c r="E26" s="526">
        <v>4680000</v>
      </c>
      <c r="F26" s="537">
        <f t="shared" si="2"/>
        <v>100</v>
      </c>
    </row>
    <row r="27" spans="2:6" ht="12.75" customHeight="1">
      <c r="B27" s="541" t="s">
        <v>41</v>
      </c>
      <c r="C27" s="269">
        <f>SUM(C28:C40)</f>
        <v>305997820</v>
      </c>
      <c r="D27" s="269">
        <f>SUM(D28:D40)</f>
        <v>353429608</v>
      </c>
      <c r="E27" s="269">
        <f>SUM(E28:E40)</f>
        <v>353429608</v>
      </c>
      <c r="F27" s="270">
        <f t="shared" si="2"/>
        <v>100</v>
      </c>
    </row>
    <row r="28" spans="2:6" ht="12.75" customHeight="1">
      <c r="B28" s="536" t="s">
        <v>485</v>
      </c>
      <c r="C28" s="526">
        <v>0</v>
      </c>
      <c r="D28" s="526">
        <v>0</v>
      </c>
      <c r="E28" s="526">
        <f>D28*76%</f>
        <v>0</v>
      </c>
      <c r="F28" s="537"/>
    </row>
    <row r="29" spans="2:6" ht="12.75" customHeight="1">
      <c r="B29" s="536" t="s">
        <v>75</v>
      </c>
      <c r="C29" s="526">
        <v>39348000</v>
      </c>
      <c r="D29" s="526">
        <v>39348000</v>
      </c>
      <c r="E29" s="526">
        <f aca="true" t="shared" si="3" ref="E29:E36">D29</f>
        <v>39348000</v>
      </c>
      <c r="F29" s="537">
        <f aca="true" t="shared" si="4" ref="F29:F54">ROUND(E29/D29*100,2)</f>
        <v>100</v>
      </c>
    </row>
    <row r="30" spans="2:6" ht="12.75" customHeight="1">
      <c r="B30" s="536" t="s">
        <v>76</v>
      </c>
      <c r="C30" s="526">
        <v>74075765</v>
      </c>
      <c r="D30" s="526">
        <v>71926305</v>
      </c>
      <c r="E30" s="526">
        <f t="shared" si="3"/>
        <v>71926305</v>
      </c>
      <c r="F30" s="537">
        <f t="shared" si="4"/>
        <v>100</v>
      </c>
    </row>
    <row r="31" spans="2:6" ht="26.25" customHeight="1">
      <c r="B31" s="536" t="s">
        <v>77</v>
      </c>
      <c r="C31" s="526">
        <v>26524000</v>
      </c>
      <c r="D31" s="526">
        <v>26687920</v>
      </c>
      <c r="E31" s="526">
        <f t="shared" si="3"/>
        <v>26687920</v>
      </c>
      <c r="F31" s="537">
        <f t="shared" si="4"/>
        <v>100</v>
      </c>
    </row>
    <row r="32" spans="2:6" ht="12.75" customHeight="1">
      <c r="B32" s="536" t="s">
        <v>51</v>
      </c>
      <c r="C32" s="526">
        <v>57931000</v>
      </c>
      <c r="D32" s="526">
        <v>57931000</v>
      </c>
      <c r="E32" s="526">
        <f t="shared" si="3"/>
        <v>57931000</v>
      </c>
      <c r="F32" s="537">
        <f t="shared" si="4"/>
        <v>100</v>
      </c>
    </row>
    <row r="33" spans="2:6" ht="12.75" customHeight="1">
      <c r="B33" s="536" t="s">
        <v>50</v>
      </c>
      <c r="C33" s="526">
        <v>88144455</v>
      </c>
      <c r="D33" s="526">
        <v>84081702</v>
      </c>
      <c r="E33" s="526">
        <f t="shared" si="3"/>
        <v>84081702</v>
      </c>
      <c r="F33" s="537">
        <f t="shared" si="4"/>
        <v>100</v>
      </c>
    </row>
    <row r="34" spans="2:6" ht="12.75" customHeight="1">
      <c r="B34" s="536" t="s">
        <v>486</v>
      </c>
      <c r="C34" s="526">
        <v>8838000</v>
      </c>
      <c r="D34" s="526">
        <v>8838000</v>
      </c>
      <c r="E34" s="526">
        <f t="shared" si="3"/>
        <v>8838000</v>
      </c>
      <c r="F34" s="537">
        <f t="shared" si="4"/>
        <v>100</v>
      </c>
    </row>
    <row r="35" spans="2:6" ht="12.75" customHeight="1">
      <c r="B35" s="536" t="s">
        <v>487</v>
      </c>
      <c r="C35" s="526">
        <v>6584600</v>
      </c>
      <c r="D35" s="526">
        <v>6584600</v>
      </c>
      <c r="E35" s="526">
        <f t="shared" si="3"/>
        <v>6584600</v>
      </c>
      <c r="F35" s="537">
        <f t="shared" si="4"/>
        <v>100</v>
      </c>
    </row>
    <row r="36" spans="2:6" ht="12.75" customHeight="1">
      <c r="B36" s="536" t="s">
        <v>310</v>
      </c>
      <c r="C36" s="526">
        <v>4552000</v>
      </c>
      <c r="D36" s="526">
        <v>4140700</v>
      </c>
      <c r="E36" s="526">
        <f t="shared" si="3"/>
        <v>4140700</v>
      </c>
      <c r="F36" s="537">
        <f t="shared" si="4"/>
        <v>100</v>
      </c>
    </row>
    <row r="37" spans="2:6" ht="12.75" customHeight="1">
      <c r="B37" s="536" t="s">
        <v>488</v>
      </c>
      <c r="C37" s="526">
        <v>0</v>
      </c>
      <c r="D37" s="526">
        <v>24811431</v>
      </c>
      <c r="E37" s="526">
        <v>24811431</v>
      </c>
      <c r="F37" s="537">
        <f t="shared" si="4"/>
        <v>100</v>
      </c>
    </row>
    <row r="38" spans="2:6" ht="12.75" customHeight="1">
      <c r="B38" s="536" t="s">
        <v>489</v>
      </c>
      <c r="C38" s="526">
        <v>0</v>
      </c>
      <c r="D38" s="526">
        <v>5032950</v>
      </c>
      <c r="E38" s="526">
        <v>5032950</v>
      </c>
      <c r="F38" s="537">
        <f t="shared" si="4"/>
        <v>100</v>
      </c>
    </row>
    <row r="39" spans="2:6" ht="12.75" customHeight="1">
      <c r="B39" s="536" t="s">
        <v>490</v>
      </c>
      <c r="C39" s="526">
        <v>0</v>
      </c>
      <c r="D39" s="526">
        <v>17949000</v>
      </c>
      <c r="E39" s="526">
        <v>17949000</v>
      </c>
      <c r="F39" s="537">
        <f t="shared" si="4"/>
        <v>100</v>
      </c>
    </row>
    <row r="40" spans="2:6" ht="12.75" customHeight="1">
      <c r="B40" s="536" t="s">
        <v>491</v>
      </c>
      <c r="C40" s="526">
        <v>0</v>
      </c>
      <c r="D40" s="526">
        <v>6098000</v>
      </c>
      <c r="E40" s="526">
        <v>6098000</v>
      </c>
      <c r="F40" s="537">
        <f t="shared" si="4"/>
        <v>100</v>
      </c>
    </row>
    <row r="41" spans="2:6" ht="12.75" customHeight="1">
      <c r="B41" s="541" t="s">
        <v>52</v>
      </c>
      <c r="C41" s="269">
        <f>SUM(C42:C46)</f>
        <v>43306670</v>
      </c>
      <c r="D41" s="269">
        <f>SUM(D42:D46)</f>
        <v>53049931</v>
      </c>
      <c r="E41" s="269">
        <f>SUM(E42:E46)</f>
        <v>53049931</v>
      </c>
      <c r="F41" s="270">
        <f t="shared" si="4"/>
        <v>100</v>
      </c>
    </row>
    <row r="42" spans="2:6" ht="12.75" customHeight="1">
      <c r="B42" s="536" t="s">
        <v>57</v>
      </c>
      <c r="C42" s="526">
        <v>13826670</v>
      </c>
      <c r="D42" s="526">
        <v>13826670</v>
      </c>
      <c r="E42" s="526">
        <f>D42</f>
        <v>13826670</v>
      </c>
      <c r="F42" s="537">
        <f t="shared" si="4"/>
        <v>100</v>
      </c>
    </row>
    <row r="43" spans="2:6" ht="12.75" customHeight="1">
      <c r="B43" s="536" t="s">
        <v>42</v>
      </c>
      <c r="C43" s="526">
        <v>29480000</v>
      </c>
      <c r="D43" s="526">
        <v>29480000</v>
      </c>
      <c r="E43" s="526">
        <v>29480000</v>
      </c>
      <c r="F43" s="537">
        <f t="shared" si="4"/>
        <v>100</v>
      </c>
    </row>
    <row r="44" spans="2:6" ht="12.75" customHeight="1">
      <c r="B44" s="536" t="s">
        <v>492</v>
      </c>
      <c r="C44" s="526">
        <v>0</v>
      </c>
      <c r="D44" s="526">
        <v>1680000</v>
      </c>
      <c r="E44" s="526">
        <v>1680000</v>
      </c>
      <c r="F44" s="537">
        <f t="shared" si="4"/>
        <v>100</v>
      </c>
    </row>
    <row r="45" spans="2:6" ht="12.75" customHeight="1">
      <c r="B45" s="536" t="s">
        <v>140</v>
      </c>
      <c r="C45" s="526">
        <v>0</v>
      </c>
      <c r="D45" s="526">
        <v>7594261</v>
      </c>
      <c r="E45" s="526">
        <v>7594261</v>
      </c>
      <c r="F45" s="537">
        <f t="shared" si="4"/>
        <v>100</v>
      </c>
    </row>
    <row r="46" spans="2:6" ht="12.75" customHeight="1">
      <c r="B46" s="536" t="s">
        <v>493</v>
      </c>
      <c r="C46" s="526">
        <v>0</v>
      </c>
      <c r="D46" s="526">
        <v>469000</v>
      </c>
      <c r="E46" s="526">
        <v>469000</v>
      </c>
      <c r="F46" s="537">
        <f t="shared" si="4"/>
        <v>100</v>
      </c>
    </row>
    <row r="47" spans="2:6" ht="12.75" customHeight="1">
      <c r="B47" s="541" t="s">
        <v>48</v>
      </c>
      <c r="C47" s="269">
        <v>-34639206</v>
      </c>
      <c r="D47" s="269">
        <v>-34639206</v>
      </c>
      <c r="E47" s="269">
        <v>-34639206</v>
      </c>
      <c r="F47" s="270">
        <f t="shared" si="4"/>
        <v>100</v>
      </c>
    </row>
    <row r="48" spans="2:6" s="545" customFormat="1" ht="16.5" customHeight="1">
      <c r="B48" s="544" t="s">
        <v>38</v>
      </c>
      <c r="C48" s="271">
        <f>C7+C21+C27+C41</f>
        <v>862049521</v>
      </c>
      <c r="D48" s="271">
        <f>D7+D21+D27+D41</f>
        <v>936696805</v>
      </c>
      <c r="E48" s="271">
        <f>E7+E21+E27+E41</f>
        <v>936696805</v>
      </c>
      <c r="F48" s="272">
        <f t="shared" si="4"/>
        <v>100</v>
      </c>
    </row>
    <row r="49" spans="1:7" s="549" customFormat="1" ht="17.25" customHeight="1">
      <c r="A49" s="533" t="s">
        <v>494</v>
      </c>
      <c r="B49" s="546"/>
      <c r="C49" s="547">
        <f>SUM(C51:C51)</f>
        <v>0</v>
      </c>
      <c r="D49" s="547">
        <f>D50</f>
        <v>45384152</v>
      </c>
      <c r="E49" s="547">
        <f>E50</f>
        <v>45384152</v>
      </c>
      <c r="F49" s="548">
        <f t="shared" si="4"/>
        <v>100</v>
      </c>
      <c r="G49" s="546"/>
    </row>
    <row r="50" spans="2:6" s="534" customFormat="1" ht="12.75" customHeight="1">
      <c r="B50" s="535" t="s">
        <v>142</v>
      </c>
      <c r="C50" s="269">
        <f>SUM(C51:C53)</f>
        <v>0</v>
      </c>
      <c r="D50" s="269">
        <f>SUM(D51:D53)</f>
        <v>45384152</v>
      </c>
      <c r="E50" s="269">
        <f>SUM(E51:E53)</f>
        <v>45384152</v>
      </c>
      <c r="F50" s="270">
        <f t="shared" si="4"/>
        <v>100</v>
      </c>
    </row>
    <row r="51" spans="1:7" s="549" customFormat="1" ht="15">
      <c r="A51" s="533"/>
      <c r="B51" s="536" t="s">
        <v>495</v>
      </c>
      <c r="C51" s="526">
        <v>0</v>
      </c>
      <c r="D51" s="526">
        <v>7897152</v>
      </c>
      <c r="E51" s="526">
        <v>7897152</v>
      </c>
      <c r="F51" s="537">
        <f t="shared" si="4"/>
        <v>100</v>
      </c>
      <c r="G51" s="546"/>
    </row>
    <row r="52" spans="1:7" ht="14.25">
      <c r="A52" s="546"/>
      <c r="B52" s="542" t="s">
        <v>496</v>
      </c>
      <c r="C52" s="546">
        <v>0</v>
      </c>
      <c r="D52" s="550">
        <v>28064000</v>
      </c>
      <c r="E52" s="550">
        <v>28064000</v>
      </c>
      <c r="F52" s="551">
        <f t="shared" si="4"/>
        <v>100</v>
      </c>
      <c r="G52" s="546"/>
    </row>
    <row r="53" spans="1:7" ht="14.25">
      <c r="A53" s="546"/>
      <c r="B53" s="542" t="s">
        <v>496</v>
      </c>
      <c r="C53" s="546">
        <v>0</v>
      </c>
      <c r="D53" s="550">
        <v>9423000</v>
      </c>
      <c r="E53" s="550">
        <v>9423000</v>
      </c>
      <c r="F53" s="551">
        <f t="shared" si="4"/>
        <v>100</v>
      </c>
      <c r="G53" s="546"/>
    </row>
    <row r="54" spans="1:6" s="552" customFormat="1" ht="31.5">
      <c r="A54" s="273"/>
      <c r="B54" s="274" t="s">
        <v>497</v>
      </c>
      <c r="C54" s="275">
        <f>C49+C48</f>
        <v>862049521</v>
      </c>
      <c r="D54" s="275">
        <f>D49+D48</f>
        <v>982080957</v>
      </c>
      <c r="E54" s="275">
        <f>E49+E48</f>
        <v>982080957</v>
      </c>
      <c r="F54" s="276">
        <f t="shared" si="4"/>
        <v>100</v>
      </c>
    </row>
    <row r="55" ht="16.5" customHeight="1">
      <c r="F55" s="537"/>
    </row>
    <row r="56" spans="1:7" s="549" customFormat="1" ht="17.25" customHeight="1">
      <c r="A56" s="533" t="s">
        <v>494</v>
      </c>
      <c r="B56" s="546"/>
      <c r="C56" s="547">
        <f>SUM(C57)</f>
        <v>0</v>
      </c>
      <c r="D56" s="547">
        <f>SUM(D57)</f>
        <v>30000000</v>
      </c>
      <c r="E56" s="547">
        <f>SUM(E57)</f>
        <v>30000000</v>
      </c>
      <c r="F56" s="551">
        <f>ROUND(E56/D56*100,2)</f>
        <v>100</v>
      </c>
      <c r="G56" s="546"/>
    </row>
    <row r="57" spans="2:6" s="534" customFormat="1" ht="12.75" customHeight="1">
      <c r="B57" s="535" t="s">
        <v>141</v>
      </c>
      <c r="C57" s="269">
        <f>SUM(C58:C61)</f>
        <v>0</v>
      </c>
      <c r="D57" s="269">
        <f>SUM(D58:D61)</f>
        <v>30000000</v>
      </c>
      <c r="E57" s="269">
        <f>SUM(E58:E61)</f>
        <v>30000000</v>
      </c>
      <c r="F57" s="598">
        <f>ROUND(E57/D57*100,2)</f>
        <v>100</v>
      </c>
    </row>
    <row r="58" spans="1:7" s="549" customFormat="1" ht="15">
      <c r="A58" s="533"/>
      <c r="B58" s="536" t="s">
        <v>498</v>
      </c>
      <c r="C58" s="526">
        <v>0</v>
      </c>
      <c r="D58" s="526">
        <v>30000000</v>
      </c>
      <c r="E58" s="526">
        <v>30000000</v>
      </c>
      <c r="F58" s="551">
        <f>ROUND(E58/D58*100,2)</f>
        <v>100</v>
      </c>
      <c r="G58" s="546"/>
    </row>
    <row r="59" spans="1:7" s="549" customFormat="1" ht="15">
      <c r="A59" s="533"/>
      <c r="B59" s="536"/>
      <c r="C59" s="526">
        <v>0</v>
      </c>
      <c r="D59" s="526">
        <v>0</v>
      </c>
      <c r="E59" s="526">
        <f>C59-B59</f>
        <v>0</v>
      </c>
      <c r="F59" s="537"/>
      <c r="G59" s="546"/>
    </row>
    <row r="60" spans="1:7" s="549" customFormat="1" ht="15">
      <c r="A60" s="533"/>
      <c r="B60" s="135"/>
      <c r="C60" s="526">
        <v>0</v>
      </c>
      <c r="D60" s="526">
        <v>0</v>
      </c>
      <c r="E60" s="526">
        <f>C60-B60</f>
        <v>0</v>
      </c>
      <c r="F60" s="537"/>
      <c r="G60" s="546"/>
    </row>
    <row r="61" spans="1:7" s="549" customFormat="1" ht="15">
      <c r="A61" s="533"/>
      <c r="B61" s="135"/>
      <c r="C61" s="526">
        <v>0</v>
      </c>
      <c r="D61" s="526">
        <v>0</v>
      </c>
      <c r="E61" s="526">
        <f>C61-B61</f>
        <v>0</v>
      </c>
      <c r="F61" s="537"/>
      <c r="G61" s="546"/>
    </row>
    <row r="62" spans="1:6" s="552" customFormat="1" ht="18" customHeight="1">
      <c r="A62" s="273"/>
      <c r="B62" s="273" t="s">
        <v>499</v>
      </c>
      <c r="C62" s="275">
        <f>C56</f>
        <v>0</v>
      </c>
      <c r="D62" s="275">
        <f>D56</f>
        <v>30000000</v>
      </c>
      <c r="E62" s="275">
        <f>E56</f>
        <v>30000000</v>
      </c>
      <c r="F62" s="276">
        <f>ROUND(E62/D62*100,2)</f>
        <v>100</v>
      </c>
    </row>
    <row r="63" spans="3:6" s="552" customFormat="1" ht="18" customHeight="1">
      <c r="C63" s="553"/>
      <c r="D63" s="553"/>
      <c r="E63" s="553"/>
      <c r="F63" s="554"/>
    </row>
    <row r="64" spans="1:7" s="549" customFormat="1" ht="15.75">
      <c r="A64" s="533"/>
      <c r="B64" s="536"/>
      <c r="C64" s="555">
        <f>C62+C54</f>
        <v>862049521</v>
      </c>
      <c r="D64" s="555">
        <f>D62+D54</f>
        <v>1012080957</v>
      </c>
      <c r="E64" s="555">
        <f>E62+E54</f>
        <v>1012080957</v>
      </c>
      <c r="F64" s="554">
        <f>ROUND(E64/D64*100,2)</f>
        <v>100</v>
      </c>
      <c r="G64" s="546"/>
    </row>
  </sheetData>
  <sheetProtection/>
  <mergeCells count="1">
    <mergeCell ref="A4:F4"/>
  </mergeCells>
  <printOptions/>
  <pageMargins left="0.984251968503937" right="0.3937007874015748" top="0.1968503937007874" bottom="0.1968503937007874" header="0.5118110236220472" footer="0.5118110236220472"/>
  <pageSetup horizontalDpi="600" verticalDpi="6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BZ58"/>
  <sheetViews>
    <sheetView zoomScaleSheetLayoutView="100" zoomScalePageLayoutView="0" workbookViewId="0" topLeftCell="A1">
      <pane xSplit="1" ySplit="3" topLeftCell="BQ16" activePane="bottomRight" state="frozen"/>
      <selection pane="topLeft" activeCell="E50" sqref="E50"/>
      <selection pane="topRight" activeCell="E50" sqref="E50"/>
      <selection pane="bottomLeft" activeCell="E50" sqref="E50"/>
      <selection pane="bottomRight" activeCell="A1" sqref="A1"/>
    </sheetView>
  </sheetViews>
  <sheetFormatPr defaultColWidth="9.00390625" defaultRowHeight="12.75"/>
  <cols>
    <col min="1" max="1" width="48.00390625" style="390" customWidth="1"/>
    <col min="2" max="2" width="12.75390625" style="390" customWidth="1"/>
    <col min="3" max="4" width="12.625" style="390" customWidth="1"/>
    <col min="5" max="5" width="10.25390625" style="390" customWidth="1"/>
    <col min="6" max="6" width="10.875" style="390" customWidth="1"/>
    <col min="7" max="8" width="14.00390625" style="390" customWidth="1"/>
    <col min="9" max="9" width="10.25390625" style="390" customWidth="1"/>
    <col min="10" max="10" width="12.75390625" style="390" customWidth="1"/>
    <col min="11" max="12" width="13.25390625" style="390" customWidth="1"/>
    <col min="13" max="13" width="10.125" style="390" customWidth="1"/>
    <col min="14" max="14" width="11.25390625" style="390" customWidth="1"/>
    <col min="15" max="16" width="13.625" style="390" customWidth="1"/>
    <col min="17" max="17" width="9.625" style="390" customWidth="1"/>
    <col min="18" max="18" width="12.625" style="390" customWidth="1"/>
    <col min="19" max="20" width="13.75390625" style="390" customWidth="1"/>
    <col min="21" max="21" width="10.25390625" style="390" customWidth="1"/>
    <col min="22" max="22" width="12.625" style="390" customWidth="1"/>
    <col min="23" max="24" width="14.125" style="390" customWidth="1"/>
    <col min="25" max="25" width="9.375" style="390" customWidth="1"/>
    <col min="26" max="26" width="12.625" style="390" customWidth="1"/>
    <col min="27" max="28" width="14.125" style="390" customWidth="1"/>
    <col min="29" max="29" width="11.75390625" style="390" customWidth="1"/>
    <col min="30" max="30" width="12.625" style="390" customWidth="1"/>
    <col min="31" max="32" width="14.125" style="390" customWidth="1"/>
    <col min="33" max="33" width="11.75390625" style="390" customWidth="1"/>
    <col min="34" max="34" width="12.625" style="390" customWidth="1"/>
    <col min="35" max="36" width="14.125" style="390" customWidth="1"/>
    <col min="37" max="37" width="11.75390625" style="390" customWidth="1"/>
    <col min="38" max="38" width="12.625" style="390" customWidth="1"/>
    <col min="39" max="40" width="14.125" style="390" customWidth="1"/>
    <col min="41" max="41" width="11.75390625" style="390" customWidth="1"/>
    <col min="42" max="42" width="12.625" style="390" customWidth="1"/>
    <col min="43" max="43" width="13.375" style="390" customWidth="1"/>
    <col min="44" max="44" width="14.125" style="390" customWidth="1"/>
    <col min="45" max="46" width="11.75390625" style="390" customWidth="1"/>
    <col min="47" max="48" width="13.75390625" style="390" customWidth="1"/>
    <col min="49" max="49" width="11.00390625" style="390" customWidth="1"/>
    <col min="50" max="50" width="11.75390625" style="390" customWidth="1"/>
    <col min="51" max="52" width="13.75390625" style="390" customWidth="1"/>
    <col min="53" max="53" width="11.00390625" style="390" customWidth="1"/>
    <col min="54" max="54" width="11.75390625" style="390" customWidth="1"/>
    <col min="55" max="56" width="13.75390625" style="390" customWidth="1"/>
    <col min="57" max="57" width="10.625" style="390" customWidth="1"/>
    <col min="58" max="58" width="11.75390625" style="390" customWidth="1"/>
    <col min="59" max="59" width="13.00390625" style="390" customWidth="1"/>
    <col min="60" max="60" width="13.75390625" style="390" customWidth="1"/>
    <col min="61" max="61" width="10.25390625" style="390" customWidth="1"/>
    <col min="62" max="62" width="12.75390625" style="391" customWidth="1"/>
    <col min="63" max="63" width="13.125" style="390" customWidth="1"/>
    <col min="64" max="64" width="13.625" style="390" customWidth="1"/>
    <col min="65" max="65" width="11.875" style="390" customWidth="1"/>
    <col min="66" max="66" width="12.75390625" style="390" customWidth="1"/>
    <col min="67" max="68" width="13.375" style="390" customWidth="1"/>
    <col min="69" max="69" width="10.375" style="390" customWidth="1"/>
    <col min="70" max="70" width="13.25390625" style="392" customWidth="1"/>
    <col min="71" max="72" width="13.25390625" style="390" customWidth="1"/>
    <col min="73" max="73" width="11.875" style="390" customWidth="1"/>
    <col min="74" max="74" width="12.25390625" style="390" customWidth="1"/>
    <col min="75" max="76" width="13.00390625" style="390" customWidth="1"/>
    <col min="77" max="77" width="12.375" style="390" customWidth="1"/>
    <col min="78" max="78" width="9.125" style="390" customWidth="1"/>
    <col min="79" max="16384" width="9.125" style="390" customWidth="1"/>
  </cols>
  <sheetData>
    <row r="1" ht="15.75">
      <c r="A1" s="10" t="s">
        <v>567</v>
      </c>
    </row>
    <row r="2" ht="16.5" thickBot="1">
      <c r="A2" s="393" t="s">
        <v>472</v>
      </c>
    </row>
    <row r="3" spans="1:77" s="394" customFormat="1" ht="27" customHeight="1">
      <c r="A3" s="670" t="s">
        <v>155</v>
      </c>
      <c r="B3" s="672" t="s">
        <v>53</v>
      </c>
      <c r="C3" s="673"/>
      <c r="D3" s="674"/>
      <c r="E3" s="675"/>
      <c r="F3" s="676" t="s">
        <v>115</v>
      </c>
      <c r="G3" s="677"/>
      <c r="H3" s="678"/>
      <c r="I3" s="679"/>
      <c r="J3" s="680" t="s">
        <v>62</v>
      </c>
      <c r="K3" s="681"/>
      <c r="L3" s="682"/>
      <c r="M3" s="683"/>
      <c r="N3" s="676" t="s">
        <v>39</v>
      </c>
      <c r="O3" s="677"/>
      <c r="P3" s="678"/>
      <c r="Q3" s="679"/>
      <c r="R3" s="676" t="s">
        <v>130</v>
      </c>
      <c r="S3" s="677"/>
      <c r="T3" s="678"/>
      <c r="U3" s="679"/>
      <c r="V3" s="666" t="s">
        <v>149</v>
      </c>
      <c r="W3" s="667"/>
      <c r="X3" s="668"/>
      <c r="Y3" s="669"/>
      <c r="Z3" s="666" t="s">
        <v>150</v>
      </c>
      <c r="AA3" s="667"/>
      <c r="AB3" s="668"/>
      <c r="AC3" s="669"/>
      <c r="AD3" s="666" t="s">
        <v>145</v>
      </c>
      <c r="AE3" s="667"/>
      <c r="AF3" s="668"/>
      <c r="AG3" s="669"/>
      <c r="AH3" s="666" t="s">
        <v>151</v>
      </c>
      <c r="AI3" s="667"/>
      <c r="AJ3" s="668"/>
      <c r="AK3" s="669"/>
      <c r="AL3" s="684" t="s">
        <v>152</v>
      </c>
      <c r="AM3" s="685"/>
      <c r="AN3" s="685"/>
      <c r="AO3" s="686"/>
      <c r="AP3" s="666" t="s">
        <v>146</v>
      </c>
      <c r="AQ3" s="667"/>
      <c r="AR3" s="668"/>
      <c r="AS3" s="669"/>
      <c r="AT3" s="650" t="s">
        <v>147</v>
      </c>
      <c r="AU3" s="651"/>
      <c r="AV3" s="652"/>
      <c r="AW3" s="653"/>
      <c r="AX3" s="650" t="s">
        <v>153</v>
      </c>
      <c r="AY3" s="651"/>
      <c r="AZ3" s="652"/>
      <c r="BA3" s="653"/>
      <c r="BB3" s="650" t="s">
        <v>154</v>
      </c>
      <c r="BC3" s="651"/>
      <c r="BD3" s="652"/>
      <c r="BE3" s="653"/>
      <c r="BF3" s="650" t="s">
        <v>148</v>
      </c>
      <c r="BG3" s="651"/>
      <c r="BH3" s="652"/>
      <c r="BI3" s="653"/>
      <c r="BJ3" s="654" t="s">
        <v>16</v>
      </c>
      <c r="BK3" s="655"/>
      <c r="BL3" s="656"/>
      <c r="BM3" s="657"/>
      <c r="BN3" s="658" t="s">
        <v>34</v>
      </c>
      <c r="BO3" s="659"/>
      <c r="BP3" s="660"/>
      <c r="BQ3" s="661"/>
      <c r="BR3" s="662" t="s">
        <v>121</v>
      </c>
      <c r="BS3" s="663"/>
      <c r="BT3" s="664"/>
      <c r="BU3" s="665"/>
      <c r="BV3" s="658" t="s">
        <v>127</v>
      </c>
      <c r="BW3" s="659"/>
      <c r="BX3" s="660"/>
      <c r="BY3" s="661"/>
    </row>
    <row r="4" spans="1:77" s="394" customFormat="1" ht="39" customHeight="1" thickBot="1">
      <c r="A4" s="671"/>
      <c r="B4" s="395" t="s">
        <v>139</v>
      </c>
      <c r="C4" s="396" t="s">
        <v>506</v>
      </c>
      <c r="D4" s="396" t="s">
        <v>507</v>
      </c>
      <c r="E4" s="397" t="s">
        <v>158</v>
      </c>
      <c r="F4" s="395" t="s">
        <v>139</v>
      </c>
      <c r="G4" s="396" t="s">
        <v>506</v>
      </c>
      <c r="H4" s="396" t="s">
        <v>507</v>
      </c>
      <c r="I4" s="397" t="s">
        <v>158</v>
      </c>
      <c r="J4" s="61" t="s">
        <v>139</v>
      </c>
      <c r="K4" s="396" t="s">
        <v>506</v>
      </c>
      <c r="L4" s="396" t="s">
        <v>507</v>
      </c>
      <c r="M4" s="397" t="s">
        <v>158</v>
      </c>
      <c r="N4" s="43" t="s">
        <v>139</v>
      </c>
      <c r="O4" s="396" t="s">
        <v>506</v>
      </c>
      <c r="P4" s="396" t="s">
        <v>507</v>
      </c>
      <c r="Q4" s="397" t="s">
        <v>158</v>
      </c>
      <c r="R4" s="43" t="s">
        <v>139</v>
      </c>
      <c r="S4" s="396" t="s">
        <v>506</v>
      </c>
      <c r="T4" s="396" t="s">
        <v>507</v>
      </c>
      <c r="U4" s="397" t="s">
        <v>158</v>
      </c>
      <c r="V4" s="285" t="s">
        <v>139</v>
      </c>
      <c r="W4" s="286" t="s">
        <v>506</v>
      </c>
      <c r="X4" s="286" t="s">
        <v>507</v>
      </c>
      <c r="Y4" s="287" t="s">
        <v>158</v>
      </c>
      <c r="Z4" s="285" t="s">
        <v>139</v>
      </c>
      <c r="AA4" s="286" t="s">
        <v>506</v>
      </c>
      <c r="AB4" s="286" t="s">
        <v>507</v>
      </c>
      <c r="AC4" s="287" t="s">
        <v>158</v>
      </c>
      <c r="AD4" s="285" t="s">
        <v>139</v>
      </c>
      <c r="AE4" s="286" t="s">
        <v>506</v>
      </c>
      <c r="AF4" s="286" t="s">
        <v>507</v>
      </c>
      <c r="AG4" s="287" t="s">
        <v>158</v>
      </c>
      <c r="AH4" s="285" t="s">
        <v>139</v>
      </c>
      <c r="AI4" s="286" t="s">
        <v>506</v>
      </c>
      <c r="AJ4" s="286" t="s">
        <v>507</v>
      </c>
      <c r="AK4" s="287" t="s">
        <v>158</v>
      </c>
      <c r="AL4" s="285" t="s">
        <v>139</v>
      </c>
      <c r="AM4" s="286" t="s">
        <v>506</v>
      </c>
      <c r="AN4" s="286" t="s">
        <v>507</v>
      </c>
      <c r="AO4" s="287" t="s">
        <v>158</v>
      </c>
      <c r="AP4" s="65" t="s">
        <v>139</v>
      </c>
      <c r="AQ4" s="66" t="s">
        <v>506</v>
      </c>
      <c r="AR4" s="66" t="s">
        <v>507</v>
      </c>
      <c r="AS4" s="67" t="s">
        <v>158</v>
      </c>
      <c r="AT4" s="285" t="s">
        <v>139</v>
      </c>
      <c r="AU4" s="286" t="s">
        <v>506</v>
      </c>
      <c r="AV4" s="286" t="s">
        <v>507</v>
      </c>
      <c r="AW4" s="287" t="s">
        <v>158</v>
      </c>
      <c r="AX4" s="285" t="s">
        <v>139</v>
      </c>
      <c r="AY4" s="286" t="s">
        <v>506</v>
      </c>
      <c r="AZ4" s="286" t="s">
        <v>507</v>
      </c>
      <c r="BA4" s="287" t="s">
        <v>158</v>
      </c>
      <c r="BB4" s="285" t="s">
        <v>139</v>
      </c>
      <c r="BC4" s="286" t="s">
        <v>506</v>
      </c>
      <c r="BD4" s="286" t="s">
        <v>507</v>
      </c>
      <c r="BE4" s="287" t="s">
        <v>158</v>
      </c>
      <c r="BF4" s="100" t="s">
        <v>139</v>
      </c>
      <c r="BG4" s="101" t="s">
        <v>506</v>
      </c>
      <c r="BH4" s="101" t="s">
        <v>507</v>
      </c>
      <c r="BI4" s="102" t="s">
        <v>158</v>
      </c>
      <c r="BJ4" s="62" t="s">
        <v>139</v>
      </c>
      <c r="BK4" s="63" t="s">
        <v>506</v>
      </c>
      <c r="BL4" s="63" t="s">
        <v>507</v>
      </c>
      <c r="BM4" s="64" t="s">
        <v>158</v>
      </c>
      <c r="BN4" s="285" t="s">
        <v>139</v>
      </c>
      <c r="BO4" s="286" t="s">
        <v>506</v>
      </c>
      <c r="BP4" s="286" t="s">
        <v>507</v>
      </c>
      <c r="BQ4" s="287" t="s">
        <v>158</v>
      </c>
      <c r="BR4" s="604" t="s">
        <v>139</v>
      </c>
      <c r="BS4" s="605" t="s">
        <v>506</v>
      </c>
      <c r="BT4" s="605" t="s">
        <v>507</v>
      </c>
      <c r="BU4" s="606" t="s">
        <v>158</v>
      </c>
      <c r="BV4" s="43" t="s">
        <v>139</v>
      </c>
      <c r="BW4" s="396" t="s">
        <v>506</v>
      </c>
      <c r="BX4" s="396" t="s">
        <v>507</v>
      </c>
      <c r="BY4" s="397" t="s">
        <v>158</v>
      </c>
    </row>
    <row r="5" spans="1:77" s="3" customFormat="1" ht="26.25" customHeight="1">
      <c r="A5" s="398" t="s">
        <v>112</v>
      </c>
      <c r="B5" s="399">
        <f>B6+B7</f>
        <v>0</v>
      </c>
      <c r="C5" s="400">
        <f>C6+C7</f>
        <v>3993221</v>
      </c>
      <c r="D5" s="400">
        <f>D6+D7</f>
        <v>3993221</v>
      </c>
      <c r="E5" s="417">
        <f>ROUND(D5/C5*100,2)</f>
        <v>100</v>
      </c>
      <c r="F5" s="399">
        <f>F6+F7</f>
        <v>0</v>
      </c>
      <c r="G5" s="400">
        <f>G6+G7</f>
        <v>98959939</v>
      </c>
      <c r="H5" s="400">
        <f>H6+H7</f>
        <v>92820687</v>
      </c>
      <c r="I5" s="401">
        <f>ROUND(H5/G5*100,2)</f>
        <v>93.8</v>
      </c>
      <c r="J5" s="399">
        <f>J6+J7</f>
        <v>0</v>
      </c>
      <c r="K5" s="400">
        <f>K6+K7</f>
        <v>5444590</v>
      </c>
      <c r="L5" s="400">
        <f>L6+L7</f>
        <v>5444590</v>
      </c>
      <c r="M5" s="417">
        <f>ROUND(L5/K5*100,2)</f>
        <v>100</v>
      </c>
      <c r="N5" s="399">
        <f>N6+N7</f>
        <v>0</v>
      </c>
      <c r="O5" s="400">
        <f>O6+O7</f>
        <v>10379319</v>
      </c>
      <c r="P5" s="400">
        <f>P6+P7</f>
        <v>11523753</v>
      </c>
      <c r="Q5" s="401">
        <f>ROUND(P5/O5*100,2)</f>
        <v>111.03</v>
      </c>
      <c r="R5" s="399">
        <f>R6+R7</f>
        <v>38668800</v>
      </c>
      <c r="S5" s="400">
        <f>S6+S7</f>
        <v>38668800</v>
      </c>
      <c r="T5" s="400">
        <f>T6+T7</f>
        <v>42976300</v>
      </c>
      <c r="U5" s="401">
        <f>ROUND(T5/S5*100,2)</f>
        <v>111.14</v>
      </c>
      <c r="V5" s="399">
        <f>V6+V7</f>
        <v>0</v>
      </c>
      <c r="W5" s="400">
        <f>W6+W7</f>
        <v>2147496</v>
      </c>
      <c r="X5" s="400">
        <f>X6+X7</f>
        <v>1954414</v>
      </c>
      <c r="Y5" s="401">
        <f>ROUND(X5/W5*100,2)</f>
        <v>91.01</v>
      </c>
      <c r="Z5" s="399">
        <f>Z6+Z7</f>
        <v>0</v>
      </c>
      <c r="AA5" s="400">
        <f>AA6+AA7</f>
        <v>0</v>
      </c>
      <c r="AB5" s="400">
        <f>AB6+AB7</f>
        <v>0</v>
      </c>
      <c r="AC5" s="401"/>
      <c r="AD5" s="399">
        <f>AD6+AD7</f>
        <v>0</v>
      </c>
      <c r="AE5" s="400">
        <f>AE6+AE7</f>
        <v>0</v>
      </c>
      <c r="AF5" s="400">
        <f>AF6+AF7</f>
        <v>0</v>
      </c>
      <c r="AG5" s="401"/>
      <c r="AH5" s="399">
        <f>AH6+AH7</f>
        <v>0</v>
      </c>
      <c r="AI5" s="400">
        <f>AI6+AI7</f>
        <v>0</v>
      </c>
      <c r="AJ5" s="400">
        <f>AJ6+AJ7</f>
        <v>0</v>
      </c>
      <c r="AK5" s="401"/>
      <c r="AL5" s="399">
        <f>AL6+AL7</f>
        <v>0</v>
      </c>
      <c r="AM5" s="400">
        <f>AM6+AM7</f>
        <v>0</v>
      </c>
      <c r="AN5" s="400">
        <f>AN6+AN7</f>
        <v>0</v>
      </c>
      <c r="AO5" s="401"/>
      <c r="AP5" s="68">
        <f aca="true" t="shared" si="0" ref="AP5:AP30">V5+Z5+AD5+AH5+AL5</f>
        <v>0</v>
      </c>
      <c r="AQ5" s="69">
        <f aca="true" t="shared" si="1" ref="AQ5:AQ30">W5+AA5+AE5+AI5+AM5</f>
        <v>2147496</v>
      </c>
      <c r="AR5" s="69">
        <f aca="true" t="shared" si="2" ref="AR5:AR30">X5+AB5+AF5+AJ5+AN5</f>
        <v>1954414</v>
      </c>
      <c r="AS5" s="146">
        <f>ROUND(AR5/AQ5*100,2)</f>
        <v>91.01</v>
      </c>
      <c r="AT5" s="399">
        <f>AT6+AT7</f>
        <v>0</v>
      </c>
      <c r="AU5" s="400">
        <f>AU6+AU7</f>
        <v>2149343</v>
      </c>
      <c r="AV5" s="400">
        <f>AV6+AV7</f>
        <v>1953695</v>
      </c>
      <c r="AW5" s="401">
        <f>ROUND(AV5/AU5*100,2)</f>
        <v>90.9</v>
      </c>
      <c r="AX5" s="399">
        <f>AX6+AX7</f>
        <v>0</v>
      </c>
      <c r="AY5" s="400">
        <f>AY6+AY7</f>
        <v>177328</v>
      </c>
      <c r="AZ5" s="400">
        <f>AZ6+AZ7</f>
        <v>0</v>
      </c>
      <c r="BA5" s="401"/>
      <c r="BB5" s="399">
        <f>BB6+BB7</f>
        <v>0</v>
      </c>
      <c r="BC5" s="400">
        <f>BC6+BC7</f>
        <v>0</v>
      </c>
      <c r="BD5" s="400">
        <f>BD6+BD7</f>
        <v>0</v>
      </c>
      <c r="BE5" s="401"/>
      <c r="BF5" s="103">
        <f aca="true" t="shared" si="3" ref="BF5:BF30">AT5+AX5+BB5</f>
        <v>0</v>
      </c>
      <c r="BG5" s="104">
        <f aca="true" t="shared" si="4" ref="BG5:BG30">AU5+AY5+BC5</f>
        <v>2326671</v>
      </c>
      <c r="BH5" s="104">
        <f aca="true" t="shared" si="5" ref="BH5:BH30">AV5+AZ5+BD5</f>
        <v>1953695</v>
      </c>
      <c r="BI5" s="158">
        <f>ROUND(BH5/BG5*100,2)</f>
        <v>83.97</v>
      </c>
      <c r="BJ5" s="47">
        <f>BJ6+BJ7</f>
        <v>38668800</v>
      </c>
      <c r="BK5" s="55">
        <f>BK6+BK7</f>
        <v>161920036</v>
      </c>
      <c r="BL5" s="55">
        <f>BL6+BL7</f>
        <v>160666660</v>
      </c>
      <c r="BM5" s="168">
        <f>ROUND(BL5/BK5*100,2)</f>
        <v>99.23</v>
      </c>
      <c r="BN5" s="399">
        <f>BN6+BN7</f>
        <v>918424602</v>
      </c>
      <c r="BO5" s="402">
        <f>BO6+BO7</f>
        <v>1139876695</v>
      </c>
      <c r="BP5" s="402">
        <f>BP6+BP7</f>
        <v>1118591839</v>
      </c>
      <c r="BQ5" s="403">
        <f aca="true" t="shared" si="6" ref="BQ5:BQ12">ROUND(BP5/BO5*100,2)</f>
        <v>98.13</v>
      </c>
      <c r="BR5" s="607">
        <f>BR6+BR7</f>
        <v>957093402</v>
      </c>
      <c r="BS5" s="599">
        <f>BS6+BS7</f>
        <v>1301796731</v>
      </c>
      <c r="BT5" s="599">
        <f>BT6+BT7</f>
        <v>1279258499</v>
      </c>
      <c r="BU5" s="608">
        <f aca="true" t="shared" si="7" ref="BU5:BU12">ROUND(BT5/BS5*100,2)</f>
        <v>98.27</v>
      </c>
      <c r="BV5" s="404">
        <f>BV6+BV7</f>
        <v>957093402</v>
      </c>
      <c r="BW5" s="404">
        <f>BW6+BW7</f>
        <v>1301796731</v>
      </c>
      <c r="BX5" s="404">
        <f>BX6+BX7</f>
        <v>1279258499</v>
      </c>
      <c r="BY5" s="405">
        <f>ROUND(BX5/BW5*100,2)</f>
        <v>98.27</v>
      </c>
    </row>
    <row r="6" spans="1:77" s="3" customFormat="1" ht="13.5">
      <c r="A6" s="406" t="s">
        <v>109</v>
      </c>
      <c r="B6" s="407"/>
      <c r="C6" s="408"/>
      <c r="D6" s="408"/>
      <c r="E6" s="409"/>
      <c r="F6" s="410"/>
      <c r="G6" s="408"/>
      <c r="H6" s="408"/>
      <c r="I6" s="409"/>
      <c r="J6" s="408"/>
      <c r="K6" s="408"/>
      <c r="L6" s="408"/>
      <c r="M6" s="409"/>
      <c r="N6" s="407"/>
      <c r="O6" s="410"/>
      <c r="P6" s="410"/>
      <c r="Q6" s="409"/>
      <c r="R6" s="407"/>
      <c r="S6" s="410"/>
      <c r="T6" s="410"/>
      <c r="U6" s="409"/>
      <c r="V6" s="407"/>
      <c r="W6" s="410"/>
      <c r="X6" s="410"/>
      <c r="Y6" s="409"/>
      <c r="Z6" s="407"/>
      <c r="AA6" s="410"/>
      <c r="AB6" s="410"/>
      <c r="AC6" s="409"/>
      <c r="AD6" s="407"/>
      <c r="AE6" s="410"/>
      <c r="AF6" s="410"/>
      <c r="AG6" s="409"/>
      <c r="AH6" s="407"/>
      <c r="AI6" s="410"/>
      <c r="AJ6" s="410"/>
      <c r="AK6" s="409"/>
      <c r="AL6" s="407"/>
      <c r="AM6" s="410"/>
      <c r="AN6" s="410"/>
      <c r="AO6" s="409"/>
      <c r="AP6" s="70">
        <f t="shared" si="0"/>
        <v>0</v>
      </c>
      <c r="AQ6" s="71">
        <f t="shared" si="1"/>
        <v>0</v>
      </c>
      <c r="AR6" s="71">
        <f t="shared" si="2"/>
        <v>0</v>
      </c>
      <c r="AS6" s="146"/>
      <c r="AT6" s="407"/>
      <c r="AU6" s="410"/>
      <c r="AV6" s="410"/>
      <c r="AW6" s="409"/>
      <c r="AX6" s="407"/>
      <c r="AY6" s="410"/>
      <c r="AZ6" s="410"/>
      <c r="BA6" s="409"/>
      <c r="BB6" s="407"/>
      <c r="BC6" s="410"/>
      <c r="BD6" s="410"/>
      <c r="BE6" s="409"/>
      <c r="BF6" s="105">
        <f t="shared" si="3"/>
        <v>0</v>
      </c>
      <c r="BG6" s="106">
        <f t="shared" si="4"/>
        <v>0</v>
      </c>
      <c r="BH6" s="106">
        <f t="shared" si="5"/>
        <v>0</v>
      </c>
      <c r="BI6" s="158"/>
      <c r="BJ6" s="45">
        <f aca="true" t="shared" si="8" ref="BJ6:BL10">B6+F6+J6+N6+R6+BF6+AP6</f>
        <v>0</v>
      </c>
      <c r="BK6" s="45">
        <f t="shared" si="8"/>
        <v>0</v>
      </c>
      <c r="BL6" s="45">
        <f t="shared" si="8"/>
        <v>0</v>
      </c>
      <c r="BM6" s="169"/>
      <c r="BN6" s="407">
        <v>862049521</v>
      </c>
      <c r="BO6" s="408">
        <v>982080957</v>
      </c>
      <c r="BP6" s="408">
        <v>982080957</v>
      </c>
      <c r="BQ6" s="411">
        <f t="shared" si="6"/>
        <v>100</v>
      </c>
      <c r="BR6" s="609">
        <f aca="true" t="shared" si="9" ref="BR6:BT10">BN6+BJ6</f>
        <v>862049521</v>
      </c>
      <c r="BS6" s="600">
        <f t="shared" si="9"/>
        <v>982080957</v>
      </c>
      <c r="BT6" s="600">
        <f t="shared" si="9"/>
        <v>982080957</v>
      </c>
      <c r="BU6" s="610">
        <f t="shared" si="7"/>
        <v>100</v>
      </c>
      <c r="BV6" s="412">
        <f aca="true" t="shared" si="10" ref="BV6:BX10">BR6</f>
        <v>862049521</v>
      </c>
      <c r="BW6" s="412">
        <f t="shared" si="10"/>
        <v>982080957</v>
      </c>
      <c r="BX6" s="412">
        <f t="shared" si="10"/>
        <v>982080957</v>
      </c>
      <c r="BY6" s="413">
        <f>ROUND(BX6/BW6*100,2)</f>
        <v>100</v>
      </c>
    </row>
    <row r="7" spans="1:77" s="3" customFormat="1" ht="13.5">
      <c r="A7" s="406" t="s">
        <v>116</v>
      </c>
      <c r="B7" s="407"/>
      <c r="C7" s="408">
        <v>3993221</v>
      </c>
      <c r="D7" s="408">
        <v>3993221</v>
      </c>
      <c r="E7" s="417">
        <f>ROUND(D7/C7*100,2)</f>
        <v>100</v>
      </c>
      <c r="F7" s="410"/>
      <c r="G7" s="408">
        <v>98959939</v>
      </c>
      <c r="H7" s="408">
        <v>92820687</v>
      </c>
      <c r="I7" s="409">
        <f>ROUND(H7/G7*100,2)</f>
        <v>93.8</v>
      </c>
      <c r="J7" s="408"/>
      <c r="K7" s="408">
        <v>5444590</v>
      </c>
      <c r="L7" s="408">
        <v>5444590</v>
      </c>
      <c r="M7" s="417">
        <f>ROUND(L7/K7*100,2)</f>
        <v>100</v>
      </c>
      <c r="N7" s="407">
        <v>0</v>
      </c>
      <c r="O7" s="410">
        <v>10379319</v>
      </c>
      <c r="P7" s="410">
        <v>11523753</v>
      </c>
      <c r="Q7" s="409">
        <f>ROUND(P7/O7*100,2)</f>
        <v>111.03</v>
      </c>
      <c r="R7" s="407">
        <v>38668800</v>
      </c>
      <c r="S7" s="410">
        <v>38668800</v>
      </c>
      <c r="T7" s="410">
        <v>42976300</v>
      </c>
      <c r="U7" s="409">
        <f>ROUND(T7/S7*100,2)</f>
        <v>111.14</v>
      </c>
      <c r="V7" s="407"/>
      <c r="W7" s="410">
        <v>2147496</v>
      </c>
      <c r="X7" s="410">
        <v>1954414</v>
      </c>
      <c r="Y7" s="409">
        <f>ROUND(X7/W7*100,2)</f>
        <v>91.01</v>
      </c>
      <c r="Z7" s="407">
        <v>0</v>
      </c>
      <c r="AA7" s="410"/>
      <c r="AB7" s="410"/>
      <c r="AC7" s="409"/>
      <c r="AD7" s="407">
        <v>0</v>
      </c>
      <c r="AE7" s="410"/>
      <c r="AF7" s="410"/>
      <c r="AG7" s="409"/>
      <c r="AH7" s="407"/>
      <c r="AI7" s="410"/>
      <c r="AJ7" s="410"/>
      <c r="AK7" s="409"/>
      <c r="AL7" s="407">
        <v>0</v>
      </c>
      <c r="AM7" s="410"/>
      <c r="AN7" s="410"/>
      <c r="AO7" s="409"/>
      <c r="AP7" s="70">
        <f t="shared" si="0"/>
        <v>0</v>
      </c>
      <c r="AQ7" s="71">
        <f t="shared" si="1"/>
        <v>2147496</v>
      </c>
      <c r="AR7" s="71">
        <f t="shared" si="2"/>
        <v>1954414</v>
      </c>
      <c r="AS7" s="146">
        <f>ROUND(AR7/AQ7*100,2)</f>
        <v>91.01</v>
      </c>
      <c r="AT7" s="407">
        <v>0</v>
      </c>
      <c r="AU7" s="410">
        <v>2149343</v>
      </c>
      <c r="AV7" s="410">
        <v>1953695</v>
      </c>
      <c r="AW7" s="409">
        <f>ROUND(AV7/AU7*100,2)</f>
        <v>90.9</v>
      </c>
      <c r="AX7" s="407">
        <v>0</v>
      </c>
      <c r="AY7" s="410">
        <v>177328</v>
      </c>
      <c r="AZ7" s="410"/>
      <c r="BA7" s="409"/>
      <c r="BB7" s="407"/>
      <c r="BC7" s="410"/>
      <c r="BD7" s="410"/>
      <c r="BE7" s="409"/>
      <c r="BF7" s="105">
        <f t="shared" si="3"/>
        <v>0</v>
      </c>
      <c r="BG7" s="106">
        <f t="shared" si="4"/>
        <v>2326671</v>
      </c>
      <c r="BH7" s="106">
        <f t="shared" si="5"/>
        <v>1953695</v>
      </c>
      <c r="BI7" s="158">
        <f>ROUND(BH7/BG7*100,2)</f>
        <v>83.97</v>
      </c>
      <c r="BJ7" s="45">
        <f t="shared" si="8"/>
        <v>38668800</v>
      </c>
      <c r="BK7" s="53">
        <f t="shared" si="8"/>
        <v>161920036</v>
      </c>
      <c r="BL7" s="53">
        <f t="shared" si="8"/>
        <v>160666660</v>
      </c>
      <c r="BM7" s="169">
        <f>ROUND(BL7/BK7*100,2)</f>
        <v>99.23</v>
      </c>
      <c r="BN7" s="407">
        <v>56375081</v>
      </c>
      <c r="BO7" s="408">
        <v>157795738</v>
      </c>
      <c r="BP7" s="408">
        <v>136510882</v>
      </c>
      <c r="BQ7" s="411">
        <f t="shared" si="6"/>
        <v>86.51</v>
      </c>
      <c r="BR7" s="609">
        <f t="shared" si="9"/>
        <v>95043881</v>
      </c>
      <c r="BS7" s="600">
        <f t="shared" si="9"/>
        <v>319715774</v>
      </c>
      <c r="BT7" s="600">
        <f t="shared" si="9"/>
        <v>297177542</v>
      </c>
      <c r="BU7" s="610">
        <f t="shared" si="7"/>
        <v>92.95</v>
      </c>
      <c r="BV7" s="412">
        <f t="shared" si="10"/>
        <v>95043881</v>
      </c>
      <c r="BW7" s="412">
        <f t="shared" si="10"/>
        <v>319715774</v>
      </c>
      <c r="BX7" s="412">
        <f t="shared" si="10"/>
        <v>297177542</v>
      </c>
      <c r="BY7" s="413">
        <f>ROUND(BX7/BW7*100,2)</f>
        <v>92.95</v>
      </c>
    </row>
    <row r="8" spans="1:77" s="3" customFormat="1" ht="13.5">
      <c r="A8" s="414" t="s">
        <v>64</v>
      </c>
      <c r="B8" s="415"/>
      <c r="C8" s="416"/>
      <c r="D8" s="416"/>
      <c r="E8" s="417"/>
      <c r="F8" s="418"/>
      <c r="G8" s="416"/>
      <c r="H8" s="416"/>
      <c r="I8" s="417"/>
      <c r="J8" s="416"/>
      <c r="K8" s="416"/>
      <c r="L8" s="416"/>
      <c r="M8" s="417"/>
      <c r="N8" s="415"/>
      <c r="O8" s="418"/>
      <c r="P8" s="418"/>
      <c r="Q8" s="417"/>
      <c r="R8" s="415"/>
      <c r="S8" s="418"/>
      <c r="T8" s="418"/>
      <c r="U8" s="417"/>
      <c r="V8" s="415"/>
      <c r="W8" s="418"/>
      <c r="X8" s="418"/>
      <c r="Y8" s="417"/>
      <c r="Z8" s="415"/>
      <c r="AA8" s="418"/>
      <c r="AB8" s="418"/>
      <c r="AC8" s="417"/>
      <c r="AD8" s="415"/>
      <c r="AE8" s="418"/>
      <c r="AF8" s="418"/>
      <c r="AG8" s="417"/>
      <c r="AH8" s="415"/>
      <c r="AI8" s="418"/>
      <c r="AJ8" s="418"/>
      <c r="AK8" s="417"/>
      <c r="AL8" s="415"/>
      <c r="AM8" s="418"/>
      <c r="AN8" s="418"/>
      <c r="AO8" s="417"/>
      <c r="AP8" s="72">
        <f t="shared" si="0"/>
        <v>0</v>
      </c>
      <c r="AQ8" s="73">
        <f t="shared" si="1"/>
        <v>0</v>
      </c>
      <c r="AR8" s="73">
        <f t="shared" si="2"/>
        <v>0</v>
      </c>
      <c r="AS8" s="146"/>
      <c r="AT8" s="415"/>
      <c r="AU8" s="418"/>
      <c r="AV8" s="418"/>
      <c r="AW8" s="417"/>
      <c r="AX8" s="415"/>
      <c r="AY8" s="418"/>
      <c r="AZ8" s="418"/>
      <c r="BA8" s="417"/>
      <c r="BB8" s="415"/>
      <c r="BC8" s="418"/>
      <c r="BD8" s="418"/>
      <c r="BE8" s="417"/>
      <c r="BF8" s="107">
        <f t="shared" si="3"/>
        <v>0</v>
      </c>
      <c r="BG8" s="108">
        <f t="shared" si="4"/>
        <v>0</v>
      </c>
      <c r="BH8" s="108">
        <f t="shared" si="5"/>
        <v>0</v>
      </c>
      <c r="BI8" s="158"/>
      <c r="BJ8" s="45">
        <f t="shared" si="8"/>
        <v>0</v>
      </c>
      <c r="BK8" s="53">
        <f t="shared" si="8"/>
        <v>0</v>
      </c>
      <c r="BL8" s="53">
        <f t="shared" si="8"/>
        <v>0</v>
      </c>
      <c r="BM8" s="169"/>
      <c r="BN8" s="415">
        <v>501688723</v>
      </c>
      <c r="BO8" s="419">
        <v>502088723</v>
      </c>
      <c r="BP8" s="419">
        <v>516735196</v>
      </c>
      <c r="BQ8" s="411">
        <f t="shared" si="6"/>
        <v>102.92</v>
      </c>
      <c r="BR8" s="609">
        <f t="shared" si="9"/>
        <v>501688723</v>
      </c>
      <c r="BS8" s="600">
        <f t="shared" si="9"/>
        <v>502088723</v>
      </c>
      <c r="BT8" s="600">
        <f t="shared" si="9"/>
        <v>516735196</v>
      </c>
      <c r="BU8" s="610">
        <f t="shared" si="7"/>
        <v>102.92</v>
      </c>
      <c r="BV8" s="420">
        <f t="shared" si="10"/>
        <v>501688723</v>
      </c>
      <c r="BW8" s="420">
        <f t="shared" si="10"/>
        <v>502088723</v>
      </c>
      <c r="BX8" s="420">
        <f t="shared" si="10"/>
        <v>516735196</v>
      </c>
      <c r="BY8" s="421">
        <f>ROUND(BX8/BW8*100,2)</f>
        <v>102.92</v>
      </c>
    </row>
    <row r="9" spans="1:77" s="3" customFormat="1" ht="13.5">
      <c r="A9" s="414" t="s">
        <v>65</v>
      </c>
      <c r="B9" s="415">
        <v>1450000</v>
      </c>
      <c r="C9" s="416">
        <v>3554150</v>
      </c>
      <c r="D9" s="416">
        <v>3329978</v>
      </c>
      <c r="E9" s="417">
        <f>ROUND(D9/C9*100,2)</f>
        <v>93.69</v>
      </c>
      <c r="F9" s="418">
        <v>86068003</v>
      </c>
      <c r="G9" s="416">
        <v>89677642</v>
      </c>
      <c r="H9" s="416">
        <v>107077617</v>
      </c>
      <c r="I9" s="417">
        <f>ROUND(H9/G9*100,2)</f>
        <v>119.4</v>
      </c>
      <c r="J9" s="416">
        <v>4000000</v>
      </c>
      <c r="K9" s="416">
        <v>8270000</v>
      </c>
      <c r="L9" s="416">
        <v>9404567</v>
      </c>
      <c r="M9" s="417">
        <f>ROUND(L9/K9*100,2)</f>
        <v>113.72</v>
      </c>
      <c r="N9" s="415">
        <v>1700000</v>
      </c>
      <c r="O9" s="418">
        <v>1950505</v>
      </c>
      <c r="P9" s="418">
        <v>2147176</v>
      </c>
      <c r="Q9" s="417">
        <f>ROUND(P9/O9*100,2)</f>
        <v>110.08</v>
      </c>
      <c r="R9" s="415">
        <v>56864000</v>
      </c>
      <c r="S9" s="418">
        <v>56864000</v>
      </c>
      <c r="T9" s="418">
        <v>54431816</v>
      </c>
      <c r="U9" s="417">
        <f>ROUND(T9/S9*100,2)</f>
        <v>95.72</v>
      </c>
      <c r="V9" s="415">
        <v>450000</v>
      </c>
      <c r="W9" s="418">
        <v>450000</v>
      </c>
      <c r="X9" s="418">
        <v>442307</v>
      </c>
      <c r="Y9" s="417">
        <f>ROUND(X9/W9*100,2)</f>
        <v>98.29</v>
      </c>
      <c r="Z9" s="415"/>
      <c r="AA9" s="418"/>
      <c r="AB9" s="418"/>
      <c r="AC9" s="417"/>
      <c r="AD9" s="415">
        <v>387000</v>
      </c>
      <c r="AE9" s="418">
        <v>387000</v>
      </c>
      <c r="AF9" s="418">
        <v>406416</v>
      </c>
      <c r="AG9" s="417">
        <f>ROUND(AF9/AE9*100,2)</f>
        <v>105.02</v>
      </c>
      <c r="AH9" s="415"/>
      <c r="AI9" s="418"/>
      <c r="AJ9" s="418">
        <v>135960</v>
      </c>
      <c r="AK9" s="409"/>
      <c r="AL9" s="415"/>
      <c r="AM9" s="418"/>
      <c r="AN9" s="418"/>
      <c r="AO9" s="417"/>
      <c r="AP9" s="72">
        <f t="shared" si="0"/>
        <v>837000</v>
      </c>
      <c r="AQ9" s="73">
        <f t="shared" si="1"/>
        <v>837000</v>
      </c>
      <c r="AR9" s="73">
        <f t="shared" si="2"/>
        <v>984683</v>
      </c>
      <c r="AS9" s="146">
        <f>ROUND(AR9/AQ9*100,2)</f>
        <v>117.64</v>
      </c>
      <c r="AT9" s="415">
        <v>500000</v>
      </c>
      <c r="AU9" s="418">
        <v>500000</v>
      </c>
      <c r="AV9" s="418">
        <f>1566548+2311</f>
        <v>1568859</v>
      </c>
      <c r="AW9" s="417">
        <f>ROUND(AV9/AU9*100,2)</f>
        <v>313.77</v>
      </c>
      <c r="AX9" s="415">
        <v>100000</v>
      </c>
      <c r="AY9" s="418">
        <v>100000</v>
      </c>
      <c r="AZ9" s="418">
        <v>105995</v>
      </c>
      <c r="BA9" s="417">
        <f>ROUND(AZ9/AY9*100,2)</f>
        <v>106</v>
      </c>
      <c r="BB9" s="415">
        <v>83600</v>
      </c>
      <c r="BC9" s="418">
        <v>83600</v>
      </c>
      <c r="BD9" s="418">
        <v>59300</v>
      </c>
      <c r="BE9" s="417">
        <f>ROUND(BD9/BC9*100,2)</f>
        <v>70.93</v>
      </c>
      <c r="BF9" s="107">
        <f t="shared" si="3"/>
        <v>683600</v>
      </c>
      <c r="BG9" s="108">
        <f t="shared" si="4"/>
        <v>683600</v>
      </c>
      <c r="BH9" s="108">
        <f t="shared" si="5"/>
        <v>1734154</v>
      </c>
      <c r="BI9" s="158">
        <f>ROUND(BH9/BG9*100,2)</f>
        <v>253.68</v>
      </c>
      <c r="BJ9" s="45">
        <f t="shared" si="8"/>
        <v>151602603</v>
      </c>
      <c r="BK9" s="53">
        <f t="shared" si="8"/>
        <v>161836897</v>
      </c>
      <c r="BL9" s="53">
        <f t="shared" si="8"/>
        <v>179109991</v>
      </c>
      <c r="BM9" s="169">
        <f>ROUND(BL9/BK9*100,2)</f>
        <v>110.67</v>
      </c>
      <c r="BN9" s="415">
        <v>115175483</v>
      </c>
      <c r="BO9" s="419">
        <v>115295879</v>
      </c>
      <c r="BP9" s="419">
        <v>104132616</v>
      </c>
      <c r="BQ9" s="411">
        <f t="shared" si="6"/>
        <v>90.32</v>
      </c>
      <c r="BR9" s="609">
        <f t="shared" si="9"/>
        <v>266778086</v>
      </c>
      <c r="BS9" s="600">
        <f t="shared" si="9"/>
        <v>277132776</v>
      </c>
      <c r="BT9" s="600">
        <f t="shared" si="9"/>
        <v>283242607</v>
      </c>
      <c r="BU9" s="610">
        <f t="shared" si="7"/>
        <v>102.2</v>
      </c>
      <c r="BV9" s="420">
        <f t="shared" si="10"/>
        <v>266778086</v>
      </c>
      <c r="BW9" s="420">
        <f t="shared" si="10"/>
        <v>277132776</v>
      </c>
      <c r="BX9" s="420">
        <f t="shared" si="10"/>
        <v>283242607</v>
      </c>
      <c r="BY9" s="421">
        <f>ROUND(BX9/BW9*100,2)</f>
        <v>102.2</v>
      </c>
    </row>
    <row r="10" spans="1:77" s="3" customFormat="1" ht="14.25" thickBot="1">
      <c r="A10" s="422" t="s">
        <v>67</v>
      </c>
      <c r="B10" s="423"/>
      <c r="C10" s="424"/>
      <c r="D10" s="424"/>
      <c r="E10" s="425"/>
      <c r="F10" s="426">
        <v>15432701</v>
      </c>
      <c r="G10" s="424">
        <v>500000</v>
      </c>
      <c r="H10" s="424">
        <v>2945000</v>
      </c>
      <c r="I10" s="417">
        <f>ROUND(H10/G10*100,2)</f>
        <v>589</v>
      </c>
      <c r="J10" s="424"/>
      <c r="K10" s="424"/>
      <c r="L10" s="424"/>
      <c r="M10" s="425"/>
      <c r="N10" s="423"/>
      <c r="O10" s="426"/>
      <c r="P10" s="426"/>
      <c r="Q10" s="425"/>
      <c r="R10" s="423"/>
      <c r="S10" s="426">
        <f>R10</f>
        <v>0</v>
      </c>
      <c r="T10" s="426">
        <f>S10</f>
        <v>0</v>
      </c>
      <c r="U10" s="425"/>
      <c r="V10" s="423"/>
      <c r="W10" s="426"/>
      <c r="X10" s="426"/>
      <c r="Y10" s="425"/>
      <c r="Z10" s="423"/>
      <c r="AA10" s="426"/>
      <c r="AB10" s="426"/>
      <c r="AC10" s="425"/>
      <c r="AD10" s="423"/>
      <c r="AE10" s="426">
        <v>0</v>
      </c>
      <c r="AF10" s="426">
        <v>0</v>
      </c>
      <c r="AG10" s="425"/>
      <c r="AH10" s="423"/>
      <c r="AI10" s="426"/>
      <c r="AJ10" s="426"/>
      <c r="AK10" s="425"/>
      <c r="AL10" s="423"/>
      <c r="AM10" s="426"/>
      <c r="AN10" s="426"/>
      <c r="AO10" s="425"/>
      <c r="AP10" s="74">
        <f t="shared" si="0"/>
        <v>0</v>
      </c>
      <c r="AQ10" s="75">
        <f t="shared" si="1"/>
        <v>0</v>
      </c>
      <c r="AR10" s="75">
        <f t="shared" si="2"/>
        <v>0</v>
      </c>
      <c r="AS10" s="147"/>
      <c r="AT10" s="423"/>
      <c r="AU10" s="426"/>
      <c r="AV10" s="426"/>
      <c r="AW10" s="425"/>
      <c r="AX10" s="423"/>
      <c r="AY10" s="426"/>
      <c r="AZ10" s="426"/>
      <c r="BA10" s="425"/>
      <c r="BB10" s="423"/>
      <c r="BC10" s="426"/>
      <c r="BD10" s="426"/>
      <c r="BE10" s="425"/>
      <c r="BF10" s="109">
        <f t="shared" si="3"/>
        <v>0</v>
      </c>
      <c r="BG10" s="110">
        <f t="shared" si="4"/>
        <v>0</v>
      </c>
      <c r="BH10" s="110">
        <f t="shared" si="5"/>
        <v>0</v>
      </c>
      <c r="BI10" s="159"/>
      <c r="BJ10" s="45">
        <f t="shared" si="8"/>
        <v>15432701</v>
      </c>
      <c r="BK10" s="54">
        <f t="shared" si="8"/>
        <v>500000</v>
      </c>
      <c r="BL10" s="54">
        <f t="shared" si="8"/>
        <v>2945000</v>
      </c>
      <c r="BM10" s="169">
        <f>ROUND(BL10/BK10*100,2)</f>
        <v>589</v>
      </c>
      <c r="BN10" s="423"/>
      <c r="BO10" s="427">
        <v>606318</v>
      </c>
      <c r="BP10" s="427">
        <v>932732</v>
      </c>
      <c r="BQ10" s="428">
        <f t="shared" si="6"/>
        <v>153.84</v>
      </c>
      <c r="BR10" s="611">
        <f t="shared" si="9"/>
        <v>15432701</v>
      </c>
      <c r="BS10" s="601">
        <f t="shared" si="9"/>
        <v>1106318</v>
      </c>
      <c r="BT10" s="601">
        <f t="shared" si="9"/>
        <v>3877732</v>
      </c>
      <c r="BU10" s="610">
        <f t="shared" si="7"/>
        <v>350.51</v>
      </c>
      <c r="BV10" s="429">
        <f t="shared" si="10"/>
        <v>15432701</v>
      </c>
      <c r="BW10" s="429">
        <f t="shared" si="10"/>
        <v>1106318</v>
      </c>
      <c r="BX10" s="429">
        <f t="shared" si="10"/>
        <v>3877732</v>
      </c>
      <c r="BY10" s="430"/>
    </row>
    <row r="11" spans="1:77" s="4" customFormat="1" ht="14.25" thickBot="1">
      <c r="A11" s="17" t="s">
        <v>97</v>
      </c>
      <c r="B11" s="18">
        <f>B5+B8+B9+B10</f>
        <v>1450000</v>
      </c>
      <c r="C11" s="18">
        <f>C5+C8+C9+C10</f>
        <v>7547371</v>
      </c>
      <c r="D11" s="18">
        <f>D5+D8+D9+D10</f>
        <v>7323199</v>
      </c>
      <c r="E11" s="136">
        <f>ROUND(D11/C11*100,2)</f>
        <v>97.03</v>
      </c>
      <c r="F11" s="21">
        <f>F5+F8+F9+F10</f>
        <v>101500704</v>
      </c>
      <c r="G11" s="19">
        <f>G5+G8+G9+G10</f>
        <v>189137581</v>
      </c>
      <c r="H11" s="19">
        <f>H5+H8+H9+H10</f>
        <v>202843304</v>
      </c>
      <c r="I11" s="136">
        <f>ROUND(H11/G11*100,2)</f>
        <v>107.25</v>
      </c>
      <c r="J11" s="19">
        <f>J5+J8+J9+J10</f>
        <v>4000000</v>
      </c>
      <c r="K11" s="19">
        <f>K5+K8+K9+K10</f>
        <v>13714590</v>
      </c>
      <c r="L11" s="19">
        <f>L5+L8+L9+L10</f>
        <v>14849157</v>
      </c>
      <c r="M11" s="136">
        <f>ROUND(L11/K11*100,2)</f>
        <v>108.27</v>
      </c>
      <c r="N11" s="18">
        <f>N5+N8+N9+N10</f>
        <v>1700000</v>
      </c>
      <c r="O11" s="21">
        <f>O5+O8+O9+O10</f>
        <v>12329824</v>
      </c>
      <c r="P11" s="21">
        <f>P5+P8+P9+P10</f>
        <v>13670929</v>
      </c>
      <c r="Q11" s="136">
        <f>ROUND(P11/O11*100,2)</f>
        <v>110.88</v>
      </c>
      <c r="R11" s="18">
        <f>R5+R8+R9+R10</f>
        <v>95532800</v>
      </c>
      <c r="S11" s="21">
        <f>S5+S8+S9+S10</f>
        <v>95532800</v>
      </c>
      <c r="T11" s="21">
        <f>T5+T8+T9+T10</f>
        <v>97408116</v>
      </c>
      <c r="U11" s="136">
        <f>ROUND(T11/S11*100,2)</f>
        <v>101.96</v>
      </c>
      <c r="V11" s="18">
        <f>V5+V8+V9+V10</f>
        <v>450000</v>
      </c>
      <c r="W11" s="21">
        <f>W5+W8+W9+W10</f>
        <v>2597496</v>
      </c>
      <c r="X11" s="21">
        <f>X5+X8+X9+X10</f>
        <v>2396721</v>
      </c>
      <c r="Y11" s="136">
        <f>ROUND(X11/W11*100,2)</f>
        <v>92.27</v>
      </c>
      <c r="Z11" s="18">
        <f>Z5+Z8+Z9+Z10</f>
        <v>0</v>
      </c>
      <c r="AA11" s="21">
        <f>AA5+AA8+AA9+AA10</f>
        <v>0</v>
      </c>
      <c r="AB11" s="21">
        <f>AB5+AB8+AB9+AB10</f>
        <v>0</v>
      </c>
      <c r="AC11" s="136"/>
      <c r="AD11" s="18">
        <f>AD5+AD8+AD9+AD10</f>
        <v>387000</v>
      </c>
      <c r="AE11" s="21">
        <f>AE5+AE8+AE9+AE10</f>
        <v>387000</v>
      </c>
      <c r="AF11" s="21">
        <f>AF5+AF8+AF9+AF10</f>
        <v>406416</v>
      </c>
      <c r="AG11" s="136">
        <f>ROUND(AF11/AE11*100,2)</f>
        <v>105.02</v>
      </c>
      <c r="AH11" s="18">
        <f>AH5+AH8+AH9+AH10</f>
        <v>0</v>
      </c>
      <c r="AI11" s="21">
        <f>AI5+AI8+AI9+AI10</f>
        <v>0</v>
      </c>
      <c r="AJ11" s="21">
        <f>AJ5+AJ8+AJ9+AJ10</f>
        <v>135960</v>
      </c>
      <c r="AK11" s="136"/>
      <c r="AL11" s="18">
        <f>AL5+AL8+AL9+AL10</f>
        <v>0</v>
      </c>
      <c r="AM11" s="21">
        <f>AM5+AM8+AM9+AM10</f>
        <v>0</v>
      </c>
      <c r="AN11" s="21">
        <f>AN5+AN8+AN9+AN10</f>
        <v>0</v>
      </c>
      <c r="AO11" s="136"/>
      <c r="AP11" s="76">
        <f t="shared" si="0"/>
        <v>837000</v>
      </c>
      <c r="AQ11" s="77">
        <f t="shared" si="1"/>
        <v>2984496</v>
      </c>
      <c r="AR11" s="77">
        <f t="shared" si="2"/>
        <v>2939097</v>
      </c>
      <c r="AS11" s="148">
        <f>ROUND(AR11/AQ11*100,2)</f>
        <v>98.48</v>
      </c>
      <c r="AT11" s="18">
        <f>AT5+AT8+AT9+AT10</f>
        <v>500000</v>
      </c>
      <c r="AU11" s="21">
        <f>AU5+AU8+AU9+AU10</f>
        <v>2649343</v>
      </c>
      <c r="AV11" s="21">
        <f>AV5+AV8+AV9+AV10</f>
        <v>3522554</v>
      </c>
      <c r="AW11" s="136">
        <f>ROUND(AV11/AU11*100,2)</f>
        <v>132.96</v>
      </c>
      <c r="AX11" s="18">
        <f>AX5+AX8+AX9+AX10</f>
        <v>100000</v>
      </c>
      <c r="AY11" s="21">
        <f>AY5+AY8+AY9+AY10</f>
        <v>277328</v>
      </c>
      <c r="AZ11" s="21">
        <f>AZ5+AZ8+AZ9+AZ10</f>
        <v>105995</v>
      </c>
      <c r="BA11" s="136">
        <f>ROUND(AZ11/AY11*100,2)</f>
        <v>38.22</v>
      </c>
      <c r="BB11" s="18">
        <f>BB5+BB8+BB9+BB10</f>
        <v>83600</v>
      </c>
      <c r="BC11" s="21">
        <f>BC5+BC8+BC9+BC10</f>
        <v>83600</v>
      </c>
      <c r="BD11" s="21">
        <f>BD5+BD8+BD9+BD10</f>
        <v>59300</v>
      </c>
      <c r="BE11" s="136">
        <f>ROUND(BD11/BC11*100,2)</f>
        <v>70.93</v>
      </c>
      <c r="BF11" s="111">
        <f t="shared" si="3"/>
        <v>683600</v>
      </c>
      <c r="BG11" s="112">
        <f t="shared" si="4"/>
        <v>3010271</v>
      </c>
      <c r="BH11" s="112">
        <f t="shared" si="5"/>
        <v>3687849</v>
      </c>
      <c r="BI11" s="160">
        <f>ROUND(BH11/BG11*100,2)</f>
        <v>122.51</v>
      </c>
      <c r="BJ11" s="46">
        <f>BJ5+BJ8+BJ9+BJ10</f>
        <v>205704104</v>
      </c>
      <c r="BK11" s="51">
        <f>BK5+BK8+BK9+BK10</f>
        <v>324256933</v>
      </c>
      <c r="BL11" s="51">
        <f>BL5+BL8+BL9+BL10</f>
        <v>342721651</v>
      </c>
      <c r="BM11" s="171">
        <f>ROUND(BL11/BK11*100,2)</f>
        <v>105.69</v>
      </c>
      <c r="BN11" s="18">
        <f>BN5+BN8+BN9+BN10</f>
        <v>1535288808</v>
      </c>
      <c r="BO11" s="39">
        <f>BO5+BO8+BO9+BO10</f>
        <v>1757867615</v>
      </c>
      <c r="BP11" s="39">
        <f>BP5+BP8+BP9+BP10</f>
        <v>1740392383</v>
      </c>
      <c r="BQ11" s="142">
        <f t="shared" si="6"/>
        <v>99.01</v>
      </c>
      <c r="BR11" s="612">
        <f>BR5+BR8+BR9+BR10</f>
        <v>1740992912</v>
      </c>
      <c r="BS11" s="602">
        <f>BS5+BS8+BS9+BS10</f>
        <v>2082124548</v>
      </c>
      <c r="BT11" s="602">
        <f>BT5+BT8+BT9+BT10</f>
        <v>2083114034</v>
      </c>
      <c r="BU11" s="613">
        <f t="shared" si="7"/>
        <v>100.05</v>
      </c>
      <c r="BV11" s="34">
        <f>BV5+BV8+BV9+BV10</f>
        <v>1740992912</v>
      </c>
      <c r="BW11" s="34">
        <f>BW5+BW8+BW9+BW10</f>
        <v>2082124548</v>
      </c>
      <c r="BX11" s="34">
        <f>BX5+BX8+BX9+BX10</f>
        <v>2083114034</v>
      </c>
      <c r="BY11" s="137">
        <f>ROUND(BX11/BW11*100,2)</f>
        <v>100.05</v>
      </c>
    </row>
    <row r="12" spans="1:77" s="3" customFormat="1" ht="13.5">
      <c r="A12" s="398" t="s">
        <v>79</v>
      </c>
      <c r="B12" s="399"/>
      <c r="C12" s="400"/>
      <c r="D12" s="400"/>
      <c r="E12" s="401"/>
      <c r="F12" s="431"/>
      <c r="G12" s="400">
        <f>G13</f>
        <v>4000000</v>
      </c>
      <c r="H12" s="400">
        <f>H13</f>
        <v>4000000</v>
      </c>
      <c r="I12" s="417">
        <f>ROUND(H12/G12*100,2)</f>
        <v>100</v>
      </c>
      <c r="J12" s="400"/>
      <c r="K12" s="400"/>
      <c r="L12" s="400"/>
      <c r="M12" s="401"/>
      <c r="N12" s="399"/>
      <c r="O12" s="431"/>
      <c r="P12" s="431"/>
      <c r="Q12" s="401"/>
      <c r="R12" s="399"/>
      <c r="S12" s="431"/>
      <c r="T12" s="431"/>
      <c r="U12" s="401"/>
      <c r="V12" s="399"/>
      <c r="W12" s="431"/>
      <c r="X12" s="431"/>
      <c r="Y12" s="401"/>
      <c r="Z12" s="399"/>
      <c r="AA12" s="431"/>
      <c r="AB12" s="431"/>
      <c r="AC12" s="401"/>
      <c r="AD12" s="399"/>
      <c r="AE12" s="431"/>
      <c r="AF12" s="431"/>
      <c r="AG12" s="401"/>
      <c r="AH12" s="399"/>
      <c r="AI12" s="431"/>
      <c r="AJ12" s="431"/>
      <c r="AK12" s="401"/>
      <c r="AL12" s="399"/>
      <c r="AM12" s="431"/>
      <c r="AN12" s="431"/>
      <c r="AO12" s="401"/>
      <c r="AP12" s="68">
        <f t="shared" si="0"/>
        <v>0</v>
      </c>
      <c r="AQ12" s="78">
        <f t="shared" si="1"/>
        <v>0</v>
      </c>
      <c r="AR12" s="78">
        <f t="shared" si="2"/>
        <v>0</v>
      </c>
      <c r="AS12" s="144"/>
      <c r="AT12" s="399"/>
      <c r="AU12" s="431"/>
      <c r="AV12" s="431"/>
      <c r="AW12" s="401"/>
      <c r="AX12" s="399"/>
      <c r="AY12" s="431"/>
      <c r="AZ12" s="431"/>
      <c r="BA12" s="401"/>
      <c r="BB12" s="399"/>
      <c r="BC12" s="431"/>
      <c r="BD12" s="431"/>
      <c r="BE12" s="401"/>
      <c r="BF12" s="103">
        <f t="shared" si="3"/>
        <v>0</v>
      </c>
      <c r="BG12" s="113">
        <f t="shared" si="4"/>
        <v>0</v>
      </c>
      <c r="BH12" s="113">
        <f t="shared" si="5"/>
        <v>0</v>
      </c>
      <c r="BI12" s="156"/>
      <c r="BJ12" s="47">
        <f aca="true" t="shared" si="11" ref="BJ12:BL14">B12+F12+J12+N12+R12+BF12+AP12</f>
        <v>0</v>
      </c>
      <c r="BK12" s="55">
        <f t="shared" si="11"/>
        <v>4000000</v>
      </c>
      <c r="BL12" s="55">
        <f t="shared" si="11"/>
        <v>4000000</v>
      </c>
      <c r="BM12" s="168"/>
      <c r="BN12" s="399">
        <v>150656062</v>
      </c>
      <c r="BO12" s="402">
        <v>1043946034</v>
      </c>
      <c r="BP12" s="402">
        <v>991344136</v>
      </c>
      <c r="BQ12" s="403">
        <f t="shared" si="6"/>
        <v>94.96</v>
      </c>
      <c r="BR12" s="607">
        <f aca="true" t="shared" si="12" ref="BR12:BT14">BN12+BJ12</f>
        <v>150656062</v>
      </c>
      <c r="BS12" s="599">
        <f t="shared" si="12"/>
        <v>1047946034</v>
      </c>
      <c r="BT12" s="599">
        <f t="shared" si="12"/>
        <v>995344136</v>
      </c>
      <c r="BU12" s="608">
        <f t="shared" si="7"/>
        <v>94.98</v>
      </c>
      <c r="BV12" s="404">
        <f aca="true" t="shared" si="13" ref="BV12:BX14">BR12</f>
        <v>150656062</v>
      </c>
      <c r="BW12" s="404">
        <f t="shared" si="13"/>
        <v>1047946034</v>
      </c>
      <c r="BX12" s="404">
        <f t="shared" si="13"/>
        <v>995344136</v>
      </c>
      <c r="BY12" s="405">
        <f>ROUND(BX12/BW12*100,2)</f>
        <v>94.98</v>
      </c>
    </row>
    <row r="13" spans="1:77" s="3" customFormat="1" ht="13.5">
      <c r="A13" s="432" t="s">
        <v>94</v>
      </c>
      <c r="B13" s="407"/>
      <c r="C13" s="408"/>
      <c r="D13" s="408"/>
      <c r="E13" s="409"/>
      <c r="F13" s="433"/>
      <c r="G13" s="408">
        <v>4000000</v>
      </c>
      <c r="H13" s="408">
        <v>4000000</v>
      </c>
      <c r="I13" s="417">
        <f>ROUND(H13/G13*100,2)</f>
        <v>100</v>
      </c>
      <c r="J13" s="434"/>
      <c r="K13" s="408"/>
      <c r="L13" s="408"/>
      <c r="M13" s="409"/>
      <c r="N13" s="435"/>
      <c r="O13" s="410"/>
      <c r="P13" s="410"/>
      <c r="Q13" s="409"/>
      <c r="R13" s="435"/>
      <c r="S13" s="410"/>
      <c r="T13" s="410"/>
      <c r="U13" s="409"/>
      <c r="V13" s="435"/>
      <c r="W13" s="410"/>
      <c r="X13" s="410"/>
      <c r="Y13" s="409"/>
      <c r="Z13" s="435"/>
      <c r="AA13" s="410"/>
      <c r="AB13" s="410"/>
      <c r="AC13" s="409"/>
      <c r="AD13" s="435"/>
      <c r="AE13" s="410"/>
      <c r="AF13" s="410"/>
      <c r="AG13" s="409"/>
      <c r="AH13" s="435"/>
      <c r="AI13" s="410"/>
      <c r="AJ13" s="410"/>
      <c r="AK13" s="409"/>
      <c r="AL13" s="435"/>
      <c r="AM13" s="410"/>
      <c r="AN13" s="410"/>
      <c r="AO13" s="409"/>
      <c r="AP13" s="79">
        <f t="shared" si="0"/>
        <v>0</v>
      </c>
      <c r="AQ13" s="71">
        <f t="shared" si="1"/>
        <v>0</v>
      </c>
      <c r="AR13" s="71">
        <f t="shared" si="2"/>
        <v>0</v>
      </c>
      <c r="AS13" s="145"/>
      <c r="AT13" s="435"/>
      <c r="AU13" s="410"/>
      <c r="AV13" s="410"/>
      <c r="AW13" s="409"/>
      <c r="AX13" s="435"/>
      <c r="AY13" s="410"/>
      <c r="AZ13" s="410"/>
      <c r="BA13" s="409"/>
      <c r="BB13" s="435"/>
      <c r="BC13" s="410"/>
      <c r="BD13" s="410"/>
      <c r="BE13" s="409"/>
      <c r="BF13" s="114">
        <f t="shared" si="3"/>
        <v>0</v>
      </c>
      <c r="BG13" s="106">
        <f t="shared" si="4"/>
        <v>0</v>
      </c>
      <c r="BH13" s="106">
        <f t="shared" si="5"/>
        <v>0</v>
      </c>
      <c r="BI13" s="157"/>
      <c r="BJ13" s="47">
        <f t="shared" si="11"/>
        <v>0</v>
      </c>
      <c r="BK13" s="53">
        <f t="shared" si="11"/>
        <v>4000000</v>
      </c>
      <c r="BL13" s="53">
        <f t="shared" si="11"/>
        <v>4000000</v>
      </c>
      <c r="BM13" s="169"/>
      <c r="BN13" s="435">
        <v>0</v>
      </c>
      <c r="BO13" s="408">
        <v>0</v>
      </c>
      <c r="BP13" s="408">
        <v>0</v>
      </c>
      <c r="BQ13" s="411"/>
      <c r="BR13" s="607">
        <f t="shared" si="12"/>
        <v>0</v>
      </c>
      <c r="BS13" s="600">
        <f t="shared" si="12"/>
        <v>4000000</v>
      </c>
      <c r="BT13" s="600">
        <f t="shared" si="12"/>
        <v>4000000</v>
      </c>
      <c r="BU13" s="610"/>
      <c r="BV13" s="436">
        <f t="shared" si="13"/>
        <v>0</v>
      </c>
      <c r="BW13" s="436">
        <f t="shared" si="13"/>
        <v>4000000</v>
      </c>
      <c r="BX13" s="436">
        <f t="shared" si="13"/>
        <v>4000000</v>
      </c>
      <c r="BY13" s="437"/>
    </row>
    <row r="14" spans="1:77" s="3" customFormat="1" ht="13.5">
      <c r="A14" s="414" t="s">
        <v>66</v>
      </c>
      <c r="B14" s="415"/>
      <c r="C14" s="416"/>
      <c r="D14" s="416"/>
      <c r="E14" s="417"/>
      <c r="F14" s="418"/>
      <c r="G14" s="416"/>
      <c r="H14" s="416"/>
      <c r="I14" s="417"/>
      <c r="J14" s="416"/>
      <c r="K14" s="416"/>
      <c r="L14" s="416"/>
      <c r="M14" s="417"/>
      <c r="N14" s="415"/>
      <c r="O14" s="418"/>
      <c r="P14" s="418"/>
      <c r="Q14" s="417"/>
      <c r="R14" s="415"/>
      <c r="S14" s="418"/>
      <c r="T14" s="418"/>
      <c r="U14" s="417"/>
      <c r="V14" s="415"/>
      <c r="W14" s="418"/>
      <c r="X14" s="418"/>
      <c r="Y14" s="417"/>
      <c r="Z14" s="415"/>
      <c r="AA14" s="418"/>
      <c r="AB14" s="418"/>
      <c r="AC14" s="417"/>
      <c r="AD14" s="415"/>
      <c r="AE14" s="418"/>
      <c r="AF14" s="418"/>
      <c r="AG14" s="417"/>
      <c r="AH14" s="415"/>
      <c r="AI14" s="418"/>
      <c r="AJ14" s="418"/>
      <c r="AK14" s="417"/>
      <c r="AL14" s="415"/>
      <c r="AM14" s="418"/>
      <c r="AN14" s="418"/>
      <c r="AO14" s="417"/>
      <c r="AP14" s="72">
        <f t="shared" si="0"/>
        <v>0</v>
      </c>
      <c r="AQ14" s="73">
        <f t="shared" si="1"/>
        <v>0</v>
      </c>
      <c r="AR14" s="73">
        <f t="shared" si="2"/>
        <v>0</v>
      </c>
      <c r="AS14" s="146"/>
      <c r="AT14" s="438"/>
      <c r="AU14" s="416"/>
      <c r="AV14" s="418"/>
      <c r="AW14" s="417"/>
      <c r="AX14" s="415"/>
      <c r="AY14" s="418"/>
      <c r="AZ14" s="418"/>
      <c r="BA14" s="417"/>
      <c r="BB14" s="415"/>
      <c r="BC14" s="418"/>
      <c r="BD14" s="418"/>
      <c r="BE14" s="417"/>
      <c r="BF14" s="107">
        <f t="shared" si="3"/>
        <v>0</v>
      </c>
      <c r="BG14" s="108">
        <f t="shared" si="4"/>
        <v>0</v>
      </c>
      <c r="BH14" s="108">
        <f t="shared" si="5"/>
        <v>0</v>
      </c>
      <c r="BI14" s="158"/>
      <c r="BJ14" s="47">
        <f t="shared" si="11"/>
        <v>0</v>
      </c>
      <c r="BK14" s="53">
        <f t="shared" si="11"/>
        <v>0</v>
      </c>
      <c r="BL14" s="53">
        <f t="shared" si="11"/>
        <v>0</v>
      </c>
      <c r="BM14" s="169"/>
      <c r="BN14" s="415">
        <v>128090421</v>
      </c>
      <c r="BO14" s="419">
        <v>113207222</v>
      </c>
      <c r="BP14" s="419">
        <v>34570731</v>
      </c>
      <c r="BQ14" s="411">
        <f>ROUND(BP14/BO14*100,2)</f>
        <v>30.54</v>
      </c>
      <c r="BR14" s="609">
        <f t="shared" si="12"/>
        <v>128090421</v>
      </c>
      <c r="BS14" s="600">
        <f t="shared" si="12"/>
        <v>113207222</v>
      </c>
      <c r="BT14" s="600">
        <f t="shared" si="12"/>
        <v>34570731</v>
      </c>
      <c r="BU14" s="610">
        <f aca="true" t="shared" si="14" ref="BU14:BU27">ROUND(BT14/BS14*100,2)</f>
        <v>30.54</v>
      </c>
      <c r="BV14" s="420">
        <f t="shared" si="13"/>
        <v>128090421</v>
      </c>
      <c r="BW14" s="420">
        <f t="shared" si="13"/>
        <v>113207222</v>
      </c>
      <c r="BX14" s="420">
        <f t="shared" si="13"/>
        <v>34570731</v>
      </c>
      <c r="BY14" s="421">
        <f>ROUND(BX14/BW14*100,2)</f>
        <v>30.54</v>
      </c>
    </row>
    <row r="15" spans="1:77" s="3" customFormat="1" ht="13.5">
      <c r="A15" s="414" t="s">
        <v>59</v>
      </c>
      <c r="B15" s="415">
        <f>SUM(B16:B17)</f>
        <v>0</v>
      </c>
      <c r="C15" s="416">
        <f>SUM(C16:C17)</f>
        <v>0</v>
      </c>
      <c r="D15" s="416">
        <f>SUM(D16:D17)</f>
        <v>0</v>
      </c>
      <c r="E15" s="417"/>
      <c r="F15" s="418">
        <f>SUM(F16:F17)</f>
        <v>1478181</v>
      </c>
      <c r="G15" s="416">
        <f>SUM(G16:G17)</f>
        <v>1478181</v>
      </c>
      <c r="H15" s="416">
        <f>SUM(H16:H17)</f>
        <v>0</v>
      </c>
      <c r="I15" s="417">
        <v>0</v>
      </c>
      <c r="J15" s="416">
        <f>SUM(J16:J17)</f>
        <v>0</v>
      </c>
      <c r="K15" s="416">
        <f>SUM(K16:K17)</f>
        <v>0</v>
      </c>
      <c r="L15" s="416">
        <f>SUM(L16:L17)</f>
        <v>0</v>
      </c>
      <c r="M15" s="417"/>
      <c r="N15" s="415">
        <f>SUM(N16:N17)</f>
        <v>0</v>
      </c>
      <c r="O15" s="418">
        <f>SUM(O16:O17)</f>
        <v>0</v>
      </c>
      <c r="P15" s="418">
        <f>SUM(P16:P17)</f>
        <v>0</v>
      </c>
      <c r="Q15" s="417"/>
      <c r="R15" s="415">
        <f>SUM(R16:R17)</f>
        <v>0</v>
      </c>
      <c r="S15" s="418">
        <f>SUM(S16:S17)</f>
        <v>0</v>
      </c>
      <c r="T15" s="418">
        <f>SUM(T16:T17)</f>
        <v>0</v>
      </c>
      <c r="U15" s="417"/>
      <c r="V15" s="415">
        <f>SUM(V16:V17)</f>
        <v>0</v>
      </c>
      <c r="W15" s="418">
        <f>SUM(W16:W17)</f>
        <v>0</v>
      </c>
      <c r="X15" s="418">
        <f>SUM(X16:X17)</f>
        <v>0</v>
      </c>
      <c r="Y15" s="417"/>
      <c r="Z15" s="415">
        <f>SUM(Z16:Z17)</f>
        <v>0</v>
      </c>
      <c r="AA15" s="418">
        <f>SUM(AA16:AA17)</f>
        <v>0</v>
      </c>
      <c r="AB15" s="418">
        <f>SUM(AB16:AB17)</f>
        <v>0</v>
      </c>
      <c r="AC15" s="417"/>
      <c r="AD15" s="415">
        <f>SUM(AD16:AD17)</f>
        <v>0</v>
      </c>
      <c r="AE15" s="418">
        <f>SUM(AE16:AE17)</f>
        <v>0</v>
      </c>
      <c r="AF15" s="418">
        <f>SUM(AF16:AF17)</f>
        <v>0</v>
      </c>
      <c r="AG15" s="417"/>
      <c r="AH15" s="415">
        <f>SUM(AH16:AH17)</f>
        <v>0</v>
      </c>
      <c r="AI15" s="418">
        <f>SUM(AI16:AI17)</f>
        <v>0</v>
      </c>
      <c r="AJ15" s="418">
        <f>SUM(AJ16:AJ17)</f>
        <v>0</v>
      </c>
      <c r="AK15" s="417"/>
      <c r="AL15" s="415">
        <f>SUM(AL16:AL17)</f>
        <v>0</v>
      </c>
      <c r="AM15" s="418">
        <f>SUM(AM16:AM17)</f>
        <v>0</v>
      </c>
      <c r="AN15" s="418">
        <f>SUM(AN16:AN17)</f>
        <v>0</v>
      </c>
      <c r="AO15" s="417"/>
      <c r="AP15" s="72">
        <f t="shared" si="0"/>
        <v>0</v>
      </c>
      <c r="AQ15" s="73">
        <f t="shared" si="1"/>
        <v>0</v>
      </c>
      <c r="AR15" s="73">
        <f t="shared" si="2"/>
        <v>0</v>
      </c>
      <c r="AS15" s="146"/>
      <c r="AT15" s="438">
        <f>SUM(AT16:AT17)</f>
        <v>0</v>
      </c>
      <c r="AU15" s="416">
        <f>SUM(AU16:AU17)</f>
        <v>0</v>
      </c>
      <c r="AV15" s="418">
        <f>SUM(AV16:AV17)</f>
        <v>0</v>
      </c>
      <c r="AW15" s="417"/>
      <c r="AX15" s="438">
        <f>SUM(AX16:AX17)</f>
        <v>0</v>
      </c>
      <c r="AY15" s="416">
        <f>SUM(AY16:AY17)</f>
        <v>0</v>
      </c>
      <c r="AZ15" s="418">
        <f>SUM(AZ16:AZ17)</f>
        <v>0</v>
      </c>
      <c r="BA15" s="417"/>
      <c r="BB15" s="438">
        <f>SUM(BB16:BB17)</f>
        <v>0</v>
      </c>
      <c r="BC15" s="416">
        <f>SUM(BC16:BC17)</f>
        <v>0</v>
      </c>
      <c r="BD15" s="418">
        <f>SUM(BD16:BD17)</f>
        <v>0</v>
      </c>
      <c r="BE15" s="417"/>
      <c r="BF15" s="107">
        <f t="shared" si="3"/>
        <v>0</v>
      </c>
      <c r="BG15" s="108">
        <f t="shared" si="4"/>
        <v>0</v>
      </c>
      <c r="BH15" s="108">
        <f t="shared" si="5"/>
        <v>0</v>
      </c>
      <c r="BI15" s="158"/>
      <c r="BJ15" s="45">
        <f>SUM(BJ16:BJ17)</f>
        <v>1478181</v>
      </c>
      <c r="BK15" s="53">
        <f>SUM(BK16:BK17)</f>
        <v>1478181</v>
      </c>
      <c r="BL15" s="53">
        <f>SUM(BL16:BL17)</f>
        <v>0</v>
      </c>
      <c r="BM15" s="169"/>
      <c r="BN15" s="415">
        <f>SUM(BN16:BN17)</f>
        <v>12815928</v>
      </c>
      <c r="BO15" s="419">
        <f>SUM(BO16:BO17)</f>
        <v>12815928</v>
      </c>
      <c r="BP15" s="419">
        <f>SUM(BP16:BP17)</f>
        <v>21625582</v>
      </c>
      <c r="BQ15" s="411">
        <f>ROUND(BP15/BO15*100,2)</f>
        <v>168.74</v>
      </c>
      <c r="BR15" s="609">
        <f>SUM(BR16:BR17)</f>
        <v>14294109</v>
      </c>
      <c r="BS15" s="600">
        <f>SUM(BS16:BS17)</f>
        <v>14294109</v>
      </c>
      <c r="BT15" s="600">
        <f>SUM(BT16:BT17)</f>
        <v>21625582</v>
      </c>
      <c r="BU15" s="610">
        <f t="shared" si="14"/>
        <v>151.29</v>
      </c>
      <c r="BV15" s="420">
        <f>SUM(BV16:BV17)</f>
        <v>14294109</v>
      </c>
      <c r="BW15" s="420">
        <f>SUM(BW16:BW17)</f>
        <v>14294109</v>
      </c>
      <c r="BX15" s="420">
        <f>SUM(BX16:BX17)</f>
        <v>21625582</v>
      </c>
      <c r="BY15" s="421">
        <f>ROUND(BX15/BW15*100,2)</f>
        <v>151.29</v>
      </c>
    </row>
    <row r="16" spans="1:77" s="3" customFormat="1" ht="26.25">
      <c r="A16" s="439" t="s">
        <v>122</v>
      </c>
      <c r="B16" s="407"/>
      <c r="C16" s="408"/>
      <c r="D16" s="408"/>
      <c r="E16" s="409"/>
      <c r="F16" s="410"/>
      <c r="G16" s="408"/>
      <c r="H16" s="408"/>
      <c r="I16" s="409"/>
      <c r="J16" s="408"/>
      <c r="K16" s="408"/>
      <c r="L16" s="408"/>
      <c r="M16" s="409"/>
      <c r="N16" s="407"/>
      <c r="O16" s="410"/>
      <c r="P16" s="410"/>
      <c r="Q16" s="409"/>
      <c r="R16" s="407"/>
      <c r="S16" s="410"/>
      <c r="T16" s="410"/>
      <c r="U16" s="409"/>
      <c r="V16" s="407"/>
      <c r="W16" s="410"/>
      <c r="X16" s="410"/>
      <c r="Y16" s="409"/>
      <c r="Z16" s="407"/>
      <c r="AA16" s="410"/>
      <c r="AB16" s="410"/>
      <c r="AC16" s="409"/>
      <c r="AD16" s="407"/>
      <c r="AE16" s="410"/>
      <c r="AF16" s="410"/>
      <c r="AG16" s="409"/>
      <c r="AH16" s="407"/>
      <c r="AI16" s="410"/>
      <c r="AJ16" s="410"/>
      <c r="AK16" s="409"/>
      <c r="AL16" s="407"/>
      <c r="AM16" s="410"/>
      <c r="AN16" s="410"/>
      <c r="AO16" s="409"/>
      <c r="AP16" s="70">
        <f t="shared" si="0"/>
        <v>0</v>
      </c>
      <c r="AQ16" s="71">
        <f t="shared" si="1"/>
        <v>0</v>
      </c>
      <c r="AR16" s="71">
        <f t="shared" si="2"/>
        <v>0</v>
      </c>
      <c r="AS16" s="145"/>
      <c r="AT16" s="407"/>
      <c r="AU16" s="410"/>
      <c r="AV16" s="410"/>
      <c r="AW16" s="409"/>
      <c r="AX16" s="407"/>
      <c r="AY16" s="410"/>
      <c r="AZ16" s="410"/>
      <c r="BA16" s="409"/>
      <c r="BB16" s="407"/>
      <c r="BC16" s="410"/>
      <c r="BD16" s="410"/>
      <c r="BE16" s="409"/>
      <c r="BF16" s="105">
        <f t="shared" si="3"/>
        <v>0</v>
      </c>
      <c r="BG16" s="106">
        <f t="shared" si="4"/>
        <v>0</v>
      </c>
      <c r="BH16" s="106">
        <f t="shared" si="5"/>
        <v>0</v>
      </c>
      <c r="BI16" s="157"/>
      <c r="BJ16" s="45">
        <f aca="true" t="shared" si="15" ref="BJ16:BL17">B16+F16+J16+N16+R16+BF16+AP16</f>
        <v>0</v>
      </c>
      <c r="BK16" s="53">
        <f t="shared" si="15"/>
        <v>0</v>
      </c>
      <c r="BL16" s="53">
        <f t="shared" si="15"/>
        <v>0</v>
      </c>
      <c r="BM16" s="169"/>
      <c r="BN16" s="407">
        <v>12815928</v>
      </c>
      <c r="BO16" s="408">
        <v>12815928</v>
      </c>
      <c r="BP16" s="408">
        <v>20677888</v>
      </c>
      <c r="BQ16" s="411">
        <f>ROUND(BP16/BO16*100,2)</f>
        <v>161.35</v>
      </c>
      <c r="BR16" s="609">
        <f aca="true" t="shared" si="16" ref="BR16:BT17">BN16+BJ16</f>
        <v>12815928</v>
      </c>
      <c r="BS16" s="600">
        <f t="shared" si="16"/>
        <v>12815928</v>
      </c>
      <c r="BT16" s="600">
        <f t="shared" si="16"/>
        <v>20677888</v>
      </c>
      <c r="BU16" s="610">
        <f t="shared" si="14"/>
        <v>161.35</v>
      </c>
      <c r="BV16" s="412">
        <f aca="true" t="shared" si="17" ref="BV16:BX17">BR16</f>
        <v>12815928</v>
      </c>
      <c r="BW16" s="412">
        <f t="shared" si="17"/>
        <v>12815928</v>
      </c>
      <c r="BX16" s="412">
        <f t="shared" si="17"/>
        <v>20677888</v>
      </c>
      <c r="BY16" s="413">
        <f>ROUND(BX16/BW16*100,2)</f>
        <v>161.35</v>
      </c>
    </row>
    <row r="17" spans="1:77" s="3" customFormat="1" ht="14.25" thickBot="1">
      <c r="A17" s="439" t="s">
        <v>123</v>
      </c>
      <c r="B17" s="440"/>
      <c r="C17" s="441"/>
      <c r="D17" s="441"/>
      <c r="E17" s="442"/>
      <c r="F17" s="443">
        <v>1478181</v>
      </c>
      <c r="G17" s="441">
        <v>1478181</v>
      </c>
      <c r="H17" s="441">
        <v>0</v>
      </c>
      <c r="I17" s="442">
        <v>0</v>
      </c>
      <c r="J17" s="441"/>
      <c r="K17" s="441"/>
      <c r="L17" s="441"/>
      <c r="M17" s="442"/>
      <c r="N17" s="440"/>
      <c r="O17" s="443"/>
      <c r="P17" s="443"/>
      <c r="Q17" s="442"/>
      <c r="R17" s="440"/>
      <c r="S17" s="443"/>
      <c r="T17" s="443"/>
      <c r="U17" s="442"/>
      <c r="V17" s="440"/>
      <c r="W17" s="443"/>
      <c r="X17" s="443"/>
      <c r="Y17" s="442"/>
      <c r="Z17" s="440"/>
      <c r="AA17" s="443"/>
      <c r="AB17" s="443"/>
      <c r="AC17" s="442"/>
      <c r="AD17" s="440"/>
      <c r="AE17" s="443"/>
      <c r="AF17" s="443"/>
      <c r="AG17" s="442"/>
      <c r="AH17" s="440"/>
      <c r="AI17" s="443"/>
      <c r="AJ17" s="443"/>
      <c r="AK17" s="442"/>
      <c r="AL17" s="440"/>
      <c r="AM17" s="443"/>
      <c r="AN17" s="443"/>
      <c r="AO17" s="442"/>
      <c r="AP17" s="80">
        <f t="shared" si="0"/>
        <v>0</v>
      </c>
      <c r="AQ17" s="81">
        <f t="shared" si="1"/>
        <v>0</v>
      </c>
      <c r="AR17" s="81">
        <f t="shared" si="2"/>
        <v>0</v>
      </c>
      <c r="AS17" s="149"/>
      <c r="AT17" s="440"/>
      <c r="AU17" s="443"/>
      <c r="AV17" s="443"/>
      <c r="AW17" s="442"/>
      <c r="AX17" s="440"/>
      <c r="AY17" s="443"/>
      <c r="AZ17" s="443"/>
      <c r="BA17" s="442"/>
      <c r="BB17" s="440"/>
      <c r="BC17" s="443"/>
      <c r="BD17" s="443"/>
      <c r="BE17" s="442"/>
      <c r="BF17" s="115">
        <f t="shared" si="3"/>
        <v>0</v>
      </c>
      <c r="BG17" s="116">
        <f t="shared" si="4"/>
        <v>0</v>
      </c>
      <c r="BH17" s="116">
        <f t="shared" si="5"/>
        <v>0</v>
      </c>
      <c r="BI17" s="161"/>
      <c r="BJ17" s="45">
        <f t="shared" si="15"/>
        <v>1478181</v>
      </c>
      <c r="BK17" s="54">
        <f t="shared" si="15"/>
        <v>1478181</v>
      </c>
      <c r="BL17" s="54">
        <f t="shared" si="15"/>
        <v>0</v>
      </c>
      <c r="BM17" s="170"/>
      <c r="BN17" s="440">
        <v>0</v>
      </c>
      <c r="BO17" s="441">
        <v>0</v>
      </c>
      <c r="BP17" s="441">
        <v>947694</v>
      </c>
      <c r="BQ17" s="428"/>
      <c r="BR17" s="611">
        <f t="shared" si="16"/>
        <v>1478181</v>
      </c>
      <c r="BS17" s="601">
        <f t="shared" si="16"/>
        <v>1478181</v>
      </c>
      <c r="BT17" s="601">
        <f t="shared" si="16"/>
        <v>947694</v>
      </c>
      <c r="BU17" s="610">
        <f t="shared" si="14"/>
        <v>64.11</v>
      </c>
      <c r="BV17" s="444">
        <f t="shared" si="17"/>
        <v>1478181</v>
      </c>
      <c r="BW17" s="444">
        <f t="shared" si="17"/>
        <v>1478181</v>
      </c>
      <c r="BX17" s="444">
        <f t="shared" si="17"/>
        <v>947694</v>
      </c>
      <c r="BY17" s="445"/>
    </row>
    <row r="18" spans="1:77" s="4" customFormat="1" ht="14.25" customHeight="1" thickBot="1">
      <c r="A18" s="17" t="s">
        <v>98</v>
      </c>
      <c r="B18" s="18">
        <f>B15+B14+B12</f>
        <v>0</v>
      </c>
      <c r="C18" s="18">
        <f>C15+C14+C12</f>
        <v>0</v>
      </c>
      <c r="D18" s="18">
        <f>D15+D14+D12</f>
        <v>0</v>
      </c>
      <c r="E18" s="136"/>
      <c r="F18" s="21">
        <f>F15+F14+F12</f>
        <v>1478181</v>
      </c>
      <c r="G18" s="19">
        <f>G15+G14+G12</f>
        <v>5478181</v>
      </c>
      <c r="H18" s="19">
        <f>H15+H14+H12</f>
        <v>4000000</v>
      </c>
      <c r="I18" s="136"/>
      <c r="J18" s="19">
        <f>J15+J14+J12</f>
        <v>0</v>
      </c>
      <c r="K18" s="19">
        <f>K15+K14+K12</f>
        <v>0</v>
      </c>
      <c r="L18" s="19">
        <f>L15+L14+L12</f>
        <v>0</v>
      </c>
      <c r="M18" s="136"/>
      <c r="N18" s="18">
        <f>N15+N14+N12</f>
        <v>0</v>
      </c>
      <c r="O18" s="21">
        <f>O15+O14+O12</f>
        <v>0</v>
      </c>
      <c r="P18" s="21">
        <f>P15+P14+P12</f>
        <v>0</v>
      </c>
      <c r="Q18" s="136"/>
      <c r="R18" s="18">
        <f>R15+R14+R12</f>
        <v>0</v>
      </c>
      <c r="S18" s="21">
        <f>S15+S14+S12</f>
        <v>0</v>
      </c>
      <c r="T18" s="21">
        <f>T15+T14+T12</f>
        <v>0</v>
      </c>
      <c r="U18" s="136"/>
      <c r="V18" s="18">
        <f>V15+V14+V12</f>
        <v>0</v>
      </c>
      <c r="W18" s="21">
        <f>W15+W14+W12</f>
        <v>0</v>
      </c>
      <c r="X18" s="21">
        <f>X15+X14+X12</f>
        <v>0</v>
      </c>
      <c r="Y18" s="136"/>
      <c r="Z18" s="18">
        <f>Z15+Z14+Z12</f>
        <v>0</v>
      </c>
      <c r="AA18" s="21">
        <f>AA15+AA14+AA12</f>
        <v>0</v>
      </c>
      <c r="AB18" s="21">
        <f>AB15+AB14+AB12</f>
        <v>0</v>
      </c>
      <c r="AC18" s="136"/>
      <c r="AD18" s="18">
        <f>AD15+AD14+AD12</f>
        <v>0</v>
      </c>
      <c r="AE18" s="21">
        <f>AE15+AE14+AE12</f>
        <v>0</v>
      </c>
      <c r="AF18" s="21">
        <f>AF15+AF14+AF12</f>
        <v>0</v>
      </c>
      <c r="AG18" s="136"/>
      <c r="AH18" s="18">
        <f>AH15+AH14+AH12</f>
        <v>0</v>
      </c>
      <c r="AI18" s="21">
        <f>AI15+AI14+AI12</f>
        <v>0</v>
      </c>
      <c r="AJ18" s="21">
        <f>AJ15+AJ14+AJ12</f>
        <v>0</v>
      </c>
      <c r="AK18" s="136"/>
      <c r="AL18" s="18">
        <f>AL15+AL14+AL12</f>
        <v>0</v>
      </c>
      <c r="AM18" s="21">
        <f>AM15+AM14+AM12</f>
        <v>0</v>
      </c>
      <c r="AN18" s="21">
        <f>AN15+AN14+AN12</f>
        <v>0</v>
      </c>
      <c r="AO18" s="136"/>
      <c r="AP18" s="76">
        <f t="shared" si="0"/>
        <v>0</v>
      </c>
      <c r="AQ18" s="77">
        <f t="shared" si="1"/>
        <v>0</v>
      </c>
      <c r="AR18" s="77">
        <f t="shared" si="2"/>
        <v>0</v>
      </c>
      <c r="AS18" s="148"/>
      <c r="AT18" s="18">
        <f>AT15+AT14+AT12</f>
        <v>0</v>
      </c>
      <c r="AU18" s="21">
        <f>AU15+AU14+AU12</f>
        <v>0</v>
      </c>
      <c r="AV18" s="21">
        <f>AV15+AV14+AV12</f>
        <v>0</v>
      </c>
      <c r="AW18" s="136"/>
      <c r="AX18" s="18">
        <f>AX15+AX14+AX12</f>
        <v>0</v>
      </c>
      <c r="AY18" s="21">
        <f>AY15+AY14+AY12</f>
        <v>0</v>
      </c>
      <c r="AZ18" s="21">
        <f>AZ15+AZ14+AZ12</f>
        <v>0</v>
      </c>
      <c r="BA18" s="136"/>
      <c r="BB18" s="18">
        <f>BB15+BB14+BB12</f>
        <v>0</v>
      </c>
      <c r="BC18" s="21">
        <f>BC15+BC14+BC12</f>
        <v>0</v>
      </c>
      <c r="BD18" s="21">
        <f>BD15+BD14+BD12</f>
        <v>0</v>
      </c>
      <c r="BE18" s="136"/>
      <c r="BF18" s="111">
        <f t="shared" si="3"/>
        <v>0</v>
      </c>
      <c r="BG18" s="112">
        <f t="shared" si="4"/>
        <v>0</v>
      </c>
      <c r="BH18" s="112">
        <f t="shared" si="5"/>
        <v>0</v>
      </c>
      <c r="BI18" s="160"/>
      <c r="BJ18" s="46">
        <f>BJ15+BJ14+BJ12</f>
        <v>1478181</v>
      </c>
      <c r="BK18" s="51">
        <f>BK15+BK14+BK12</f>
        <v>5478181</v>
      </c>
      <c r="BL18" s="51">
        <f>BL15+BL14+BL12</f>
        <v>4000000</v>
      </c>
      <c r="BM18" s="171"/>
      <c r="BN18" s="18">
        <f>BN15+BN14+BN12</f>
        <v>291562411</v>
      </c>
      <c r="BO18" s="39">
        <f>BO15+BO14+BO12</f>
        <v>1169969184</v>
      </c>
      <c r="BP18" s="39">
        <f>BP15+BP14+BP12</f>
        <v>1047540449</v>
      </c>
      <c r="BQ18" s="142">
        <f>ROUND(BP18/BO18*100,2)</f>
        <v>89.54</v>
      </c>
      <c r="BR18" s="612">
        <f>BR15+BR14+BR12</f>
        <v>293040592</v>
      </c>
      <c r="BS18" s="602">
        <f>BS15+BS14+BS12</f>
        <v>1175447365</v>
      </c>
      <c r="BT18" s="602">
        <f>BT15+BT14+BT12</f>
        <v>1051540449</v>
      </c>
      <c r="BU18" s="613">
        <f t="shared" si="14"/>
        <v>89.46</v>
      </c>
      <c r="BV18" s="34">
        <f>BV15+BV14+BV12</f>
        <v>293040592</v>
      </c>
      <c r="BW18" s="34">
        <f>BW15+BW14+BW12</f>
        <v>1175447365</v>
      </c>
      <c r="BX18" s="34">
        <f>BX15+BX14+BX12</f>
        <v>1051540449</v>
      </c>
      <c r="BY18" s="137">
        <f>ROUND(BX18/BW18*100,2)</f>
        <v>89.46</v>
      </c>
    </row>
    <row r="19" spans="1:77" s="4" customFormat="1" ht="15.75" customHeight="1" thickBot="1">
      <c r="A19" s="23" t="s">
        <v>96</v>
      </c>
      <c r="B19" s="18">
        <f>B18+B11</f>
        <v>1450000</v>
      </c>
      <c r="C19" s="18">
        <f>C18+C11</f>
        <v>7547371</v>
      </c>
      <c r="D19" s="18">
        <f>D18+D11</f>
        <v>7323199</v>
      </c>
      <c r="E19" s="136">
        <f aca="true" t="shared" si="18" ref="E19:E26">ROUND(D19/C19*100,2)</f>
        <v>97.03</v>
      </c>
      <c r="F19" s="24">
        <f>F18+F11</f>
        <v>102978885</v>
      </c>
      <c r="G19" s="19">
        <f>G18+G11</f>
        <v>194615762</v>
      </c>
      <c r="H19" s="19">
        <f>H18+H11</f>
        <v>206843304</v>
      </c>
      <c r="I19" s="136">
        <f aca="true" t="shared" si="19" ref="I19:I26">ROUND(H19/G19*100,2)</f>
        <v>106.28</v>
      </c>
      <c r="J19" s="25">
        <f>J18+J11</f>
        <v>4000000</v>
      </c>
      <c r="K19" s="19">
        <f>K18+K11</f>
        <v>13714590</v>
      </c>
      <c r="L19" s="19">
        <f>L18+L11</f>
        <v>14849157</v>
      </c>
      <c r="M19" s="136">
        <f aca="true" t="shared" si="20" ref="M19:M26">ROUND(L19/K19*100,2)</f>
        <v>108.27</v>
      </c>
      <c r="N19" s="27">
        <f>N18+N11</f>
        <v>1700000</v>
      </c>
      <c r="O19" s="21">
        <f>O18+O11</f>
        <v>12329824</v>
      </c>
      <c r="P19" s="21">
        <f>P18+P11</f>
        <v>13670929</v>
      </c>
      <c r="Q19" s="136">
        <f>ROUND(P19/O19*100,2)</f>
        <v>110.88</v>
      </c>
      <c r="R19" s="27">
        <f>R18+R11</f>
        <v>95532800</v>
      </c>
      <c r="S19" s="21">
        <f>S18+S11</f>
        <v>95532800</v>
      </c>
      <c r="T19" s="21">
        <f>T18+T11</f>
        <v>97408116</v>
      </c>
      <c r="U19" s="136">
        <f aca="true" t="shared" si="21" ref="U19:U26">ROUND(T19/S19*100,2)</f>
        <v>101.96</v>
      </c>
      <c r="V19" s="27">
        <f>V18+V11</f>
        <v>450000</v>
      </c>
      <c r="W19" s="21">
        <f>W18+W11</f>
        <v>2597496</v>
      </c>
      <c r="X19" s="21">
        <f>X18+X11</f>
        <v>2396721</v>
      </c>
      <c r="Y19" s="136">
        <f>ROUND(X19/W19*100,2)</f>
        <v>92.27</v>
      </c>
      <c r="Z19" s="27">
        <f>Z18+Z11</f>
        <v>0</v>
      </c>
      <c r="AA19" s="21">
        <f>AA18+AA11</f>
        <v>0</v>
      </c>
      <c r="AB19" s="21">
        <f>AB18+AB11</f>
        <v>0</v>
      </c>
      <c r="AC19" s="136"/>
      <c r="AD19" s="27">
        <f>AD18+AD11</f>
        <v>387000</v>
      </c>
      <c r="AE19" s="21">
        <f>AE18+AE11</f>
        <v>387000</v>
      </c>
      <c r="AF19" s="21">
        <f>AF18+AF11</f>
        <v>406416</v>
      </c>
      <c r="AG19" s="136">
        <f>ROUND(AF19/AE19*100,2)</f>
        <v>105.02</v>
      </c>
      <c r="AH19" s="27">
        <f>AH18+AH11</f>
        <v>0</v>
      </c>
      <c r="AI19" s="21">
        <f>AI18+AI11</f>
        <v>0</v>
      </c>
      <c r="AJ19" s="21">
        <f>AJ18+AJ11</f>
        <v>135960</v>
      </c>
      <c r="AK19" s="136"/>
      <c r="AL19" s="27">
        <f>AL18+AL11</f>
        <v>0</v>
      </c>
      <c r="AM19" s="21">
        <f>AM18+AM11</f>
        <v>0</v>
      </c>
      <c r="AN19" s="21">
        <f>AN18+AN11</f>
        <v>0</v>
      </c>
      <c r="AO19" s="136"/>
      <c r="AP19" s="82">
        <f t="shared" si="0"/>
        <v>837000</v>
      </c>
      <c r="AQ19" s="77">
        <f t="shared" si="1"/>
        <v>2984496</v>
      </c>
      <c r="AR19" s="77">
        <f t="shared" si="2"/>
        <v>2939097</v>
      </c>
      <c r="AS19" s="148">
        <f>ROUND(AR19/AQ19*100,2)</f>
        <v>98.48</v>
      </c>
      <c r="AT19" s="27">
        <f>AT18+AT11</f>
        <v>500000</v>
      </c>
      <c r="AU19" s="21">
        <f>AU18+AU11</f>
        <v>2649343</v>
      </c>
      <c r="AV19" s="21">
        <f>AV18+AV11</f>
        <v>3522554</v>
      </c>
      <c r="AW19" s="136">
        <f>ROUND(AV19/AU19*100,2)</f>
        <v>132.96</v>
      </c>
      <c r="AX19" s="27">
        <f>AX18+AX11</f>
        <v>100000</v>
      </c>
      <c r="AY19" s="21">
        <f>AY18+AY11</f>
        <v>277328</v>
      </c>
      <c r="AZ19" s="21">
        <f>AZ18+AZ11</f>
        <v>105995</v>
      </c>
      <c r="BA19" s="136">
        <f>ROUND(AZ19/AY19*100,2)</f>
        <v>38.22</v>
      </c>
      <c r="BB19" s="27">
        <f>BB18+BB11</f>
        <v>83600</v>
      </c>
      <c r="BC19" s="21">
        <f>BC18+BC11</f>
        <v>83600</v>
      </c>
      <c r="BD19" s="21">
        <f>BD18+BD11</f>
        <v>59300</v>
      </c>
      <c r="BE19" s="136">
        <f>ROUND(BD19/BC19*100,2)</f>
        <v>70.93</v>
      </c>
      <c r="BF19" s="117">
        <f t="shared" si="3"/>
        <v>683600</v>
      </c>
      <c r="BG19" s="112">
        <f t="shared" si="4"/>
        <v>3010271</v>
      </c>
      <c r="BH19" s="112">
        <f t="shared" si="5"/>
        <v>3687849</v>
      </c>
      <c r="BI19" s="160">
        <f>ROUND(BH19/BG19*100,2)</f>
        <v>122.51</v>
      </c>
      <c r="BJ19" s="48">
        <f>BJ18+BJ11</f>
        <v>207182285</v>
      </c>
      <c r="BK19" s="51">
        <f>BK18+BK11</f>
        <v>329735114</v>
      </c>
      <c r="BL19" s="51">
        <f>BL18+BL11</f>
        <v>346721651</v>
      </c>
      <c r="BM19" s="171">
        <f>ROUND(BL19/BK19*100,2)</f>
        <v>105.15</v>
      </c>
      <c r="BN19" s="27">
        <f>BN18+BN11</f>
        <v>1826851219</v>
      </c>
      <c r="BO19" s="39">
        <f>BO18+BO11</f>
        <v>2927836799</v>
      </c>
      <c r="BP19" s="39">
        <f>BP18+BP11</f>
        <v>2787932832</v>
      </c>
      <c r="BQ19" s="142">
        <f>ROUND(BP19/BO19*100,2)</f>
        <v>95.22</v>
      </c>
      <c r="BR19" s="614">
        <f>BR18+BR11</f>
        <v>2034033504</v>
      </c>
      <c r="BS19" s="602">
        <f>BS18+BS11</f>
        <v>3257571913</v>
      </c>
      <c r="BT19" s="602">
        <f>BT18+BT11</f>
        <v>3134654483</v>
      </c>
      <c r="BU19" s="613">
        <f t="shared" si="14"/>
        <v>96.23</v>
      </c>
      <c r="BV19" s="36">
        <f>BV18+BV11</f>
        <v>2034033504</v>
      </c>
      <c r="BW19" s="36">
        <f>BW18+BW11</f>
        <v>3257571913</v>
      </c>
      <c r="BX19" s="36">
        <f>BX18+BX11</f>
        <v>3134654483</v>
      </c>
      <c r="BY19" s="138">
        <f>ROUND(BX19/BW19*100,2)</f>
        <v>96.23</v>
      </c>
    </row>
    <row r="20" spans="1:77" s="3" customFormat="1" ht="13.5">
      <c r="A20" s="446" t="s">
        <v>63</v>
      </c>
      <c r="B20" s="447">
        <f>SUM(B21:B22)</f>
        <v>25315576</v>
      </c>
      <c r="C20" s="448">
        <f>SUM(C21:C22)</f>
        <v>28490435</v>
      </c>
      <c r="D20" s="448">
        <f>SUM(D21:D22)</f>
        <v>28490435</v>
      </c>
      <c r="E20" s="449">
        <f t="shared" si="18"/>
        <v>100</v>
      </c>
      <c r="F20" s="450">
        <f>SUM(F21:F22)</f>
        <v>13131114</v>
      </c>
      <c r="G20" s="448">
        <f>SUM(G21:G22)</f>
        <v>13312790</v>
      </c>
      <c r="H20" s="448">
        <f>SUM(H21:H22)</f>
        <v>13312790</v>
      </c>
      <c r="I20" s="449">
        <f t="shared" si="19"/>
        <v>100</v>
      </c>
      <c r="J20" s="448">
        <f>SUM(J21:J22)</f>
        <v>2500002</v>
      </c>
      <c r="K20" s="448">
        <f>SUM(K21:K22)</f>
        <v>8190721</v>
      </c>
      <c r="L20" s="448">
        <f>SUM(L21:L22)</f>
        <v>8190721</v>
      </c>
      <c r="M20" s="449">
        <f t="shared" si="20"/>
        <v>100</v>
      </c>
      <c r="N20" s="447">
        <f>SUM(N21:N22)</f>
        <v>0</v>
      </c>
      <c r="O20" s="450">
        <f>SUM(O21:O22)</f>
        <v>4018172</v>
      </c>
      <c r="P20" s="450">
        <f>SUM(P21:P22)</f>
        <v>4018172</v>
      </c>
      <c r="Q20" s="449">
        <f>ROUND(P20/O20*100,2)</f>
        <v>100</v>
      </c>
      <c r="R20" s="447">
        <f>SUM(R21:R22)</f>
        <v>2280000</v>
      </c>
      <c r="S20" s="450">
        <f>SUM(S21:S22)</f>
        <v>20452370</v>
      </c>
      <c r="T20" s="450">
        <f>SUM(T21:T22)</f>
        <v>20452370</v>
      </c>
      <c r="U20" s="449">
        <f t="shared" si="21"/>
        <v>100</v>
      </c>
      <c r="V20" s="447">
        <f>SUM(V21:V22)</f>
        <v>0</v>
      </c>
      <c r="W20" s="450">
        <f>SUM(W21:W22)</f>
        <v>4705634</v>
      </c>
      <c r="X20" s="450">
        <f>SUM(X21:X22)</f>
        <v>4705634</v>
      </c>
      <c r="Y20" s="449">
        <f>ROUND(X20/W20*100,2)</f>
        <v>100</v>
      </c>
      <c r="Z20" s="447">
        <f>SUM(Z21:Z22)</f>
        <v>0</v>
      </c>
      <c r="AA20" s="450">
        <f>SUM(AA21:AA22)</f>
        <v>2122810</v>
      </c>
      <c r="AB20" s="450">
        <f>SUM(AB21:AB22)</f>
        <v>2122810</v>
      </c>
      <c r="AC20" s="449">
        <f>ROUND(AB20/AA20*100,2)</f>
        <v>100</v>
      </c>
      <c r="AD20" s="447">
        <f>SUM(AD21:AD22)</f>
        <v>0</v>
      </c>
      <c r="AE20" s="450">
        <f>SUM(AE21:AE22)</f>
        <v>3791130</v>
      </c>
      <c r="AF20" s="450">
        <f>SUM(AF21:AF22)</f>
        <v>3791130</v>
      </c>
      <c r="AG20" s="449">
        <f>ROUND(AF20/AE20*100,2)</f>
        <v>100</v>
      </c>
      <c r="AH20" s="447">
        <f>SUM(AH21:AH22)</f>
        <v>0</v>
      </c>
      <c r="AI20" s="450">
        <f>SUM(AI21:AI22)</f>
        <v>167226</v>
      </c>
      <c r="AJ20" s="450">
        <f>SUM(AJ21:AJ22)</f>
        <v>167226</v>
      </c>
      <c r="AK20" s="449">
        <f>ROUND(AJ20/AI20*100,2)</f>
        <v>100</v>
      </c>
      <c r="AL20" s="447">
        <f>SUM(AL21:AL22)</f>
        <v>0</v>
      </c>
      <c r="AM20" s="450">
        <f>SUM(AM21:AM22)</f>
        <v>691349</v>
      </c>
      <c r="AN20" s="450">
        <f>SUM(AN21:AN22)</f>
        <v>691349</v>
      </c>
      <c r="AO20" s="449">
        <f>ROUND(AN20/AM20*100,2)</f>
        <v>100</v>
      </c>
      <c r="AP20" s="83">
        <f t="shared" si="0"/>
        <v>0</v>
      </c>
      <c r="AQ20" s="84">
        <f t="shared" si="1"/>
        <v>11478149</v>
      </c>
      <c r="AR20" s="84">
        <f t="shared" si="2"/>
        <v>11478149</v>
      </c>
      <c r="AS20" s="150">
        <f>ROUND(AR20/AQ20*100,2)</f>
        <v>100</v>
      </c>
      <c r="AT20" s="447">
        <f>SUM(AT21:AT22)</f>
        <v>0</v>
      </c>
      <c r="AU20" s="450">
        <f>SUM(AU21:AU22)</f>
        <v>3829004</v>
      </c>
      <c r="AV20" s="450">
        <f>SUM(AV21:AV22)</f>
        <v>3829004</v>
      </c>
      <c r="AW20" s="449">
        <f>ROUND(AV20/AU20*100,2)</f>
        <v>100</v>
      </c>
      <c r="AX20" s="447">
        <f>SUM(AX21:AX22)</f>
        <v>0</v>
      </c>
      <c r="AY20" s="450">
        <f>SUM(AY21:AY22)</f>
        <v>2188831</v>
      </c>
      <c r="AZ20" s="450">
        <f>SUM(AZ21:AZ22)</f>
        <v>2188831</v>
      </c>
      <c r="BA20" s="449">
        <f>ROUND(AZ20/AY20*100,2)</f>
        <v>100</v>
      </c>
      <c r="BB20" s="447">
        <f>SUM(BB21:BB22)</f>
        <v>0</v>
      </c>
      <c r="BC20" s="450">
        <f>SUM(BC21:BC22)</f>
        <v>240064</v>
      </c>
      <c r="BD20" s="450">
        <f>SUM(BD21:BD22)</f>
        <v>240064</v>
      </c>
      <c r="BE20" s="449">
        <f>ROUND(BD20/BC20*100,2)</f>
        <v>100</v>
      </c>
      <c r="BF20" s="118">
        <f t="shared" si="3"/>
        <v>0</v>
      </c>
      <c r="BG20" s="119">
        <f t="shared" si="4"/>
        <v>6257899</v>
      </c>
      <c r="BH20" s="119">
        <f t="shared" si="5"/>
        <v>6257899</v>
      </c>
      <c r="BI20" s="162">
        <f>ROUND(BH20/BG20*100,2)</f>
        <v>100</v>
      </c>
      <c r="BJ20" s="44">
        <f>SUM(BJ21:BJ22)</f>
        <v>43226692</v>
      </c>
      <c r="BK20" s="52">
        <f>SUM(BK21:BK22)</f>
        <v>92200536</v>
      </c>
      <c r="BL20" s="52">
        <f>SUM(BL21:BL22)</f>
        <v>92200536</v>
      </c>
      <c r="BM20" s="172">
        <f>ROUND(BL20/BK20*100,2)</f>
        <v>100</v>
      </c>
      <c r="BN20" s="447">
        <f>SUM(BN21:BN22)</f>
        <v>1197863412</v>
      </c>
      <c r="BO20" s="451">
        <f>SUM(BO21:BO22)</f>
        <v>1218315989</v>
      </c>
      <c r="BP20" s="451">
        <f>SUM(BP21:BP22)</f>
        <v>1218315989</v>
      </c>
      <c r="BQ20" s="452">
        <f>ROUND(BP20/BO20*100,2)</f>
        <v>100</v>
      </c>
      <c r="BR20" s="615">
        <f>SUM(BR21:BR22)</f>
        <v>1241090104</v>
      </c>
      <c r="BS20" s="603">
        <f>SUM(BS21:BS22)</f>
        <v>1310516525</v>
      </c>
      <c r="BT20" s="603">
        <f>SUM(BT21:BT22)</f>
        <v>1310516525</v>
      </c>
      <c r="BU20" s="616">
        <f t="shared" si="14"/>
        <v>100</v>
      </c>
      <c r="BV20" s="453">
        <f>SUM(BV21:BV22)</f>
        <v>1241090104</v>
      </c>
      <c r="BW20" s="453">
        <f>SUM(BW21:BW22)</f>
        <v>1310516525</v>
      </c>
      <c r="BX20" s="453">
        <f>SUM(BX21:BX22)</f>
        <v>1310516525</v>
      </c>
      <c r="BY20" s="454">
        <f>ROUND(BX20/BW20*100,2)</f>
        <v>100</v>
      </c>
    </row>
    <row r="21" spans="1:77" s="3" customFormat="1" ht="13.5">
      <c r="A21" s="432" t="s">
        <v>99</v>
      </c>
      <c r="B21" s="407">
        <v>403962</v>
      </c>
      <c r="C21" s="408">
        <v>3578821</v>
      </c>
      <c r="D21" s="408">
        <v>3578821</v>
      </c>
      <c r="E21" s="409">
        <f t="shared" si="18"/>
        <v>100</v>
      </c>
      <c r="F21" s="410">
        <v>12947063</v>
      </c>
      <c r="G21" s="408">
        <v>13128739</v>
      </c>
      <c r="H21" s="408">
        <v>13128739</v>
      </c>
      <c r="I21" s="409">
        <f t="shared" si="19"/>
        <v>100</v>
      </c>
      <c r="J21" s="408">
        <v>2180978</v>
      </c>
      <c r="K21" s="408">
        <v>7871697</v>
      </c>
      <c r="L21" s="408">
        <v>7871697</v>
      </c>
      <c r="M21" s="409">
        <f t="shared" si="20"/>
        <v>100</v>
      </c>
      <c r="N21" s="407"/>
      <c r="O21" s="410">
        <v>4018172</v>
      </c>
      <c r="P21" s="410">
        <v>4018172</v>
      </c>
      <c r="Q21" s="409">
        <f>ROUND(P21/O21*100,2)</f>
        <v>100</v>
      </c>
      <c r="R21" s="407">
        <v>500000</v>
      </c>
      <c r="S21" s="410">
        <v>18672370</v>
      </c>
      <c r="T21" s="410">
        <v>18672370</v>
      </c>
      <c r="U21" s="409">
        <f t="shared" si="21"/>
        <v>100</v>
      </c>
      <c r="V21" s="407"/>
      <c r="W21" s="410">
        <v>4705634</v>
      </c>
      <c r="X21" s="410">
        <v>4705634</v>
      </c>
      <c r="Y21" s="409">
        <f>ROUND(X21/W21*100,2)</f>
        <v>100</v>
      </c>
      <c r="Z21" s="407"/>
      <c r="AA21" s="410">
        <v>2122810</v>
      </c>
      <c r="AB21" s="410">
        <v>2122810</v>
      </c>
      <c r="AC21" s="409">
        <f>ROUND(AB21/AA21*100,2)</f>
        <v>100</v>
      </c>
      <c r="AD21" s="407"/>
      <c r="AE21" s="410">
        <v>3791130</v>
      </c>
      <c r="AF21" s="410">
        <v>3791130</v>
      </c>
      <c r="AG21" s="409">
        <f>ROUND(AF21/AE21*100,2)</f>
        <v>100</v>
      </c>
      <c r="AH21" s="407"/>
      <c r="AI21" s="410">
        <v>167226</v>
      </c>
      <c r="AJ21" s="410">
        <v>167226</v>
      </c>
      <c r="AK21" s="409">
        <f>ROUND(AJ21/AI21*100,2)</f>
        <v>100</v>
      </c>
      <c r="AL21" s="407"/>
      <c r="AM21" s="410">
        <v>691349</v>
      </c>
      <c r="AN21" s="410">
        <v>691349</v>
      </c>
      <c r="AO21" s="409">
        <f>ROUND(AN21/AM21*100,2)</f>
        <v>100</v>
      </c>
      <c r="AP21" s="70">
        <f t="shared" si="0"/>
        <v>0</v>
      </c>
      <c r="AQ21" s="71">
        <f t="shared" si="1"/>
        <v>11478149</v>
      </c>
      <c r="AR21" s="71">
        <f t="shared" si="2"/>
        <v>11478149</v>
      </c>
      <c r="AS21" s="145">
        <f>ROUND(AR21/AQ21*100,2)</f>
        <v>100</v>
      </c>
      <c r="AT21" s="407"/>
      <c r="AU21" s="410">
        <v>3829004</v>
      </c>
      <c r="AV21" s="410">
        <v>3829004</v>
      </c>
      <c r="AW21" s="409">
        <f>ROUND(AV21/AU21*100,2)</f>
        <v>100</v>
      </c>
      <c r="AX21" s="407"/>
      <c r="AY21" s="410">
        <v>2188831</v>
      </c>
      <c r="AZ21" s="410">
        <v>2188831</v>
      </c>
      <c r="BA21" s="409">
        <f>ROUND(AZ21/AY21*100,2)</f>
        <v>100</v>
      </c>
      <c r="BB21" s="407"/>
      <c r="BC21" s="410">
        <v>240064</v>
      </c>
      <c r="BD21" s="410">
        <v>240064</v>
      </c>
      <c r="BE21" s="409">
        <f>ROUND(BD21/BC21*100,2)</f>
        <v>100</v>
      </c>
      <c r="BF21" s="105">
        <f t="shared" si="3"/>
        <v>0</v>
      </c>
      <c r="BG21" s="106">
        <f t="shared" si="4"/>
        <v>6257899</v>
      </c>
      <c r="BH21" s="106">
        <f t="shared" si="5"/>
        <v>6257899</v>
      </c>
      <c r="BI21" s="157">
        <f>ROUND(BH21/BG21*100,2)</f>
        <v>100</v>
      </c>
      <c r="BJ21" s="45">
        <f aca="true" t="shared" si="22" ref="BJ21:BL28">B21+F21+J21+N21+R21+BF21+AP21</f>
        <v>16032003</v>
      </c>
      <c r="BK21" s="53">
        <f t="shared" si="22"/>
        <v>65005847</v>
      </c>
      <c r="BL21" s="53">
        <f t="shared" si="22"/>
        <v>65005847</v>
      </c>
      <c r="BM21" s="169">
        <f>ROUND(BL21/BK21*100,2)</f>
        <v>100</v>
      </c>
      <c r="BN21" s="407">
        <v>367238716</v>
      </c>
      <c r="BO21" s="408">
        <v>387691293</v>
      </c>
      <c r="BP21" s="408">
        <v>387691293</v>
      </c>
      <c r="BQ21" s="411">
        <f>ROUND(BP21/BO21*100,2)</f>
        <v>100</v>
      </c>
      <c r="BR21" s="609">
        <f aca="true" t="shared" si="23" ref="BR21:BT28">BN21+BJ21</f>
        <v>383270719</v>
      </c>
      <c r="BS21" s="600">
        <f t="shared" si="23"/>
        <v>452697140</v>
      </c>
      <c r="BT21" s="600">
        <f t="shared" si="23"/>
        <v>452697140</v>
      </c>
      <c r="BU21" s="610">
        <f t="shared" si="14"/>
        <v>100</v>
      </c>
      <c r="BV21" s="412">
        <f aca="true" t="shared" si="24" ref="BV21:BX22">BR21</f>
        <v>383270719</v>
      </c>
      <c r="BW21" s="412">
        <f t="shared" si="24"/>
        <v>452697140</v>
      </c>
      <c r="BX21" s="412">
        <f t="shared" si="24"/>
        <v>452697140</v>
      </c>
      <c r="BY21" s="413">
        <f>ROUND(BX21/BW21*100,2)</f>
        <v>100</v>
      </c>
    </row>
    <row r="22" spans="1:77" s="3" customFormat="1" ht="13.5">
      <c r="A22" s="455" t="s">
        <v>100</v>
      </c>
      <c r="B22" s="407">
        <v>24911614</v>
      </c>
      <c r="C22" s="408">
        <v>24911614</v>
      </c>
      <c r="D22" s="408">
        <v>24911614</v>
      </c>
      <c r="E22" s="409">
        <f t="shared" si="18"/>
        <v>100</v>
      </c>
      <c r="F22" s="443">
        <v>184051</v>
      </c>
      <c r="G22" s="408">
        <v>184051</v>
      </c>
      <c r="H22" s="408">
        <v>184051</v>
      </c>
      <c r="I22" s="409">
        <f t="shared" si="19"/>
        <v>100</v>
      </c>
      <c r="J22" s="441">
        <v>319024</v>
      </c>
      <c r="K22" s="408">
        <v>319024</v>
      </c>
      <c r="L22" s="408">
        <v>319024</v>
      </c>
      <c r="M22" s="409">
        <f t="shared" si="20"/>
        <v>100</v>
      </c>
      <c r="N22" s="440"/>
      <c r="O22" s="410"/>
      <c r="P22" s="410"/>
      <c r="Q22" s="409"/>
      <c r="R22" s="440">
        <v>1780000</v>
      </c>
      <c r="S22" s="410">
        <v>1780000</v>
      </c>
      <c r="T22" s="410">
        <v>1780000</v>
      </c>
      <c r="U22" s="409">
        <f t="shared" si="21"/>
        <v>100</v>
      </c>
      <c r="V22" s="440"/>
      <c r="W22" s="410"/>
      <c r="X22" s="410"/>
      <c r="Y22" s="409"/>
      <c r="Z22" s="440"/>
      <c r="AA22" s="410"/>
      <c r="AB22" s="410"/>
      <c r="AC22" s="409"/>
      <c r="AD22" s="440"/>
      <c r="AE22" s="410"/>
      <c r="AF22" s="410"/>
      <c r="AG22" s="409"/>
      <c r="AH22" s="440"/>
      <c r="AI22" s="410"/>
      <c r="AJ22" s="410"/>
      <c r="AK22" s="409"/>
      <c r="AL22" s="440"/>
      <c r="AM22" s="410"/>
      <c r="AN22" s="410"/>
      <c r="AO22" s="409"/>
      <c r="AP22" s="80">
        <f t="shared" si="0"/>
        <v>0</v>
      </c>
      <c r="AQ22" s="71">
        <f t="shared" si="1"/>
        <v>0</v>
      </c>
      <c r="AR22" s="71">
        <f t="shared" si="2"/>
        <v>0</v>
      </c>
      <c r="AS22" s="145"/>
      <c r="AT22" s="440"/>
      <c r="AU22" s="410"/>
      <c r="AV22" s="410"/>
      <c r="AW22" s="409"/>
      <c r="AX22" s="440"/>
      <c r="AY22" s="410"/>
      <c r="AZ22" s="410"/>
      <c r="BA22" s="409"/>
      <c r="BB22" s="440"/>
      <c r="BC22" s="410"/>
      <c r="BD22" s="410"/>
      <c r="BE22" s="409"/>
      <c r="BF22" s="115">
        <f t="shared" si="3"/>
        <v>0</v>
      </c>
      <c r="BG22" s="106">
        <f t="shared" si="4"/>
        <v>0</v>
      </c>
      <c r="BH22" s="106">
        <f t="shared" si="5"/>
        <v>0</v>
      </c>
      <c r="BI22" s="157"/>
      <c r="BJ22" s="49">
        <f t="shared" si="22"/>
        <v>27194689</v>
      </c>
      <c r="BK22" s="53">
        <f t="shared" si="22"/>
        <v>27194689</v>
      </c>
      <c r="BL22" s="53">
        <f t="shared" si="22"/>
        <v>27194689</v>
      </c>
      <c r="BM22" s="169"/>
      <c r="BN22" s="440">
        <v>830624696</v>
      </c>
      <c r="BO22" s="408">
        <v>830624696</v>
      </c>
      <c r="BP22" s="408">
        <v>830624696</v>
      </c>
      <c r="BQ22" s="411">
        <f>ROUND(BP22/BO22*100,2)</f>
        <v>100</v>
      </c>
      <c r="BR22" s="611">
        <f t="shared" si="23"/>
        <v>857819385</v>
      </c>
      <c r="BS22" s="600">
        <f t="shared" si="23"/>
        <v>857819385</v>
      </c>
      <c r="BT22" s="600">
        <f t="shared" si="23"/>
        <v>857819385</v>
      </c>
      <c r="BU22" s="610">
        <f t="shared" si="14"/>
        <v>100</v>
      </c>
      <c r="BV22" s="444">
        <f t="shared" si="24"/>
        <v>857819385</v>
      </c>
      <c r="BW22" s="444">
        <f t="shared" si="24"/>
        <v>857819385</v>
      </c>
      <c r="BX22" s="444">
        <f t="shared" si="24"/>
        <v>857819385</v>
      </c>
      <c r="BY22" s="445">
        <f>ROUND(BX22/BW22*100,2)</f>
        <v>100</v>
      </c>
    </row>
    <row r="23" spans="1:77" s="3" customFormat="1" ht="13.5">
      <c r="A23" s="414" t="s">
        <v>120</v>
      </c>
      <c r="B23" s="438">
        <f>B24+B25+B26</f>
        <v>43971164</v>
      </c>
      <c r="C23" s="416">
        <f>C24+C25+C26</f>
        <v>48118017</v>
      </c>
      <c r="D23" s="416">
        <f>D24+D25+D26</f>
        <v>48118017</v>
      </c>
      <c r="E23" s="417">
        <f t="shared" si="18"/>
        <v>100</v>
      </c>
      <c r="F23" s="438">
        <f>F24+F25+F26</f>
        <v>74343548</v>
      </c>
      <c r="G23" s="416">
        <f>G24+G25+G26</f>
        <v>61270182</v>
      </c>
      <c r="H23" s="416">
        <f>H24+H25+H26</f>
        <v>61270182</v>
      </c>
      <c r="I23" s="417">
        <f t="shared" si="19"/>
        <v>100</v>
      </c>
      <c r="J23" s="416">
        <f>J24+J25+J26</f>
        <v>48010175</v>
      </c>
      <c r="K23" s="416">
        <f>K24+K25+K26</f>
        <v>51283582</v>
      </c>
      <c r="L23" s="416">
        <f>L24+L25+L26</f>
        <v>51283582</v>
      </c>
      <c r="M23" s="409">
        <f t="shared" si="20"/>
        <v>100</v>
      </c>
      <c r="N23" s="415">
        <f>N24+N25+N26</f>
        <v>371732141</v>
      </c>
      <c r="O23" s="418">
        <f>O24+O25+O26</f>
        <v>371996171</v>
      </c>
      <c r="P23" s="418">
        <f>P24+P25+P26</f>
        <v>371996171</v>
      </c>
      <c r="Q23" s="417">
        <f>ROUND(P23/O23*100,2)</f>
        <v>100</v>
      </c>
      <c r="R23" s="415">
        <f>R24+R25+R26</f>
        <v>171637024</v>
      </c>
      <c r="S23" s="418">
        <f>S24+S25+S26</f>
        <v>201880801</v>
      </c>
      <c r="T23" s="418">
        <f>T24+T25+T26</f>
        <v>201880801</v>
      </c>
      <c r="U23" s="417">
        <f t="shared" si="21"/>
        <v>100</v>
      </c>
      <c r="V23" s="415">
        <f>V24+V25+V26</f>
        <v>86191397</v>
      </c>
      <c r="W23" s="418">
        <f>W24+W25+W26</f>
        <v>86368405</v>
      </c>
      <c r="X23" s="418">
        <f>X24+X25+X26</f>
        <v>86368405</v>
      </c>
      <c r="Y23" s="417">
        <f>ROUND(X23/W23*100,2)</f>
        <v>100</v>
      </c>
      <c r="Z23" s="415">
        <f>Z24+Z25+Z26</f>
        <v>22860440</v>
      </c>
      <c r="AA23" s="418">
        <f>AA24+AA25+AA26</f>
        <v>22860440</v>
      </c>
      <c r="AB23" s="418">
        <f>AB24+AB25+AB26</f>
        <v>22860440</v>
      </c>
      <c r="AC23" s="417">
        <f>ROUND(AB23/AA23*100,2)</f>
        <v>100</v>
      </c>
      <c r="AD23" s="415">
        <f>AD24+AD25+AD26</f>
        <v>52490143</v>
      </c>
      <c r="AE23" s="418">
        <f>AE24+AE25+AE26</f>
        <v>52522289</v>
      </c>
      <c r="AF23" s="418">
        <f>AF24+AF25+AF26</f>
        <v>52522289</v>
      </c>
      <c r="AG23" s="417">
        <f>ROUND(AF23/AE23*100,2)</f>
        <v>100</v>
      </c>
      <c r="AH23" s="415">
        <f>AH24+AH25+AH26</f>
        <v>18670801</v>
      </c>
      <c r="AI23" s="418">
        <f>AI24+AI25+AI26</f>
        <v>18707846</v>
      </c>
      <c r="AJ23" s="418">
        <f>AJ24+AJ25+AJ26</f>
        <v>18707846</v>
      </c>
      <c r="AK23" s="417">
        <f>ROUND(AJ23/AI23*100,2)</f>
        <v>100</v>
      </c>
      <c r="AL23" s="415">
        <f>AL24+AL25+AL26</f>
        <v>16004106</v>
      </c>
      <c r="AM23" s="418">
        <f>AM24+AM25+AM26</f>
        <v>16004106</v>
      </c>
      <c r="AN23" s="418">
        <f>AN24+AN25+AN26</f>
        <v>16004106</v>
      </c>
      <c r="AO23" s="417">
        <f>ROUND(AN23/AM23*100,2)</f>
        <v>100</v>
      </c>
      <c r="AP23" s="72">
        <f t="shared" si="0"/>
        <v>196216887</v>
      </c>
      <c r="AQ23" s="73">
        <f t="shared" si="1"/>
        <v>196463086</v>
      </c>
      <c r="AR23" s="73">
        <f t="shared" si="2"/>
        <v>196463086</v>
      </c>
      <c r="AS23" s="146">
        <f>ROUND(AR23/AQ23*100,2)</f>
        <v>100</v>
      </c>
      <c r="AT23" s="415">
        <f>AT24+AT25+AT26</f>
        <v>87327866</v>
      </c>
      <c r="AU23" s="418">
        <f>AU24+AU25+AU26</f>
        <v>87445347</v>
      </c>
      <c r="AV23" s="418">
        <v>87445347</v>
      </c>
      <c r="AW23" s="417">
        <f>ROUND(AV23/AU23*100,2)</f>
        <v>100</v>
      </c>
      <c r="AX23" s="415">
        <f>AX24+AX25+AX26</f>
        <v>17736208</v>
      </c>
      <c r="AY23" s="418">
        <f>AY24+AY25+AY26</f>
        <v>17741466</v>
      </c>
      <c r="AZ23" s="418">
        <v>17741466</v>
      </c>
      <c r="BA23" s="417">
        <f>ROUND(AZ23/AY23*100,2)</f>
        <v>100</v>
      </c>
      <c r="BB23" s="415">
        <f>BB24+BB25+BB26</f>
        <v>15386675</v>
      </c>
      <c r="BC23" s="418">
        <f>BC24+BC25+BC26</f>
        <v>15386675</v>
      </c>
      <c r="BD23" s="418">
        <v>15386675</v>
      </c>
      <c r="BE23" s="417">
        <f>ROUND(BD23/BC23*100,2)</f>
        <v>100</v>
      </c>
      <c r="BF23" s="107">
        <f t="shared" si="3"/>
        <v>120450749</v>
      </c>
      <c r="BG23" s="108">
        <f t="shared" si="4"/>
        <v>120573488</v>
      </c>
      <c r="BH23" s="108">
        <f t="shared" si="5"/>
        <v>120573488</v>
      </c>
      <c r="BI23" s="158">
        <f>ROUND(BH23/BG23*100,2)</f>
        <v>100</v>
      </c>
      <c r="BJ23" s="45">
        <f t="shared" si="22"/>
        <v>1026361688</v>
      </c>
      <c r="BK23" s="53">
        <f t="shared" si="22"/>
        <v>1051585327</v>
      </c>
      <c r="BL23" s="53">
        <f t="shared" si="22"/>
        <v>1051585327</v>
      </c>
      <c r="BM23" s="169">
        <f>ROUND(BL23/BK23*100,2)</f>
        <v>100</v>
      </c>
      <c r="BN23" s="415">
        <f>BN24+BN25+BN26</f>
        <v>0</v>
      </c>
      <c r="BO23" s="419">
        <f>BO24+BO25+BO26</f>
        <v>0</v>
      </c>
      <c r="BP23" s="419">
        <f>BP24+BP25+BP26</f>
        <v>0</v>
      </c>
      <c r="BQ23" s="411"/>
      <c r="BR23" s="609">
        <f t="shared" si="23"/>
        <v>1026361688</v>
      </c>
      <c r="BS23" s="600">
        <f t="shared" si="23"/>
        <v>1051585327</v>
      </c>
      <c r="BT23" s="600">
        <f t="shared" si="23"/>
        <v>1051585327</v>
      </c>
      <c r="BU23" s="610">
        <f t="shared" si="14"/>
        <v>100</v>
      </c>
      <c r="BV23" s="420">
        <f>BJ23-BR23</f>
        <v>0</v>
      </c>
      <c r="BW23" s="420">
        <f aca="true" t="shared" si="25" ref="BW23:BX28">BS23-BK23</f>
        <v>0</v>
      </c>
      <c r="BX23" s="420">
        <f t="shared" si="25"/>
        <v>0</v>
      </c>
      <c r="BY23" s="421"/>
    </row>
    <row r="24" spans="1:77" s="3" customFormat="1" ht="13.5">
      <c r="A24" s="432" t="s">
        <v>473</v>
      </c>
      <c r="B24" s="415">
        <v>6913335</v>
      </c>
      <c r="C24" s="416">
        <v>11060188</v>
      </c>
      <c r="D24" s="416">
        <v>11060188</v>
      </c>
      <c r="E24" s="417">
        <f t="shared" si="18"/>
        <v>100</v>
      </c>
      <c r="F24" s="418">
        <v>6913335</v>
      </c>
      <c r="G24" s="416">
        <v>9837571</v>
      </c>
      <c r="H24" s="416">
        <v>9837571</v>
      </c>
      <c r="I24" s="417">
        <f t="shared" si="19"/>
        <v>100</v>
      </c>
      <c r="J24" s="416">
        <v>29480000</v>
      </c>
      <c r="K24" s="416">
        <v>32753407</v>
      </c>
      <c r="L24" s="416">
        <v>32753407</v>
      </c>
      <c r="M24" s="409">
        <f t="shared" si="20"/>
        <v>100</v>
      </c>
      <c r="N24" s="415">
        <v>160666400</v>
      </c>
      <c r="O24" s="418">
        <v>188994430</v>
      </c>
      <c r="P24" s="418">
        <v>188994430</v>
      </c>
      <c r="Q24" s="417">
        <f>ROUND(P24/O24*100,2)</f>
        <v>100</v>
      </c>
      <c r="R24" s="415">
        <v>100599765</v>
      </c>
      <c r="S24" s="418">
        <v>130843542</v>
      </c>
      <c r="T24" s="418">
        <f>S24</f>
        <v>130843542</v>
      </c>
      <c r="U24" s="409">
        <f t="shared" si="21"/>
        <v>100</v>
      </c>
      <c r="V24" s="415">
        <v>72601400</v>
      </c>
      <c r="W24" s="418">
        <v>72778408</v>
      </c>
      <c r="X24" s="418">
        <v>72778408</v>
      </c>
      <c r="Y24" s="417">
        <f>ROUND(X24/W24*100,2)</f>
        <v>100</v>
      </c>
      <c r="Z24" s="415">
        <v>19974600</v>
      </c>
      <c r="AA24" s="418">
        <v>19974600</v>
      </c>
      <c r="AB24" s="418">
        <f>AA24</f>
        <v>19974600</v>
      </c>
      <c r="AC24" s="417">
        <f>ROUND(AB24/AA24*100,2)</f>
        <v>100</v>
      </c>
      <c r="AD24" s="415">
        <v>40811984</v>
      </c>
      <c r="AE24" s="418">
        <v>40844130</v>
      </c>
      <c r="AF24" s="418">
        <v>40844130</v>
      </c>
      <c r="AG24" s="417">
        <f>ROUND(AF24/AE24*100,2)</f>
        <v>100</v>
      </c>
      <c r="AH24" s="415">
        <v>17588300</v>
      </c>
      <c r="AI24" s="418">
        <v>17625345</v>
      </c>
      <c r="AJ24" s="418">
        <f>17625345</f>
        <v>17625345</v>
      </c>
      <c r="AK24" s="417">
        <f>ROUND(AJ24/AI24*100,2)</f>
        <v>100</v>
      </c>
      <c r="AL24" s="415">
        <v>10498833</v>
      </c>
      <c r="AM24" s="418">
        <v>10498833</v>
      </c>
      <c r="AN24" s="418">
        <v>10498833</v>
      </c>
      <c r="AO24" s="417">
        <f>ROUND(AN24/AM24*100,2)</f>
        <v>100</v>
      </c>
      <c r="AP24" s="72">
        <f t="shared" si="0"/>
        <v>161475117</v>
      </c>
      <c r="AQ24" s="73">
        <f t="shared" si="1"/>
        <v>161721316</v>
      </c>
      <c r="AR24" s="73">
        <f t="shared" si="2"/>
        <v>161721316</v>
      </c>
      <c r="AS24" s="146">
        <f>ROUND(AR24/AQ24*100,2)</f>
        <v>100</v>
      </c>
      <c r="AT24" s="415">
        <v>82678866</v>
      </c>
      <c r="AU24" s="418">
        <v>82796347</v>
      </c>
      <c r="AV24" s="418"/>
      <c r="AW24" s="417"/>
      <c r="AX24" s="415">
        <v>15832333</v>
      </c>
      <c r="AY24" s="418">
        <v>15837591</v>
      </c>
      <c r="AZ24" s="418"/>
      <c r="BA24" s="417"/>
      <c r="BB24" s="415">
        <v>10920133</v>
      </c>
      <c r="BC24" s="418">
        <v>10920133</v>
      </c>
      <c r="BD24" s="418"/>
      <c r="BE24" s="417"/>
      <c r="BF24" s="107">
        <f t="shared" si="3"/>
        <v>109431332</v>
      </c>
      <c r="BG24" s="108">
        <f t="shared" si="4"/>
        <v>109554071</v>
      </c>
      <c r="BH24" s="108">
        <f t="shared" si="5"/>
        <v>0</v>
      </c>
      <c r="BI24" s="158">
        <f>ROUND(BH24/BG24*100,2)</f>
        <v>0</v>
      </c>
      <c r="BJ24" s="45">
        <f t="shared" si="22"/>
        <v>575479284</v>
      </c>
      <c r="BK24" s="53">
        <f t="shared" si="22"/>
        <v>644764525</v>
      </c>
      <c r="BL24" s="53">
        <f t="shared" si="22"/>
        <v>535210454</v>
      </c>
      <c r="BM24" s="169">
        <f>ROUND(BL24/BK24*100,2)</f>
        <v>83.01</v>
      </c>
      <c r="BN24" s="415">
        <v>0</v>
      </c>
      <c r="BO24" s="419">
        <f aca="true" t="shared" si="26" ref="BO24:BP26">BN24</f>
        <v>0</v>
      </c>
      <c r="BP24" s="419">
        <f t="shared" si="26"/>
        <v>0</v>
      </c>
      <c r="BQ24" s="411"/>
      <c r="BR24" s="609">
        <f t="shared" si="23"/>
        <v>575479284</v>
      </c>
      <c r="BS24" s="600">
        <f t="shared" si="23"/>
        <v>644764525</v>
      </c>
      <c r="BT24" s="600">
        <f t="shared" si="23"/>
        <v>535210454</v>
      </c>
      <c r="BU24" s="610">
        <f t="shared" si="14"/>
        <v>83.01</v>
      </c>
      <c r="BV24" s="420">
        <f>BJ24-BR24</f>
        <v>0</v>
      </c>
      <c r="BW24" s="420">
        <f t="shared" si="25"/>
        <v>0</v>
      </c>
      <c r="BX24" s="420">
        <f t="shared" si="25"/>
        <v>0</v>
      </c>
      <c r="BY24" s="421"/>
    </row>
    <row r="25" spans="1:77" s="3" customFormat="1" ht="13.5">
      <c r="A25" s="456" t="s">
        <v>474</v>
      </c>
      <c r="B25" s="399">
        <v>36757829</v>
      </c>
      <c r="C25" s="400">
        <v>36757829</v>
      </c>
      <c r="D25" s="400">
        <v>36757829</v>
      </c>
      <c r="E25" s="417">
        <f t="shared" si="18"/>
        <v>100</v>
      </c>
      <c r="F25" s="415">
        <v>65098313</v>
      </c>
      <c r="G25" s="416">
        <v>49100711</v>
      </c>
      <c r="H25" s="416">
        <v>49100711</v>
      </c>
      <c r="I25" s="417">
        <f t="shared" si="19"/>
        <v>100</v>
      </c>
      <c r="J25" s="416">
        <v>18430175</v>
      </c>
      <c r="K25" s="416">
        <v>18430175</v>
      </c>
      <c r="L25" s="416">
        <v>18430175</v>
      </c>
      <c r="M25" s="409">
        <f t="shared" si="20"/>
        <v>100</v>
      </c>
      <c r="N25" s="415">
        <v>205815741</v>
      </c>
      <c r="O25" s="418">
        <v>177751741</v>
      </c>
      <c r="P25" s="418">
        <v>177751741</v>
      </c>
      <c r="Q25" s="417">
        <f>ROUND(P25/O25*100,2)</f>
        <v>100</v>
      </c>
      <c r="R25" s="415">
        <v>67592259</v>
      </c>
      <c r="S25" s="418">
        <v>67592259</v>
      </c>
      <c r="T25" s="418">
        <f>S25</f>
        <v>67592259</v>
      </c>
      <c r="U25" s="417">
        <f t="shared" si="21"/>
        <v>100</v>
      </c>
      <c r="V25" s="415">
        <v>12589997</v>
      </c>
      <c r="W25" s="418">
        <v>12589997</v>
      </c>
      <c r="X25" s="418">
        <v>12589997</v>
      </c>
      <c r="Y25" s="417">
        <f>ROUND(X25/W25*100,2)</f>
        <v>100</v>
      </c>
      <c r="Z25" s="415">
        <v>2490840</v>
      </c>
      <c r="AA25" s="418">
        <v>2490840</v>
      </c>
      <c r="AB25" s="418">
        <f>AA25</f>
        <v>2490840</v>
      </c>
      <c r="AC25" s="417">
        <f>ROUND(AB25/AA25*100,2)</f>
        <v>100</v>
      </c>
      <c r="AD25" s="415">
        <v>11128159</v>
      </c>
      <c r="AE25" s="418">
        <v>11128159</v>
      </c>
      <c r="AF25" s="418">
        <v>11128159</v>
      </c>
      <c r="AG25" s="417">
        <f>ROUND(AF25/AE25*100,2)</f>
        <v>100</v>
      </c>
      <c r="AH25" s="415">
        <v>37501</v>
      </c>
      <c r="AI25" s="418">
        <v>37501</v>
      </c>
      <c r="AJ25" s="418">
        <f>37501</f>
        <v>37501</v>
      </c>
      <c r="AK25" s="417">
        <f>ROUND(AJ25/AI25*100,2)</f>
        <v>100</v>
      </c>
      <c r="AL25" s="415">
        <v>5140273</v>
      </c>
      <c r="AM25" s="418">
        <v>5140273</v>
      </c>
      <c r="AN25" s="418">
        <v>5140273</v>
      </c>
      <c r="AO25" s="417">
        <f>ROUND(AN25/AM25*100,2)</f>
        <v>100</v>
      </c>
      <c r="AP25" s="72">
        <f t="shared" si="0"/>
        <v>31386770</v>
      </c>
      <c r="AQ25" s="73">
        <f t="shared" si="1"/>
        <v>31386770</v>
      </c>
      <c r="AR25" s="73">
        <f t="shared" si="2"/>
        <v>31386770</v>
      </c>
      <c r="AS25" s="146">
        <f>ROUND(AR25/AQ25*100,2)</f>
        <v>100</v>
      </c>
      <c r="AT25" s="415">
        <v>2429000</v>
      </c>
      <c r="AU25" s="418">
        <v>2429000</v>
      </c>
      <c r="AV25" s="418"/>
      <c r="AW25" s="417"/>
      <c r="AX25" s="415">
        <v>1329875</v>
      </c>
      <c r="AY25" s="418">
        <v>1329875</v>
      </c>
      <c r="AZ25" s="418"/>
      <c r="BA25" s="417"/>
      <c r="BB25" s="415">
        <v>4216542</v>
      </c>
      <c r="BC25" s="418">
        <v>4216542</v>
      </c>
      <c r="BD25" s="418"/>
      <c r="BE25" s="417"/>
      <c r="BF25" s="107">
        <f t="shared" si="3"/>
        <v>7975417</v>
      </c>
      <c r="BG25" s="108">
        <f t="shared" si="4"/>
        <v>7975417</v>
      </c>
      <c r="BH25" s="108">
        <f t="shared" si="5"/>
        <v>0</v>
      </c>
      <c r="BI25" s="158">
        <f>ROUND(BH25/BG25*100,2)</f>
        <v>0</v>
      </c>
      <c r="BJ25" s="45">
        <f t="shared" si="22"/>
        <v>433056504</v>
      </c>
      <c r="BK25" s="53">
        <f t="shared" si="22"/>
        <v>388994902</v>
      </c>
      <c r="BL25" s="53">
        <f t="shared" si="22"/>
        <v>381019485</v>
      </c>
      <c r="BM25" s="169">
        <f>ROUND(BL25/BK25*100,2)</f>
        <v>97.95</v>
      </c>
      <c r="BN25" s="415">
        <v>0</v>
      </c>
      <c r="BO25" s="419">
        <f t="shared" si="26"/>
        <v>0</v>
      </c>
      <c r="BP25" s="419">
        <f t="shared" si="26"/>
        <v>0</v>
      </c>
      <c r="BQ25" s="411"/>
      <c r="BR25" s="609">
        <f t="shared" si="23"/>
        <v>433056504</v>
      </c>
      <c r="BS25" s="600">
        <f t="shared" si="23"/>
        <v>388994902</v>
      </c>
      <c r="BT25" s="600">
        <f t="shared" si="23"/>
        <v>381019485</v>
      </c>
      <c r="BU25" s="610">
        <f t="shared" si="14"/>
        <v>97.95</v>
      </c>
      <c r="BV25" s="420">
        <f>BJ25-BR25</f>
        <v>0</v>
      </c>
      <c r="BW25" s="420">
        <f t="shared" si="25"/>
        <v>0</v>
      </c>
      <c r="BX25" s="420">
        <f t="shared" si="25"/>
        <v>0</v>
      </c>
      <c r="BY25" s="421"/>
    </row>
    <row r="26" spans="1:77" s="3" customFormat="1" ht="13.5">
      <c r="A26" s="432" t="s">
        <v>475</v>
      </c>
      <c r="B26" s="415">
        <v>300000</v>
      </c>
      <c r="C26" s="416">
        <v>300000</v>
      </c>
      <c r="D26" s="416">
        <v>300000</v>
      </c>
      <c r="E26" s="417">
        <f t="shared" si="18"/>
        <v>100</v>
      </c>
      <c r="F26" s="418">
        <v>2331900</v>
      </c>
      <c r="G26" s="416">
        <v>2331900</v>
      </c>
      <c r="H26" s="416">
        <v>2331900</v>
      </c>
      <c r="I26" s="417">
        <f t="shared" si="19"/>
        <v>100</v>
      </c>
      <c r="J26" s="416">
        <v>100000</v>
      </c>
      <c r="K26" s="416">
        <v>100000</v>
      </c>
      <c r="L26" s="416">
        <v>100000</v>
      </c>
      <c r="M26" s="409">
        <f t="shared" si="20"/>
        <v>100</v>
      </c>
      <c r="N26" s="415">
        <v>5250000</v>
      </c>
      <c r="O26" s="418">
        <v>5250000</v>
      </c>
      <c r="P26" s="418">
        <v>5250000</v>
      </c>
      <c r="Q26" s="417">
        <f>ROUND(P26/O26*100,2)</f>
        <v>100</v>
      </c>
      <c r="R26" s="415">
        <v>3445000</v>
      </c>
      <c r="S26" s="418">
        <v>3445000</v>
      </c>
      <c r="T26" s="418">
        <f>S26</f>
        <v>3445000</v>
      </c>
      <c r="U26" s="409">
        <f t="shared" si="21"/>
        <v>100</v>
      </c>
      <c r="V26" s="415">
        <v>1000000</v>
      </c>
      <c r="W26" s="418">
        <v>1000000</v>
      </c>
      <c r="X26" s="418">
        <v>1000000</v>
      </c>
      <c r="Y26" s="417">
        <f>ROUND(X26/W26*100,2)</f>
        <v>100</v>
      </c>
      <c r="Z26" s="415">
        <v>395000</v>
      </c>
      <c r="AA26" s="418">
        <v>395000</v>
      </c>
      <c r="AB26" s="418">
        <f>AA26</f>
        <v>395000</v>
      </c>
      <c r="AC26" s="417">
        <f>ROUND(AB26/AA26*100,2)</f>
        <v>100</v>
      </c>
      <c r="AD26" s="415">
        <v>550000</v>
      </c>
      <c r="AE26" s="418">
        <v>550000</v>
      </c>
      <c r="AF26" s="418">
        <v>550000</v>
      </c>
      <c r="AG26" s="417">
        <f>ROUND(AF26/AE26*100,2)</f>
        <v>100</v>
      </c>
      <c r="AH26" s="415">
        <v>1045000</v>
      </c>
      <c r="AI26" s="418">
        <v>1045000</v>
      </c>
      <c r="AJ26" s="418">
        <v>1045000</v>
      </c>
      <c r="AK26" s="417">
        <f>ROUND(AJ26/AI26*100,2)</f>
        <v>100</v>
      </c>
      <c r="AL26" s="415">
        <v>365000</v>
      </c>
      <c r="AM26" s="418">
        <v>365000</v>
      </c>
      <c r="AN26" s="418">
        <v>365000</v>
      </c>
      <c r="AO26" s="417">
        <f>ROUND(AN26/AM26*100,2)</f>
        <v>100</v>
      </c>
      <c r="AP26" s="72">
        <f t="shared" si="0"/>
        <v>3355000</v>
      </c>
      <c r="AQ26" s="73">
        <f t="shared" si="1"/>
        <v>3355000</v>
      </c>
      <c r="AR26" s="73">
        <f t="shared" si="2"/>
        <v>3355000</v>
      </c>
      <c r="AS26" s="146">
        <f>ROUND(AR26/AQ26*100,2)</f>
        <v>100</v>
      </c>
      <c r="AT26" s="415">
        <v>2220000</v>
      </c>
      <c r="AU26" s="418">
        <v>2220000</v>
      </c>
      <c r="AV26" s="418"/>
      <c r="AW26" s="417"/>
      <c r="AX26" s="415">
        <v>574000</v>
      </c>
      <c r="AY26" s="418">
        <v>574000</v>
      </c>
      <c r="AZ26" s="418"/>
      <c r="BA26" s="417"/>
      <c r="BB26" s="415">
        <v>250000</v>
      </c>
      <c r="BC26" s="418">
        <v>250000</v>
      </c>
      <c r="BD26" s="418"/>
      <c r="BE26" s="417"/>
      <c r="BF26" s="107">
        <f t="shared" si="3"/>
        <v>3044000</v>
      </c>
      <c r="BG26" s="108">
        <f t="shared" si="4"/>
        <v>3044000</v>
      </c>
      <c r="BH26" s="108">
        <f t="shared" si="5"/>
        <v>0</v>
      </c>
      <c r="BI26" s="158">
        <f>ROUND(BH26/BG26*100,2)</f>
        <v>0</v>
      </c>
      <c r="BJ26" s="45">
        <f t="shared" si="22"/>
        <v>17825900</v>
      </c>
      <c r="BK26" s="53">
        <f t="shared" si="22"/>
        <v>17825900</v>
      </c>
      <c r="BL26" s="53">
        <f t="shared" si="22"/>
        <v>14781900</v>
      </c>
      <c r="BM26" s="169">
        <f>ROUND(BL26/BK26*100,2)</f>
        <v>82.92</v>
      </c>
      <c r="BN26" s="415">
        <v>0</v>
      </c>
      <c r="BO26" s="419">
        <f t="shared" si="26"/>
        <v>0</v>
      </c>
      <c r="BP26" s="419">
        <f t="shared" si="26"/>
        <v>0</v>
      </c>
      <c r="BQ26" s="411"/>
      <c r="BR26" s="609">
        <f t="shared" si="23"/>
        <v>17825900</v>
      </c>
      <c r="BS26" s="600">
        <f t="shared" si="23"/>
        <v>17825900</v>
      </c>
      <c r="BT26" s="600">
        <f t="shared" si="23"/>
        <v>14781900</v>
      </c>
      <c r="BU26" s="610">
        <f t="shared" si="14"/>
        <v>82.92</v>
      </c>
      <c r="BV26" s="420">
        <f>BJ26-BR26</f>
        <v>0</v>
      </c>
      <c r="BW26" s="420">
        <f t="shared" si="25"/>
        <v>0</v>
      </c>
      <c r="BX26" s="420">
        <f t="shared" si="25"/>
        <v>0</v>
      </c>
      <c r="BY26" s="421"/>
    </row>
    <row r="27" spans="1:77" s="3" customFormat="1" ht="13.5">
      <c r="A27" s="414" t="s">
        <v>375</v>
      </c>
      <c r="B27" s="415"/>
      <c r="C27" s="416"/>
      <c r="D27" s="416"/>
      <c r="E27" s="417"/>
      <c r="F27" s="418"/>
      <c r="G27" s="416"/>
      <c r="H27" s="416"/>
      <c r="I27" s="417"/>
      <c r="J27" s="416"/>
      <c r="K27" s="416"/>
      <c r="L27" s="416"/>
      <c r="M27" s="417"/>
      <c r="N27" s="415"/>
      <c r="O27" s="418"/>
      <c r="P27" s="418"/>
      <c r="Q27" s="417"/>
      <c r="R27" s="415"/>
      <c r="S27" s="418"/>
      <c r="T27" s="418"/>
      <c r="U27" s="417"/>
      <c r="V27" s="415"/>
      <c r="W27" s="418"/>
      <c r="X27" s="418"/>
      <c r="Y27" s="417"/>
      <c r="Z27" s="415"/>
      <c r="AA27" s="418"/>
      <c r="AB27" s="418"/>
      <c r="AC27" s="417"/>
      <c r="AD27" s="415"/>
      <c r="AE27" s="418"/>
      <c r="AF27" s="418"/>
      <c r="AG27" s="417"/>
      <c r="AH27" s="415"/>
      <c r="AI27" s="418"/>
      <c r="AJ27" s="418"/>
      <c r="AK27" s="417"/>
      <c r="AL27" s="415"/>
      <c r="AM27" s="418"/>
      <c r="AN27" s="418"/>
      <c r="AO27" s="417"/>
      <c r="AP27" s="72">
        <f t="shared" si="0"/>
        <v>0</v>
      </c>
      <c r="AQ27" s="73">
        <f t="shared" si="1"/>
        <v>0</v>
      </c>
      <c r="AR27" s="73">
        <f t="shared" si="2"/>
        <v>0</v>
      </c>
      <c r="AS27" s="146"/>
      <c r="AT27" s="415"/>
      <c r="AU27" s="418"/>
      <c r="AV27" s="418"/>
      <c r="AW27" s="417"/>
      <c r="AX27" s="415"/>
      <c r="AY27" s="418"/>
      <c r="AZ27" s="418"/>
      <c r="BA27" s="417"/>
      <c r="BB27" s="415"/>
      <c r="BC27" s="418"/>
      <c r="BD27" s="418"/>
      <c r="BE27" s="417"/>
      <c r="BF27" s="107">
        <f t="shared" si="3"/>
        <v>0</v>
      </c>
      <c r="BG27" s="108">
        <f t="shared" si="4"/>
        <v>0</v>
      </c>
      <c r="BH27" s="108">
        <f t="shared" si="5"/>
        <v>0</v>
      </c>
      <c r="BI27" s="158"/>
      <c r="BJ27" s="45">
        <f t="shared" si="22"/>
        <v>0</v>
      </c>
      <c r="BK27" s="53">
        <f t="shared" si="22"/>
        <v>0</v>
      </c>
      <c r="BL27" s="53">
        <f t="shared" si="22"/>
        <v>0</v>
      </c>
      <c r="BM27" s="169"/>
      <c r="BN27" s="415">
        <v>55000000</v>
      </c>
      <c r="BO27" s="419">
        <f>BN27</f>
        <v>55000000</v>
      </c>
      <c r="BP27" s="419">
        <v>0</v>
      </c>
      <c r="BQ27" s="411"/>
      <c r="BR27" s="609">
        <f t="shared" si="23"/>
        <v>55000000</v>
      </c>
      <c r="BS27" s="600">
        <f t="shared" si="23"/>
        <v>55000000</v>
      </c>
      <c r="BT27" s="600">
        <f t="shared" si="23"/>
        <v>0</v>
      </c>
      <c r="BU27" s="610">
        <f t="shared" si="14"/>
        <v>0</v>
      </c>
      <c r="BV27" s="420">
        <f>BR27-BJ27</f>
        <v>55000000</v>
      </c>
      <c r="BW27" s="420">
        <f t="shared" si="25"/>
        <v>55000000</v>
      </c>
      <c r="BX27" s="420">
        <f t="shared" si="25"/>
        <v>0</v>
      </c>
      <c r="BY27" s="421"/>
    </row>
    <row r="28" spans="1:77" s="3" customFormat="1" ht="14.25" thickBot="1">
      <c r="A28" s="457" t="s">
        <v>560</v>
      </c>
      <c r="B28" s="458"/>
      <c r="C28" s="459"/>
      <c r="D28" s="459"/>
      <c r="E28" s="460"/>
      <c r="F28" s="461"/>
      <c r="G28" s="459"/>
      <c r="H28" s="459"/>
      <c r="I28" s="460"/>
      <c r="J28" s="459"/>
      <c r="K28" s="459"/>
      <c r="L28" s="459"/>
      <c r="M28" s="460"/>
      <c r="N28" s="458"/>
      <c r="O28" s="461"/>
      <c r="P28" s="461"/>
      <c r="Q28" s="460"/>
      <c r="R28" s="458"/>
      <c r="S28" s="461"/>
      <c r="T28" s="461"/>
      <c r="U28" s="460"/>
      <c r="V28" s="458"/>
      <c r="W28" s="461"/>
      <c r="X28" s="461"/>
      <c r="Y28" s="460"/>
      <c r="Z28" s="458"/>
      <c r="AA28" s="461"/>
      <c r="AB28" s="461"/>
      <c r="AC28" s="460"/>
      <c r="AD28" s="458"/>
      <c r="AE28" s="461"/>
      <c r="AF28" s="461"/>
      <c r="AG28" s="460"/>
      <c r="AH28" s="458"/>
      <c r="AI28" s="461"/>
      <c r="AJ28" s="461"/>
      <c r="AK28" s="460"/>
      <c r="AL28" s="458"/>
      <c r="AM28" s="461"/>
      <c r="AN28" s="461"/>
      <c r="AO28" s="460"/>
      <c r="AP28" s="462">
        <f t="shared" si="0"/>
        <v>0</v>
      </c>
      <c r="AQ28" s="463">
        <f t="shared" si="1"/>
        <v>0</v>
      </c>
      <c r="AR28" s="463">
        <f t="shared" si="2"/>
        <v>0</v>
      </c>
      <c r="AS28" s="464"/>
      <c r="AT28" s="465"/>
      <c r="AU28" s="466"/>
      <c r="AV28" s="466"/>
      <c r="AW28" s="467"/>
      <c r="AX28" s="458"/>
      <c r="AY28" s="461"/>
      <c r="AZ28" s="461"/>
      <c r="BA28" s="460"/>
      <c r="BB28" s="458"/>
      <c r="BC28" s="461"/>
      <c r="BD28" s="461"/>
      <c r="BE28" s="460"/>
      <c r="BF28" s="468">
        <f t="shared" si="3"/>
        <v>0</v>
      </c>
      <c r="BG28" s="469">
        <f t="shared" si="4"/>
        <v>0</v>
      </c>
      <c r="BH28" s="469">
        <f t="shared" si="5"/>
        <v>0</v>
      </c>
      <c r="BI28" s="470"/>
      <c r="BJ28" s="50">
        <f t="shared" si="22"/>
        <v>0</v>
      </c>
      <c r="BK28" s="58">
        <f t="shared" si="22"/>
        <v>0</v>
      </c>
      <c r="BL28" s="58">
        <f t="shared" si="22"/>
        <v>0</v>
      </c>
      <c r="BM28" s="471"/>
      <c r="BN28" s="458">
        <v>0</v>
      </c>
      <c r="BO28" s="472">
        <f>BN28</f>
        <v>0</v>
      </c>
      <c r="BP28" s="472">
        <v>34526720</v>
      </c>
      <c r="BQ28" s="473"/>
      <c r="BR28" s="617">
        <f t="shared" si="23"/>
        <v>0</v>
      </c>
      <c r="BS28" s="618">
        <f t="shared" si="23"/>
        <v>0</v>
      </c>
      <c r="BT28" s="618">
        <f t="shared" si="23"/>
        <v>34526720</v>
      </c>
      <c r="BU28" s="619"/>
      <c r="BV28" s="474">
        <f>BR28-BJ28</f>
        <v>0</v>
      </c>
      <c r="BW28" s="474">
        <f t="shared" si="25"/>
        <v>0</v>
      </c>
      <c r="BX28" s="474">
        <f t="shared" si="25"/>
        <v>34526720</v>
      </c>
      <c r="BY28" s="475"/>
    </row>
    <row r="29" spans="1:77" s="4" customFormat="1" ht="15.75" customHeight="1" thickBot="1">
      <c r="A29" s="17" t="s">
        <v>101</v>
      </c>
      <c r="B29" s="18">
        <f>SUM(B20+B23+B27+B28)</f>
        <v>69286740</v>
      </c>
      <c r="C29" s="18">
        <f>SUM(C20+C23+C27+C28)</f>
        <v>76608452</v>
      </c>
      <c r="D29" s="18">
        <f>SUM(D20+D23+D27+D28)</f>
        <v>76608452</v>
      </c>
      <c r="E29" s="136">
        <f>ROUND(D29/C29*100,2)</f>
        <v>100</v>
      </c>
      <c r="F29" s="21">
        <f>SUM(F20+F23+F27+F28)</f>
        <v>87474662</v>
      </c>
      <c r="G29" s="21">
        <f>SUM(G20+G23+G27+G28)</f>
        <v>74582972</v>
      </c>
      <c r="H29" s="21">
        <f>SUM(H20+H23+H27+H28)</f>
        <v>74582972</v>
      </c>
      <c r="I29" s="136">
        <f>ROUND(H29/G29*100,2)</f>
        <v>100</v>
      </c>
      <c r="J29" s="19">
        <f>SUM(J20+J23+J27+J28)</f>
        <v>50510177</v>
      </c>
      <c r="K29" s="19">
        <f>SUM(K20+K23+K27+K28)</f>
        <v>59474303</v>
      </c>
      <c r="L29" s="19">
        <f>SUM(L20+L23+L27+L28)</f>
        <v>59474303</v>
      </c>
      <c r="M29" s="136">
        <f>ROUND(L29/K29*100,2)</f>
        <v>100</v>
      </c>
      <c r="N29" s="18">
        <f>SUM(N20+N23+N27+N28)</f>
        <v>371732141</v>
      </c>
      <c r="O29" s="18">
        <f>SUM(O20+O23+O27+O28)</f>
        <v>376014343</v>
      </c>
      <c r="P29" s="18">
        <f>SUM(P20+P23+P27+P28)</f>
        <v>376014343</v>
      </c>
      <c r="Q29" s="136">
        <f>ROUND(P29/O29*100,2)</f>
        <v>100</v>
      </c>
      <c r="R29" s="18">
        <f>SUM(R20+R23+R27+R28)</f>
        <v>173917024</v>
      </c>
      <c r="S29" s="18">
        <f>SUM(S20+S23+S27+S28)</f>
        <v>222333171</v>
      </c>
      <c r="T29" s="18">
        <f>SUM(T20+T23+T27+T28)</f>
        <v>222333171</v>
      </c>
      <c r="U29" s="136">
        <f>ROUND(T29/S29*100,2)</f>
        <v>100</v>
      </c>
      <c r="V29" s="18">
        <f>SUM(V20+V23+V27+V28)</f>
        <v>86191397</v>
      </c>
      <c r="W29" s="18">
        <f>SUM(W20+W23+W27+W28)</f>
        <v>91074039</v>
      </c>
      <c r="X29" s="18">
        <f>SUM(X20+X23+X27+X28)</f>
        <v>91074039</v>
      </c>
      <c r="Y29" s="136">
        <f>ROUND(X29/W29*100,2)</f>
        <v>100</v>
      </c>
      <c r="Z29" s="18">
        <f>SUM(Z20+Z23+Z27+Z28)</f>
        <v>22860440</v>
      </c>
      <c r="AA29" s="18">
        <f>SUM(AA20+AA23+AA27+AA28)</f>
        <v>24983250</v>
      </c>
      <c r="AB29" s="18">
        <f>SUM(AB20+AB23+AB27+AB28)</f>
        <v>24983250</v>
      </c>
      <c r="AC29" s="136">
        <f>ROUND(AB29/AA29*100,2)</f>
        <v>100</v>
      </c>
      <c r="AD29" s="18">
        <f>SUM(AD20+AD23+AD27+AD28)</f>
        <v>52490143</v>
      </c>
      <c r="AE29" s="18">
        <f>SUM(AE20+AE23+AE27+AE28)</f>
        <v>56313419</v>
      </c>
      <c r="AF29" s="18">
        <f>SUM(AF20+AF23+AF27+AF28)</f>
        <v>56313419</v>
      </c>
      <c r="AG29" s="136">
        <f>ROUND(AF29/AE29*100,2)</f>
        <v>100</v>
      </c>
      <c r="AH29" s="18">
        <f>SUM(AH20+AH23+AH27+AH28)</f>
        <v>18670801</v>
      </c>
      <c r="AI29" s="18">
        <f>SUM(AI20+AI23+AI27+AI28)</f>
        <v>18875072</v>
      </c>
      <c r="AJ29" s="18">
        <f>SUM(AJ20+AJ23+AJ27+AJ28)</f>
        <v>18875072</v>
      </c>
      <c r="AK29" s="136">
        <f>ROUND(AJ29/AI29*100,2)</f>
        <v>100</v>
      </c>
      <c r="AL29" s="18">
        <f>SUM(AL20+AL23+AL27+AL28)</f>
        <v>16004106</v>
      </c>
      <c r="AM29" s="18">
        <f>SUM(AM20+AM23+AM27+AM28)</f>
        <v>16695455</v>
      </c>
      <c r="AN29" s="18">
        <f>SUM(AN20+AN23+AN27+AN28)</f>
        <v>16695455</v>
      </c>
      <c r="AO29" s="136">
        <f>ROUND(AN29/AM29*100,2)</f>
        <v>100</v>
      </c>
      <c r="AP29" s="76">
        <f t="shared" si="0"/>
        <v>196216887</v>
      </c>
      <c r="AQ29" s="77">
        <f t="shared" si="1"/>
        <v>207941235</v>
      </c>
      <c r="AR29" s="77">
        <f t="shared" si="2"/>
        <v>207941235</v>
      </c>
      <c r="AS29" s="476">
        <f>ROUND(AR29/AQ29*100,2)</f>
        <v>100</v>
      </c>
      <c r="AT29" s="18">
        <f>SUM(AT20+AT23+AT27+AT28)</f>
        <v>87327866</v>
      </c>
      <c r="AU29" s="19">
        <f>SUM(AU20+AU23+AU27+AU28)</f>
        <v>91274351</v>
      </c>
      <c r="AV29" s="18">
        <f>SUM(AV20+AV23+AV27+AV28)</f>
        <v>91274351</v>
      </c>
      <c r="AW29" s="136">
        <f>ROUND(AV29/AU29*100,2)</f>
        <v>100</v>
      </c>
      <c r="AX29" s="21">
        <f>SUM(AX20+AX23+AX27+AX28)</f>
        <v>17736208</v>
      </c>
      <c r="AY29" s="18">
        <f>SUM(AY20+AY23+AY27+AY28)</f>
        <v>19930297</v>
      </c>
      <c r="AZ29" s="18">
        <f>SUM(AZ20+AZ23+AZ27+AZ28)</f>
        <v>19930297</v>
      </c>
      <c r="BA29" s="136">
        <f>ROUND(AZ29/AY29*100,2)</f>
        <v>100</v>
      </c>
      <c r="BB29" s="18">
        <f>SUM(BB20+BB23+BB27+BB28)</f>
        <v>15386675</v>
      </c>
      <c r="BC29" s="18">
        <f>SUM(BC20+BC23+BC27+BC28)</f>
        <v>15626739</v>
      </c>
      <c r="BD29" s="18">
        <f>SUM(BD20+BD23+BD27+BD28)</f>
        <v>15626739</v>
      </c>
      <c r="BE29" s="136">
        <f>ROUND(BD29/BC29*100,2)</f>
        <v>100</v>
      </c>
      <c r="BF29" s="111">
        <f t="shared" si="3"/>
        <v>120450749</v>
      </c>
      <c r="BG29" s="112">
        <f t="shared" si="4"/>
        <v>126831387</v>
      </c>
      <c r="BH29" s="112">
        <f t="shared" si="5"/>
        <v>126831387</v>
      </c>
      <c r="BI29" s="160">
        <f>ROUND(BH29/BG29*100,2)</f>
        <v>100</v>
      </c>
      <c r="BJ29" s="46">
        <f>SUM(BJ20+BJ23+BJ28)</f>
        <v>1069588380</v>
      </c>
      <c r="BK29" s="46">
        <f>SUM(BK20+BK23+BK28)</f>
        <v>1143785863</v>
      </c>
      <c r="BL29" s="46">
        <f>SUM(BL20+BL23+BL28)</f>
        <v>1143785863</v>
      </c>
      <c r="BM29" s="171">
        <f>ROUND(BL29/BK29*100,2)</f>
        <v>100</v>
      </c>
      <c r="BN29" s="18">
        <f>SUM(BN20+BN23+BN27+BN28)</f>
        <v>1252863412</v>
      </c>
      <c r="BO29" s="18">
        <f>SUM(BO20+BO23+BO27+BO28)</f>
        <v>1273315989</v>
      </c>
      <c r="BP29" s="18">
        <f>SUM(BP20+BP23+BP27+BP28)</f>
        <v>1252842709</v>
      </c>
      <c r="BQ29" s="142">
        <f>ROUND(BP29/BO29*100,2)</f>
        <v>98.39</v>
      </c>
      <c r="BR29" s="612">
        <f>SUM(BR20+BR23+BR27+BR28)</f>
        <v>2322451792</v>
      </c>
      <c r="BS29" s="612">
        <f>SUM(BS20+BS23+BS27+BS28)</f>
        <v>2417101852</v>
      </c>
      <c r="BT29" s="612">
        <f>SUM(BT20+BT23+BT27+BT28)</f>
        <v>2396628572</v>
      </c>
      <c r="BU29" s="613">
        <f>ROUND(BT29/BS29*100,2)</f>
        <v>99.15</v>
      </c>
      <c r="BV29" s="34">
        <f>SUM(BV20+BV23+BV27+BV28)</f>
        <v>1296090104</v>
      </c>
      <c r="BW29" s="34">
        <f>SUM(BW20+BW23+BW27+BW28)</f>
        <v>1365516525</v>
      </c>
      <c r="BX29" s="34">
        <f>SUM(BX20+BX23+BX27+BX28)</f>
        <v>1345043245</v>
      </c>
      <c r="BY29" s="137">
        <f>ROUND(BX29/BW29*100,2)</f>
        <v>98.5</v>
      </c>
    </row>
    <row r="30" spans="1:77" s="4" customFormat="1" ht="15.75" customHeight="1" thickBot="1">
      <c r="A30" s="28" t="s">
        <v>25</v>
      </c>
      <c r="B30" s="18">
        <f>B29+B19</f>
        <v>70736740</v>
      </c>
      <c r="C30" s="18">
        <f>C29+C19</f>
        <v>84155823</v>
      </c>
      <c r="D30" s="18">
        <f>D29+D19</f>
        <v>83931651</v>
      </c>
      <c r="E30" s="136">
        <f>ROUND(D30/C30*100,2)</f>
        <v>99.73</v>
      </c>
      <c r="F30" s="29">
        <f>F29+F19</f>
        <v>190453547</v>
      </c>
      <c r="G30" s="19">
        <f>G29+G19</f>
        <v>269198734</v>
      </c>
      <c r="H30" s="19">
        <f>H29+H19</f>
        <v>281426276</v>
      </c>
      <c r="I30" s="136">
        <f>ROUND(H30/G30*100,2)</f>
        <v>104.54</v>
      </c>
      <c r="J30" s="30">
        <f>J29+J19</f>
        <v>54510177</v>
      </c>
      <c r="K30" s="19">
        <f>K29+K19</f>
        <v>73188893</v>
      </c>
      <c r="L30" s="19">
        <f>L29+L19</f>
        <v>74323460</v>
      </c>
      <c r="M30" s="136">
        <f>ROUND(L30/K30*100,2)</f>
        <v>101.55</v>
      </c>
      <c r="N30" s="32">
        <f>N29+N19</f>
        <v>373432141</v>
      </c>
      <c r="O30" s="21">
        <f>O29+O19</f>
        <v>388344167</v>
      </c>
      <c r="P30" s="21">
        <f>P29+P19</f>
        <v>389685272</v>
      </c>
      <c r="Q30" s="136">
        <f>ROUND(P30/O30*100,2)</f>
        <v>100.35</v>
      </c>
      <c r="R30" s="32">
        <f>R29+R19</f>
        <v>269449824</v>
      </c>
      <c r="S30" s="21">
        <f>S29+S19</f>
        <v>317865971</v>
      </c>
      <c r="T30" s="21">
        <f>T29+T19</f>
        <v>319741287</v>
      </c>
      <c r="U30" s="136">
        <f>ROUND(T30/S30*100,2)</f>
        <v>100.59</v>
      </c>
      <c r="V30" s="32">
        <f>V29+V19</f>
        <v>86641397</v>
      </c>
      <c r="W30" s="21">
        <f>W29+W19</f>
        <v>93671535</v>
      </c>
      <c r="X30" s="21">
        <f>X29+X19</f>
        <v>93470760</v>
      </c>
      <c r="Y30" s="136">
        <f>ROUND(X30/W30*100,2)</f>
        <v>99.79</v>
      </c>
      <c r="Z30" s="32">
        <f>Z29+Z19</f>
        <v>22860440</v>
      </c>
      <c r="AA30" s="21">
        <f>AA29+AA19</f>
        <v>24983250</v>
      </c>
      <c r="AB30" s="21">
        <f>AB29+AB19</f>
        <v>24983250</v>
      </c>
      <c r="AC30" s="136">
        <f>ROUND(AB30/AA30*100,2)</f>
        <v>100</v>
      </c>
      <c r="AD30" s="32">
        <f>AD29+AD19</f>
        <v>52877143</v>
      </c>
      <c r="AE30" s="21">
        <f>AE29+AE19</f>
        <v>56700419</v>
      </c>
      <c r="AF30" s="21">
        <f>AF29+AF19</f>
        <v>56719835</v>
      </c>
      <c r="AG30" s="136">
        <f>ROUND(AF30/AE30*100,2)</f>
        <v>100.03</v>
      </c>
      <c r="AH30" s="32">
        <f>AH29+AH19</f>
        <v>18670801</v>
      </c>
      <c r="AI30" s="21">
        <f>AI29+AI19</f>
        <v>18875072</v>
      </c>
      <c r="AJ30" s="21">
        <f>AJ29+AJ19</f>
        <v>19011032</v>
      </c>
      <c r="AK30" s="136">
        <f>ROUND(AJ30/AI30*100,2)</f>
        <v>100.72</v>
      </c>
      <c r="AL30" s="32">
        <f>AL29+AL19</f>
        <v>16004106</v>
      </c>
      <c r="AM30" s="21">
        <f>AM29+AM19</f>
        <v>16695455</v>
      </c>
      <c r="AN30" s="21">
        <f>AN29+AN19</f>
        <v>16695455</v>
      </c>
      <c r="AO30" s="136">
        <f>ROUND(AN30/AM30*100,2)</f>
        <v>100</v>
      </c>
      <c r="AP30" s="87">
        <f t="shared" si="0"/>
        <v>197053887</v>
      </c>
      <c r="AQ30" s="77">
        <f t="shared" si="1"/>
        <v>210925731</v>
      </c>
      <c r="AR30" s="77">
        <f t="shared" si="2"/>
        <v>210880332</v>
      </c>
      <c r="AS30" s="148">
        <f>ROUND(AR30/AQ30*100,2)</f>
        <v>99.98</v>
      </c>
      <c r="AT30" s="32">
        <f>AT29+AT19</f>
        <v>87827866</v>
      </c>
      <c r="AU30" s="29">
        <f>AU29+AU19</f>
        <v>93923694</v>
      </c>
      <c r="AV30" s="29">
        <f>AV29+AV19</f>
        <v>94796905</v>
      </c>
      <c r="AW30" s="143">
        <f>ROUND(AV30/AU30*100,2)</f>
        <v>100.93</v>
      </c>
      <c r="AX30" s="32">
        <f>AX29+AX19</f>
        <v>17836208</v>
      </c>
      <c r="AY30" s="21">
        <f>AY29+AY19</f>
        <v>20207625</v>
      </c>
      <c r="AZ30" s="21">
        <f>AZ29+AZ19</f>
        <v>20036292</v>
      </c>
      <c r="BA30" s="136">
        <f>ROUND(AZ30/AY30*100,2)</f>
        <v>99.15</v>
      </c>
      <c r="BB30" s="32">
        <f>BB29+BB19</f>
        <v>15470275</v>
      </c>
      <c r="BC30" s="21">
        <f>BC29+BC19</f>
        <v>15710339</v>
      </c>
      <c r="BD30" s="21">
        <f>BD29+BD19</f>
        <v>15686039</v>
      </c>
      <c r="BE30" s="136">
        <f>ROUND(BD30/BC30*100,2)</f>
        <v>99.85</v>
      </c>
      <c r="BF30" s="122">
        <f t="shared" si="3"/>
        <v>121134349</v>
      </c>
      <c r="BG30" s="112">
        <f t="shared" si="4"/>
        <v>129841658</v>
      </c>
      <c r="BH30" s="112">
        <f t="shared" si="5"/>
        <v>130519236</v>
      </c>
      <c r="BI30" s="160">
        <f>ROUND(BH30/BG30*100,2)</f>
        <v>100.52</v>
      </c>
      <c r="BJ30" s="50">
        <f>BJ29+BJ19</f>
        <v>1276770665</v>
      </c>
      <c r="BK30" s="51">
        <f>BK29+BK19</f>
        <v>1473520977</v>
      </c>
      <c r="BL30" s="51">
        <f>BL29+BL19</f>
        <v>1490507514</v>
      </c>
      <c r="BM30" s="171">
        <f>ROUND(BL30/BK30*100,2)</f>
        <v>101.15</v>
      </c>
      <c r="BN30" s="32">
        <f>BN29+BN19</f>
        <v>3079714631</v>
      </c>
      <c r="BO30" s="39">
        <f>BO29+BO19</f>
        <v>4201152788</v>
      </c>
      <c r="BP30" s="39">
        <f>BP29+BP19</f>
        <v>4040775541</v>
      </c>
      <c r="BQ30" s="142">
        <f>ROUND(BP30/BO30*100,2)</f>
        <v>96.18</v>
      </c>
      <c r="BR30" s="617">
        <f>BR29+BR19</f>
        <v>4356485296</v>
      </c>
      <c r="BS30" s="602">
        <f>BS29+BS19</f>
        <v>5674673765</v>
      </c>
      <c r="BT30" s="602">
        <f>BT29+BT19</f>
        <v>5531283055</v>
      </c>
      <c r="BU30" s="613">
        <f>ROUND(BT30/BS30*100,2)</f>
        <v>97.47</v>
      </c>
      <c r="BV30" s="41">
        <f>BV29+BV19</f>
        <v>3330123608</v>
      </c>
      <c r="BW30" s="41">
        <f>BW29+BW19</f>
        <v>4623088438</v>
      </c>
      <c r="BX30" s="41">
        <f>BX29+BX19</f>
        <v>4479697728</v>
      </c>
      <c r="BY30" s="140">
        <f>ROUND(BX30/BW30*100,2)</f>
        <v>96.9</v>
      </c>
    </row>
    <row r="31" spans="6:70" s="3" customFormat="1" ht="7.5" customHeight="1" thickBot="1">
      <c r="F31" s="477"/>
      <c r="G31" s="478"/>
      <c r="H31" s="478"/>
      <c r="I31" s="479"/>
      <c r="BJ31" s="480"/>
      <c r="BR31" s="481"/>
    </row>
    <row r="32" spans="1:77" s="3" customFormat="1" ht="25.5" customHeight="1">
      <c r="A32" s="670" t="s">
        <v>156</v>
      </c>
      <c r="B32" s="672" t="s">
        <v>53</v>
      </c>
      <c r="C32" s="673"/>
      <c r="D32" s="674"/>
      <c r="E32" s="675"/>
      <c r="F32" s="676" t="s">
        <v>115</v>
      </c>
      <c r="G32" s="677"/>
      <c r="H32" s="678"/>
      <c r="I32" s="679"/>
      <c r="J32" s="680" t="s">
        <v>62</v>
      </c>
      <c r="K32" s="681"/>
      <c r="L32" s="682"/>
      <c r="M32" s="683"/>
      <c r="N32" s="676" t="s">
        <v>39</v>
      </c>
      <c r="O32" s="677"/>
      <c r="P32" s="678"/>
      <c r="Q32" s="679"/>
      <c r="R32" s="676" t="s">
        <v>130</v>
      </c>
      <c r="S32" s="677"/>
      <c r="T32" s="678"/>
      <c r="U32" s="679"/>
      <c r="V32" s="666" t="s">
        <v>149</v>
      </c>
      <c r="W32" s="667"/>
      <c r="X32" s="668"/>
      <c r="Y32" s="669"/>
      <c r="Z32" s="666" t="s">
        <v>150</v>
      </c>
      <c r="AA32" s="667"/>
      <c r="AB32" s="668"/>
      <c r="AC32" s="669"/>
      <c r="AD32" s="666" t="s">
        <v>145</v>
      </c>
      <c r="AE32" s="667"/>
      <c r="AF32" s="668"/>
      <c r="AG32" s="669"/>
      <c r="AH32" s="666" t="s">
        <v>151</v>
      </c>
      <c r="AI32" s="667"/>
      <c r="AJ32" s="668"/>
      <c r="AK32" s="669"/>
      <c r="AL32" s="666" t="s">
        <v>152</v>
      </c>
      <c r="AM32" s="667"/>
      <c r="AN32" s="668"/>
      <c r="AO32" s="669"/>
      <c r="AP32" s="666" t="s">
        <v>146</v>
      </c>
      <c r="AQ32" s="667"/>
      <c r="AR32" s="668"/>
      <c r="AS32" s="669"/>
      <c r="AT32" s="650" t="s">
        <v>147</v>
      </c>
      <c r="AU32" s="651"/>
      <c r="AV32" s="652"/>
      <c r="AW32" s="653"/>
      <c r="AX32" s="650" t="s">
        <v>153</v>
      </c>
      <c r="AY32" s="651"/>
      <c r="AZ32" s="652"/>
      <c r="BA32" s="653"/>
      <c r="BB32" s="650" t="s">
        <v>154</v>
      </c>
      <c r="BC32" s="651"/>
      <c r="BD32" s="652"/>
      <c r="BE32" s="653"/>
      <c r="BF32" s="650" t="s">
        <v>148</v>
      </c>
      <c r="BG32" s="651"/>
      <c r="BH32" s="652"/>
      <c r="BI32" s="653"/>
      <c r="BJ32" s="654" t="s">
        <v>16</v>
      </c>
      <c r="BK32" s="655"/>
      <c r="BL32" s="656"/>
      <c r="BM32" s="657"/>
      <c r="BN32" s="658" t="s">
        <v>34</v>
      </c>
      <c r="BO32" s="659"/>
      <c r="BP32" s="660"/>
      <c r="BQ32" s="661"/>
      <c r="BR32" s="662" t="s">
        <v>121</v>
      </c>
      <c r="BS32" s="663"/>
      <c r="BT32" s="664"/>
      <c r="BU32" s="665"/>
      <c r="BV32" s="658" t="s">
        <v>127</v>
      </c>
      <c r="BW32" s="659"/>
      <c r="BX32" s="660"/>
      <c r="BY32" s="661"/>
    </row>
    <row r="33" spans="1:77" s="3" customFormat="1" ht="26.25" thickBot="1">
      <c r="A33" s="671"/>
      <c r="B33" s="395" t="s">
        <v>139</v>
      </c>
      <c r="C33" s="396" t="s">
        <v>506</v>
      </c>
      <c r="D33" s="396" t="s">
        <v>507</v>
      </c>
      <c r="E33" s="397" t="s">
        <v>158</v>
      </c>
      <c r="F33" s="395" t="s">
        <v>139</v>
      </c>
      <c r="G33" s="396" t="s">
        <v>506</v>
      </c>
      <c r="H33" s="396" t="s">
        <v>507</v>
      </c>
      <c r="I33" s="397" t="s">
        <v>158</v>
      </c>
      <c r="J33" s="61" t="s">
        <v>139</v>
      </c>
      <c r="K33" s="396" t="s">
        <v>506</v>
      </c>
      <c r="L33" s="396" t="s">
        <v>507</v>
      </c>
      <c r="M33" s="397" t="s">
        <v>158</v>
      </c>
      <c r="N33" s="43" t="s">
        <v>139</v>
      </c>
      <c r="O33" s="396" t="s">
        <v>506</v>
      </c>
      <c r="P33" s="396" t="s">
        <v>507</v>
      </c>
      <c r="Q33" s="397" t="s">
        <v>158</v>
      </c>
      <c r="R33" s="43" t="s">
        <v>139</v>
      </c>
      <c r="S33" s="396" t="s">
        <v>506</v>
      </c>
      <c r="T33" s="396" t="s">
        <v>507</v>
      </c>
      <c r="U33" s="397" t="s">
        <v>158</v>
      </c>
      <c r="V33" s="285" t="s">
        <v>139</v>
      </c>
      <c r="W33" s="286" t="s">
        <v>506</v>
      </c>
      <c r="X33" s="286" t="s">
        <v>507</v>
      </c>
      <c r="Y33" s="287" t="s">
        <v>158</v>
      </c>
      <c r="Z33" s="285" t="s">
        <v>139</v>
      </c>
      <c r="AA33" s="286" t="s">
        <v>506</v>
      </c>
      <c r="AB33" s="286" t="s">
        <v>507</v>
      </c>
      <c r="AC33" s="287" t="s">
        <v>158</v>
      </c>
      <c r="AD33" s="285" t="s">
        <v>139</v>
      </c>
      <c r="AE33" s="286" t="s">
        <v>506</v>
      </c>
      <c r="AF33" s="286" t="s">
        <v>507</v>
      </c>
      <c r="AG33" s="287" t="s">
        <v>158</v>
      </c>
      <c r="AH33" s="285" t="s">
        <v>139</v>
      </c>
      <c r="AI33" s="286" t="s">
        <v>506</v>
      </c>
      <c r="AJ33" s="286" t="s">
        <v>507</v>
      </c>
      <c r="AK33" s="287" t="s">
        <v>158</v>
      </c>
      <c r="AL33" s="285" t="s">
        <v>139</v>
      </c>
      <c r="AM33" s="286" t="s">
        <v>506</v>
      </c>
      <c r="AN33" s="286" t="s">
        <v>507</v>
      </c>
      <c r="AO33" s="287" t="s">
        <v>158</v>
      </c>
      <c r="AP33" s="65" t="s">
        <v>139</v>
      </c>
      <c r="AQ33" s="66" t="s">
        <v>506</v>
      </c>
      <c r="AR33" s="66" t="s">
        <v>507</v>
      </c>
      <c r="AS33" s="67" t="s">
        <v>158</v>
      </c>
      <c r="AT33" s="285" t="s">
        <v>139</v>
      </c>
      <c r="AU33" s="286" t="s">
        <v>506</v>
      </c>
      <c r="AV33" s="286" t="s">
        <v>507</v>
      </c>
      <c r="AW33" s="287" t="s">
        <v>158</v>
      </c>
      <c r="AX33" s="285" t="s">
        <v>139</v>
      </c>
      <c r="AY33" s="286" t="s">
        <v>506</v>
      </c>
      <c r="AZ33" s="286" t="s">
        <v>507</v>
      </c>
      <c r="BA33" s="287" t="s">
        <v>158</v>
      </c>
      <c r="BB33" s="285" t="s">
        <v>139</v>
      </c>
      <c r="BC33" s="286" t="s">
        <v>506</v>
      </c>
      <c r="BD33" s="286" t="s">
        <v>507</v>
      </c>
      <c r="BE33" s="287" t="s">
        <v>158</v>
      </c>
      <c r="BF33" s="100" t="s">
        <v>139</v>
      </c>
      <c r="BG33" s="101" t="s">
        <v>506</v>
      </c>
      <c r="BH33" s="101" t="s">
        <v>507</v>
      </c>
      <c r="BI33" s="102" t="s">
        <v>158</v>
      </c>
      <c r="BJ33" s="62" t="s">
        <v>139</v>
      </c>
      <c r="BK33" s="63" t="s">
        <v>506</v>
      </c>
      <c r="BL33" s="63" t="s">
        <v>507</v>
      </c>
      <c r="BM33" s="64" t="s">
        <v>158</v>
      </c>
      <c r="BN33" s="285" t="s">
        <v>139</v>
      </c>
      <c r="BO33" s="286" t="s">
        <v>506</v>
      </c>
      <c r="BP33" s="286" t="s">
        <v>507</v>
      </c>
      <c r="BQ33" s="287" t="s">
        <v>158</v>
      </c>
      <c r="BR33" s="604" t="s">
        <v>139</v>
      </c>
      <c r="BS33" s="605" t="s">
        <v>506</v>
      </c>
      <c r="BT33" s="605" t="s">
        <v>507</v>
      </c>
      <c r="BU33" s="606" t="s">
        <v>158</v>
      </c>
      <c r="BV33" s="395" t="s">
        <v>139</v>
      </c>
      <c r="BW33" s="396" t="s">
        <v>506</v>
      </c>
      <c r="BX33" s="396" t="s">
        <v>507</v>
      </c>
      <c r="BY33" s="397" t="s">
        <v>158</v>
      </c>
    </row>
    <row r="34" spans="1:77" s="3" customFormat="1" ht="13.5">
      <c r="A34" s="482" t="s">
        <v>26</v>
      </c>
      <c r="B34" s="399">
        <v>25792478</v>
      </c>
      <c r="C34" s="400">
        <v>29580596</v>
      </c>
      <c r="D34" s="400">
        <v>28904634</v>
      </c>
      <c r="E34" s="405">
        <f>ROUND(D34/C34*100,2)</f>
        <v>97.71</v>
      </c>
      <c r="F34" s="400">
        <v>55813094</v>
      </c>
      <c r="G34" s="400">
        <v>69501437</v>
      </c>
      <c r="H34" s="400">
        <v>63826288</v>
      </c>
      <c r="I34" s="401">
        <f>ROUND(H34/G34*100,2)</f>
        <v>91.83</v>
      </c>
      <c r="J34" s="400">
        <v>33427504</v>
      </c>
      <c r="K34" s="400">
        <v>37504529</v>
      </c>
      <c r="L34" s="400">
        <v>36235418</v>
      </c>
      <c r="M34" s="401">
        <f>ROUND(L34/K34*100,2)</f>
        <v>96.62</v>
      </c>
      <c r="N34" s="399">
        <v>244417830</v>
      </c>
      <c r="O34" s="431">
        <v>252948560</v>
      </c>
      <c r="P34" s="431">
        <v>242639238</v>
      </c>
      <c r="Q34" s="401">
        <f>ROUND(P34/O34*100,2)</f>
        <v>95.92</v>
      </c>
      <c r="R34" s="399">
        <v>151045309</v>
      </c>
      <c r="S34" s="431">
        <v>166189506</v>
      </c>
      <c r="T34" s="431">
        <v>163386656</v>
      </c>
      <c r="U34" s="401">
        <f>ROUND(T34/S34*100,2)</f>
        <v>98.31</v>
      </c>
      <c r="V34" s="399">
        <v>62609153</v>
      </c>
      <c r="W34" s="431">
        <v>64557331</v>
      </c>
      <c r="X34" s="431">
        <v>60248245</v>
      </c>
      <c r="Y34" s="401">
        <f>ROUND(X34/W34*100,2)</f>
        <v>93.33</v>
      </c>
      <c r="Z34" s="399">
        <v>16151615</v>
      </c>
      <c r="AA34" s="431">
        <v>16151615</v>
      </c>
      <c r="AB34" s="431">
        <v>16090897</v>
      </c>
      <c r="AC34" s="401">
        <f>ROUND(AB34/AA34*100,2)</f>
        <v>99.62</v>
      </c>
      <c r="AD34" s="399">
        <v>39885696</v>
      </c>
      <c r="AE34" s="431">
        <v>39912596</v>
      </c>
      <c r="AF34" s="431">
        <v>38568606</v>
      </c>
      <c r="AG34" s="401">
        <f>ROUND(AF34/AE34*100,2)</f>
        <v>96.63</v>
      </c>
      <c r="AH34" s="399">
        <v>12905658</v>
      </c>
      <c r="AI34" s="431">
        <v>12936658</v>
      </c>
      <c r="AJ34" s="431">
        <v>13082136</v>
      </c>
      <c r="AK34" s="401">
        <f>ROUND(AJ34/AI34*100,2)</f>
        <v>101.12</v>
      </c>
      <c r="AL34" s="399">
        <v>11644708</v>
      </c>
      <c r="AM34" s="431">
        <v>11644708</v>
      </c>
      <c r="AN34" s="431">
        <v>11500739</v>
      </c>
      <c r="AO34" s="401">
        <f>ROUND(AN34/AM34*100,2)</f>
        <v>98.76</v>
      </c>
      <c r="AP34" s="68">
        <f aca="true" t="shared" si="27" ref="AP34:AP53">V34+Z34+AD34+AH34+AL34</f>
        <v>143196830</v>
      </c>
      <c r="AQ34" s="78">
        <f aca="true" t="shared" si="28" ref="AQ34:AQ53">W34+AA34+AE34+AI34+AM34</f>
        <v>145202908</v>
      </c>
      <c r="AR34" s="78">
        <f aca="true" t="shared" si="29" ref="AR34:AR53">X34+AB34+AF34+AJ34+AN34</f>
        <v>139490623</v>
      </c>
      <c r="AS34" s="144">
        <f>ROUND(AR34/AQ34*100,2)</f>
        <v>96.07</v>
      </c>
      <c r="AT34" s="399">
        <v>62885401</v>
      </c>
      <c r="AU34" s="431">
        <v>63971791</v>
      </c>
      <c r="AV34" s="431">
        <v>63011751</v>
      </c>
      <c r="AW34" s="401">
        <f>ROUND(AV34/AU34*100,2)</f>
        <v>98.5</v>
      </c>
      <c r="AX34" s="399">
        <v>12233424</v>
      </c>
      <c r="AY34" s="431">
        <v>12400884</v>
      </c>
      <c r="AZ34" s="431">
        <v>13175264</v>
      </c>
      <c r="BA34" s="401">
        <f>ROUND(AZ34/AY34*100,2)</f>
        <v>106.24</v>
      </c>
      <c r="BB34" s="399">
        <v>10892936</v>
      </c>
      <c r="BC34" s="431">
        <v>10892936</v>
      </c>
      <c r="BD34" s="431">
        <v>10745827</v>
      </c>
      <c r="BE34" s="401">
        <f>ROUND(BD34/BC34*100,2)</f>
        <v>98.65</v>
      </c>
      <c r="BF34" s="103">
        <f aca="true" t="shared" si="30" ref="BF34:BF53">AT34+AX34+BB34</f>
        <v>86011761</v>
      </c>
      <c r="BG34" s="113">
        <f aca="true" t="shared" si="31" ref="BG34:BG53">AU34+AY34+BC34</f>
        <v>87265611</v>
      </c>
      <c r="BH34" s="113">
        <f aca="true" t="shared" si="32" ref="BH34:BH53">AV34+AZ34+BD34</f>
        <v>86932842</v>
      </c>
      <c r="BI34" s="156">
        <f>ROUND(BH34/BG34*100,2)</f>
        <v>99.62</v>
      </c>
      <c r="BJ34" s="47">
        <f aca="true" t="shared" si="33" ref="BJ34:BL37">B34+F34+J34+N34+R34+BF34+AP34</f>
        <v>739704806</v>
      </c>
      <c r="BK34" s="55">
        <f t="shared" si="33"/>
        <v>788193147</v>
      </c>
      <c r="BL34" s="55">
        <f t="shared" si="33"/>
        <v>761415699</v>
      </c>
      <c r="BM34" s="173">
        <f>ROUND(BL34/BK34*100,2)</f>
        <v>96.6</v>
      </c>
      <c r="BN34" s="399">
        <v>52745957</v>
      </c>
      <c r="BO34" s="402">
        <v>57157168</v>
      </c>
      <c r="BP34" s="402">
        <v>49731692</v>
      </c>
      <c r="BQ34" s="401">
        <f aca="true" t="shared" si="34" ref="BQ34:BQ53">ROUND(BP34/BO34*100,2)</f>
        <v>87.01</v>
      </c>
      <c r="BR34" s="607">
        <f aca="true" t="shared" si="35" ref="BR34:BT37">BN34+BJ34</f>
        <v>792450763</v>
      </c>
      <c r="BS34" s="599">
        <f t="shared" si="35"/>
        <v>845350315</v>
      </c>
      <c r="BT34" s="599">
        <f t="shared" si="35"/>
        <v>811147391</v>
      </c>
      <c r="BU34" s="620">
        <f aca="true" t="shared" si="36" ref="BU34:BU53">ROUND(BT34/BS34*100,2)</f>
        <v>95.95</v>
      </c>
      <c r="BV34" s="483">
        <f aca="true" t="shared" si="37" ref="BV34:BX37">BR34</f>
        <v>792450763</v>
      </c>
      <c r="BW34" s="483">
        <f t="shared" si="37"/>
        <v>845350315</v>
      </c>
      <c r="BX34" s="483">
        <f t="shared" si="37"/>
        <v>811147391</v>
      </c>
      <c r="BY34" s="401">
        <f aca="true" t="shared" si="38" ref="BY34:BY53">ROUND(BX34/BW34*100,2)</f>
        <v>95.95</v>
      </c>
    </row>
    <row r="35" spans="1:77" s="3" customFormat="1" ht="13.5">
      <c r="A35" s="484" t="s">
        <v>27</v>
      </c>
      <c r="B35" s="415">
        <v>4947416</v>
      </c>
      <c r="C35" s="416">
        <v>5548107</v>
      </c>
      <c r="D35" s="416">
        <v>5249115</v>
      </c>
      <c r="E35" s="421">
        <f>ROUND(D35/C35*100,2)</f>
        <v>94.61</v>
      </c>
      <c r="F35" s="416">
        <v>10922823</v>
      </c>
      <c r="G35" s="416">
        <v>13490407</v>
      </c>
      <c r="H35" s="416">
        <v>12085986</v>
      </c>
      <c r="I35" s="417">
        <f>ROUND(H35/G35*100,2)</f>
        <v>89.59</v>
      </c>
      <c r="J35" s="416">
        <v>6547373</v>
      </c>
      <c r="K35" s="416">
        <v>7242991</v>
      </c>
      <c r="L35" s="416">
        <v>6638305</v>
      </c>
      <c r="M35" s="417">
        <f>ROUND(L35/K35*100,2)</f>
        <v>91.65</v>
      </c>
      <c r="N35" s="415">
        <v>55100372</v>
      </c>
      <c r="O35" s="418">
        <v>56484654</v>
      </c>
      <c r="P35" s="418">
        <v>48578208</v>
      </c>
      <c r="Q35" s="417">
        <f>ROUND(P35/O35*100,2)</f>
        <v>86</v>
      </c>
      <c r="R35" s="415">
        <v>32195445</v>
      </c>
      <c r="S35" s="418">
        <v>34922835</v>
      </c>
      <c r="T35" s="418">
        <v>33687536</v>
      </c>
      <c r="U35" s="417">
        <f>ROUND(T35/S35*100,2)</f>
        <v>96.46</v>
      </c>
      <c r="V35" s="415">
        <v>13961984</v>
      </c>
      <c r="W35" s="418">
        <v>14428189</v>
      </c>
      <c r="X35" s="418">
        <v>12877525</v>
      </c>
      <c r="Y35" s="417">
        <f>ROUND(X35/W35*100,2)</f>
        <v>89.25</v>
      </c>
      <c r="Z35" s="415">
        <v>3135525</v>
      </c>
      <c r="AA35" s="418">
        <v>3135525</v>
      </c>
      <c r="AB35" s="418">
        <v>3001113</v>
      </c>
      <c r="AC35" s="417">
        <f>ROUND(AB35/AA35*100,2)</f>
        <v>95.71</v>
      </c>
      <c r="AD35" s="415">
        <v>7717917</v>
      </c>
      <c r="AE35" s="418">
        <v>7723163</v>
      </c>
      <c r="AF35" s="418">
        <v>7129380</v>
      </c>
      <c r="AG35" s="417">
        <f>ROUND(AF35/AE35*100,2)</f>
        <v>92.31</v>
      </c>
      <c r="AH35" s="415">
        <v>2501393</v>
      </c>
      <c r="AI35" s="418">
        <v>2507438</v>
      </c>
      <c r="AJ35" s="418">
        <v>2419429</v>
      </c>
      <c r="AK35" s="417">
        <f>ROUND(AJ35/AI35*100,2)</f>
        <v>96.49</v>
      </c>
      <c r="AL35" s="415">
        <v>2251998</v>
      </c>
      <c r="AM35" s="418">
        <v>2251998</v>
      </c>
      <c r="AN35" s="418">
        <v>2117962</v>
      </c>
      <c r="AO35" s="417">
        <f>ROUND(AN35/AM35*100,2)</f>
        <v>94.05</v>
      </c>
      <c r="AP35" s="72">
        <f t="shared" si="27"/>
        <v>29568817</v>
      </c>
      <c r="AQ35" s="73">
        <f t="shared" si="28"/>
        <v>30046313</v>
      </c>
      <c r="AR35" s="73">
        <f t="shared" si="29"/>
        <v>27545409</v>
      </c>
      <c r="AS35" s="146">
        <f>ROUND(AR35/AQ35*100,2)</f>
        <v>91.68</v>
      </c>
      <c r="AT35" s="415">
        <v>12078415</v>
      </c>
      <c r="AU35" s="418">
        <v>13957924</v>
      </c>
      <c r="AV35" s="418">
        <v>13524971</v>
      </c>
      <c r="AW35" s="417">
        <f>ROUND(AV35/AU35*100,2)</f>
        <v>96.9</v>
      </c>
      <c r="AX35" s="415">
        <v>2397084</v>
      </c>
      <c r="AY35" s="418">
        <v>2412210</v>
      </c>
      <c r="AZ35" s="418">
        <v>2515511</v>
      </c>
      <c r="BA35" s="417">
        <f>ROUND(AZ35/AY35*100,2)</f>
        <v>104.28</v>
      </c>
      <c r="BB35" s="415">
        <v>2059889</v>
      </c>
      <c r="BC35" s="418">
        <v>2059889</v>
      </c>
      <c r="BD35" s="418">
        <v>1976946</v>
      </c>
      <c r="BE35" s="417">
        <f>ROUND(BD35/BC35*100,2)</f>
        <v>95.97</v>
      </c>
      <c r="BF35" s="107">
        <f t="shared" si="30"/>
        <v>16535388</v>
      </c>
      <c r="BG35" s="108">
        <f t="shared" si="31"/>
        <v>18430023</v>
      </c>
      <c r="BH35" s="108">
        <f t="shared" si="32"/>
        <v>18017428</v>
      </c>
      <c r="BI35" s="158">
        <f>ROUND(BH35/BG35*100,2)</f>
        <v>97.76</v>
      </c>
      <c r="BJ35" s="47">
        <f t="shared" si="33"/>
        <v>155817634</v>
      </c>
      <c r="BK35" s="53">
        <f t="shared" si="33"/>
        <v>166165330</v>
      </c>
      <c r="BL35" s="53">
        <f t="shared" si="33"/>
        <v>151801987</v>
      </c>
      <c r="BM35" s="174">
        <f>ROUND(BL35/BK35*100,2)</f>
        <v>91.36</v>
      </c>
      <c r="BN35" s="415">
        <v>10638412</v>
      </c>
      <c r="BO35" s="419">
        <v>11719161</v>
      </c>
      <c r="BP35" s="419">
        <v>9775542</v>
      </c>
      <c r="BQ35" s="417">
        <f t="shared" si="34"/>
        <v>83.42</v>
      </c>
      <c r="BR35" s="609">
        <f t="shared" si="35"/>
        <v>166456046</v>
      </c>
      <c r="BS35" s="600">
        <f t="shared" si="35"/>
        <v>177884491</v>
      </c>
      <c r="BT35" s="600">
        <f t="shared" si="35"/>
        <v>161577529</v>
      </c>
      <c r="BU35" s="621">
        <f t="shared" si="36"/>
        <v>90.83</v>
      </c>
      <c r="BV35" s="485">
        <f t="shared" si="37"/>
        <v>166456046</v>
      </c>
      <c r="BW35" s="485">
        <f t="shared" si="37"/>
        <v>177884491</v>
      </c>
      <c r="BX35" s="485">
        <f t="shared" si="37"/>
        <v>161577529</v>
      </c>
      <c r="BY35" s="417">
        <f t="shared" si="38"/>
        <v>90.83</v>
      </c>
    </row>
    <row r="36" spans="1:77" s="3" customFormat="1" ht="13.5">
      <c r="A36" s="484" t="s">
        <v>15</v>
      </c>
      <c r="B36" s="415">
        <v>14785232</v>
      </c>
      <c r="C36" s="416">
        <v>23545219</v>
      </c>
      <c r="D36" s="416">
        <v>17645331</v>
      </c>
      <c r="E36" s="421">
        <f>ROUND(D36/C36*100,2)</f>
        <v>74.94</v>
      </c>
      <c r="F36" s="416">
        <v>119723498</v>
      </c>
      <c r="G36" s="416">
        <v>181210697</v>
      </c>
      <c r="H36" s="416">
        <v>147200111</v>
      </c>
      <c r="I36" s="417">
        <f>ROUND(H36/G36*100,2)</f>
        <v>81.23</v>
      </c>
      <c r="J36" s="416">
        <v>14116276</v>
      </c>
      <c r="K36" s="416">
        <v>25466766</v>
      </c>
      <c r="L36" s="416">
        <v>19433629</v>
      </c>
      <c r="M36" s="417">
        <f>ROUND(L36/K36*100,2)</f>
        <v>76.31</v>
      </c>
      <c r="N36" s="415">
        <v>68663939</v>
      </c>
      <c r="O36" s="418">
        <v>70686766</v>
      </c>
      <c r="P36" s="418">
        <v>70233199</v>
      </c>
      <c r="Q36" s="417">
        <f>ROUND(P36/O36*100,2)</f>
        <v>99.36</v>
      </c>
      <c r="R36" s="415">
        <v>80984070</v>
      </c>
      <c r="S36" s="418">
        <v>83049550</v>
      </c>
      <c r="T36" s="418">
        <v>73377345</v>
      </c>
      <c r="U36" s="417">
        <f>ROUND(T36/S36*100,2)</f>
        <v>88.35</v>
      </c>
      <c r="V36" s="415">
        <v>9070260</v>
      </c>
      <c r="W36" s="418">
        <v>9389158</v>
      </c>
      <c r="X36" s="418">
        <f>7474473+4109</f>
        <v>7478582</v>
      </c>
      <c r="Y36" s="417">
        <f>ROUND(X36/W36*100,2)</f>
        <v>79.65</v>
      </c>
      <c r="Z36" s="415">
        <v>3178300</v>
      </c>
      <c r="AA36" s="418">
        <v>3178300</v>
      </c>
      <c r="AB36" s="418">
        <v>2520822</v>
      </c>
      <c r="AC36" s="417">
        <f>ROUND(AB36/AA36*100,2)</f>
        <v>79.31</v>
      </c>
      <c r="AD36" s="415">
        <v>4723530</v>
      </c>
      <c r="AE36" s="418">
        <v>4723530</v>
      </c>
      <c r="AF36" s="418">
        <v>3946120</v>
      </c>
      <c r="AG36" s="417">
        <f>ROUND(AF36/AE36*100,2)</f>
        <v>83.54</v>
      </c>
      <c r="AH36" s="415">
        <v>2218750</v>
      </c>
      <c r="AI36" s="418">
        <v>2385976</v>
      </c>
      <c r="AJ36" s="418">
        <v>1429035</v>
      </c>
      <c r="AK36" s="417">
        <f>ROUND(AJ36/AI36*100,2)</f>
        <v>59.89</v>
      </c>
      <c r="AL36" s="415">
        <v>1742400</v>
      </c>
      <c r="AM36" s="418">
        <v>1742400</v>
      </c>
      <c r="AN36" s="418">
        <v>804560</v>
      </c>
      <c r="AO36" s="417">
        <f>ROUND(AN36/AM36*100,2)</f>
        <v>46.18</v>
      </c>
      <c r="AP36" s="72">
        <f t="shared" si="27"/>
        <v>20933240</v>
      </c>
      <c r="AQ36" s="73">
        <f t="shared" si="28"/>
        <v>21419364</v>
      </c>
      <c r="AR36" s="73">
        <f t="shared" si="29"/>
        <v>16179119</v>
      </c>
      <c r="AS36" s="146">
        <f>ROUND(AR36/AQ36*100,2)</f>
        <v>75.54</v>
      </c>
      <c r="AT36" s="415">
        <v>10644050</v>
      </c>
      <c r="AU36" s="418">
        <v>11309220</v>
      </c>
      <c r="AV36" s="418">
        <f>10945624+1693</f>
        <v>10947317</v>
      </c>
      <c r="AW36" s="417">
        <f>ROUND(AV36/AU36*100,2)</f>
        <v>96.8</v>
      </c>
      <c r="AX36" s="415">
        <v>2631700</v>
      </c>
      <c r="AY36" s="418">
        <v>2631700</v>
      </c>
      <c r="AZ36" s="418">
        <v>2611486</v>
      </c>
      <c r="BA36" s="417">
        <f>ROUND(AZ36/AY36*100,2)</f>
        <v>99.23</v>
      </c>
      <c r="BB36" s="415">
        <v>2267450</v>
      </c>
      <c r="BC36" s="418">
        <v>2267450</v>
      </c>
      <c r="BD36" s="418">
        <v>2044891</v>
      </c>
      <c r="BE36" s="417">
        <f>ROUND(BD36/BC36*100,2)</f>
        <v>90.18</v>
      </c>
      <c r="BF36" s="107">
        <f t="shared" si="30"/>
        <v>15543200</v>
      </c>
      <c r="BG36" s="108">
        <f t="shared" si="31"/>
        <v>16208370</v>
      </c>
      <c r="BH36" s="108">
        <f t="shared" si="32"/>
        <v>15603694</v>
      </c>
      <c r="BI36" s="158">
        <f>ROUND(BH36/BG36*100,2)</f>
        <v>96.27</v>
      </c>
      <c r="BJ36" s="47">
        <f t="shared" si="33"/>
        <v>334749455</v>
      </c>
      <c r="BK36" s="53">
        <f t="shared" si="33"/>
        <v>421586732</v>
      </c>
      <c r="BL36" s="53">
        <f t="shared" si="33"/>
        <v>359672428</v>
      </c>
      <c r="BM36" s="174">
        <f>ROUND(BL36/BK36*100,2)</f>
        <v>85.31</v>
      </c>
      <c r="BN36" s="415">
        <v>686307331</v>
      </c>
      <c r="BO36" s="419">
        <v>958591831</v>
      </c>
      <c r="BP36" s="419">
        <v>668918102</v>
      </c>
      <c r="BQ36" s="417">
        <f t="shared" si="34"/>
        <v>69.78</v>
      </c>
      <c r="BR36" s="609">
        <f t="shared" si="35"/>
        <v>1021056786</v>
      </c>
      <c r="BS36" s="600">
        <f t="shared" si="35"/>
        <v>1380178563</v>
      </c>
      <c r="BT36" s="600">
        <f t="shared" si="35"/>
        <v>1028590530</v>
      </c>
      <c r="BU36" s="621">
        <f t="shared" si="36"/>
        <v>74.53</v>
      </c>
      <c r="BV36" s="485">
        <f t="shared" si="37"/>
        <v>1021056786</v>
      </c>
      <c r="BW36" s="485">
        <f t="shared" si="37"/>
        <v>1380178563</v>
      </c>
      <c r="BX36" s="485">
        <f t="shared" si="37"/>
        <v>1028590530</v>
      </c>
      <c r="BY36" s="417">
        <f t="shared" si="38"/>
        <v>74.53</v>
      </c>
    </row>
    <row r="37" spans="1:77" s="3" customFormat="1" ht="13.5">
      <c r="A37" s="484" t="s">
        <v>28</v>
      </c>
      <c r="B37" s="415"/>
      <c r="C37" s="416"/>
      <c r="D37" s="416"/>
      <c r="E37" s="421"/>
      <c r="F37" s="416"/>
      <c r="G37" s="416"/>
      <c r="H37" s="416"/>
      <c r="I37" s="417"/>
      <c r="J37" s="416"/>
      <c r="K37" s="416"/>
      <c r="L37" s="416"/>
      <c r="M37" s="417"/>
      <c r="N37" s="415"/>
      <c r="O37" s="418"/>
      <c r="P37" s="418"/>
      <c r="Q37" s="417"/>
      <c r="R37" s="415"/>
      <c r="S37" s="418"/>
      <c r="T37" s="418"/>
      <c r="U37" s="417"/>
      <c r="V37" s="415"/>
      <c r="W37" s="418"/>
      <c r="X37" s="418"/>
      <c r="Y37" s="417"/>
      <c r="Z37" s="415"/>
      <c r="AA37" s="418"/>
      <c r="AB37" s="418"/>
      <c r="AC37" s="417"/>
      <c r="AD37" s="415"/>
      <c r="AE37" s="418"/>
      <c r="AF37" s="418"/>
      <c r="AG37" s="417"/>
      <c r="AH37" s="415"/>
      <c r="AI37" s="418"/>
      <c r="AJ37" s="418"/>
      <c r="AK37" s="417"/>
      <c r="AL37" s="415"/>
      <c r="AM37" s="418"/>
      <c r="AN37" s="418"/>
      <c r="AO37" s="417"/>
      <c r="AP37" s="72">
        <f t="shared" si="27"/>
        <v>0</v>
      </c>
      <c r="AQ37" s="73">
        <f t="shared" si="28"/>
        <v>0</v>
      </c>
      <c r="AR37" s="73">
        <f t="shared" si="29"/>
        <v>0</v>
      </c>
      <c r="AS37" s="146"/>
      <c r="AT37" s="415"/>
      <c r="AU37" s="418"/>
      <c r="AV37" s="418"/>
      <c r="AW37" s="417"/>
      <c r="AX37" s="415"/>
      <c r="AY37" s="418"/>
      <c r="AZ37" s="418"/>
      <c r="BA37" s="417"/>
      <c r="BB37" s="415"/>
      <c r="BC37" s="418"/>
      <c r="BD37" s="418"/>
      <c r="BE37" s="417"/>
      <c r="BF37" s="107">
        <f t="shared" si="30"/>
        <v>0</v>
      </c>
      <c r="BG37" s="108">
        <f t="shared" si="31"/>
        <v>0</v>
      </c>
      <c r="BH37" s="108">
        <f t="shared" si="32"/>
        <v>0</v>
      </c>
      <c r="BI37" s="158"/>
      <c r="BJ37" s="47">
        <f t="shared" si="33"/>
        <v>0</v>
      </c>
      <c r="BK37" s="53">
        <f t="shared" si="33"/>
        <v>0</v>
      </c>
      <c r="BL37" s="53">
        <f t="shared" si="33"/>
        <v>0</v>
      </c>
      <c r="BM37" s="174"/>
      <c r="BN37" s="415">
        <v>24500000</v>
      </c>
      <c r="BO37" s="419">
        <v>34098000</v>
      </c>
      <c r="BP37" s="419">
        <v>30475738</v>
      </c>
      <c r="BQ37" s="417">
        <f t="shared" si="34"/>
        <v>89.38</v>
      </c>
      <c r="BR37" s="609">
        <f t="shared" si="35"/>
        <v>24500000</v>
      </c>
      <c r="BS37" s="600">
        <f t="shared" si="35"/>
        <v>34098000</v>
      </c>
      <c r="BT37" s="600">
        <f t="shared" si="35"/>
        <v>30475738</v>
      </c>
      <c r="BU37" s="621">
        <f t="shared" si="36"/>
        <v>89.38</v>
      </c>
      <c r="BV37" s="485">
        <f t="shared" si="37"/>
        <v>24500000</v>
      </c>
      <c r="BW37" s="485">
        <f t="shared" si="37"/>
        <v>34098000</v>
      </c>
      <c r="BX37" s="485">
        <f t="shared" si="37"/>
        <v>30475738</v>
      </c>
      <c r="BY37" s="417">
        <f t="shared" si="38"/>
        <v>89.38</v>
      </c>
    </row>
    <row r="38" spans="1:77" s="3" customFormat="1" ht="13.5">
      <c r="A38" s="484" t="s">
        <v>113</v>
      </c>
      <c r="B38" s="415">
        <f>SUM(B39:B42)</f>
        <v>0</v>
      </c>
      <c r="C38" s="416">
        <f>SUM(C39:C42)</f>
        <v>17554</v>
      </c>
      <c r="D38" s="416">
        <f>SUM(D39:D42)</f>
        <v>17554</v>
      </c>
      <c r="E38" s="421">
        <f>ROUND(D38/C38*100,2)</f>
        <v>100</v>
      </c>
      <c r="F38" s="416">
        <f>SUM(F39:F42)</f>
        <v>0</v>
      </c>
      <c r="G38" s="416">
        <f>SUM(G39:G42)</f>
        <v>2061</v>
      </c>
      <c r="H38" s="416">
        <f>SUM(H39:H42)</f>
        <v>2061</v>
      </c>
      <c r="I38" s="417"/>
      <c r="J38" s="416">
        <f>SUM(J39:J42)</f>
        <v>0</v>
      </c>
      <c r="K38" s="416">
        <f>SUM(K39:K42)</f>
        <v>5583</v>
      </c>
      <c r="L38" s="416">
        <f>SUM(L39:L42)</f>
        <v>5583</v>
      </c>
      <c r="M38" s="417">
        <f>ROUND(L38/K38*100,2)</f>
        <v>100</v>
      </c>
      <c r="N38" s="415">
        <f>SUM(N39:N42)</f>
        <v>0</v>
      </c>
      <c r="O38" s="418">
        <f>SUM(O39:O42)</f>
        <v>258973</v>
      </c>
      <c r="P38" s="418">
        <f>SUM(P39:P42)</f>
        <v>258973</v>
      </c>
      <c r="Q38" s="417">
        <f>ROUND(P38/O38*100,2)</f>
        <v>100</v>
      </c>
      <c r="R38" s="415">
        <f>SUM(R39:R42)</f>
        <v>0</v>
      </c>
      <c r="S38" s="418">
        <f>SUM(S39:S42)</f>
        <v>14946130</v>
      </c>
      <c r="T38" s="418">
        <f>SUM(T39:T42)</f>
        <v>14946130</v>
      </c>
      <c r="U38" s="417">
        <f>ROUND(T38/S38*100,2)</f>
        <v>100</v>
      </c>
      <c r="V38" s="415">
        <f>SUM(V39:V42)</f>
        <v>0</v>
      </c>
      <c r="W38" s="418">
        <f>SUM(W39:W42)</f>
        <v>3115755</v>
      </c>
      <c r="X38" s="418">
        <f>SUM(X39:X42)</f>
        <v>3115755</v>
      </c>
      <c r="Y38" s="417">
        <f>ROUND(X38/W38*100,2)</f>
        <v>100</v>
      </c>
      <c r="Z38" s="415">
        <f>SUM(Z39:Z42)</f>
        <v>0</v>
      </c>
      <c r="AA38" s="418">
        <f>SUM(AA39:AA42)</f>
        <v>2122810</v>
      </c>
      <c r="AB38" s="418">
        <f>SUM(AB39:AB42)</f>
        <v>2122810</v>
      </c>
      <c r="AC38" s="417">
        <f>ROUND(AB38/AA38*100,2)</f>
        <v>100</v>
      </c>
      <c r="AD38" s="415">
        <f>SUM(AD39:AD42)</f>
        <v>0</v>
      </c>
      <c r="AE38" s="418">
        <f>SUM(AE39:AE42)</f>
        <v>3791130</v>
      </c>
      <c r="AF38" s="418">
        <f>SUM(AF39:AF42)</f>
        <v>3791130</v>
      </c>
      <c r="AG38" s="417">
        <f>ROUND(AF38/AE38*100,2)</f>
        <v>100</v>
      </c>
      <c r="AH38" s="415">
        <f>SUM(AH39:AH42)</f>
        <v>0</v>
      </c>
      <c r="AI38" s="418">
        <f>SUM(AI39:AI42)</f>
        <v>0</v>
      </c>
      <c r="AJ38" s="418">
        <f>SUM(AJ39:AJ42)</f>
        <v>0</v>
      </c>
      <c r="AK38" s="417"/>
      <c r="AL38" s="438">
        <f>SUM(AL39:AL42)</f>
        <v>0</v>
      </c>
      <c r="AM38" s="416">
        <f>SUM(AM39:AM42)</f>
        <v>691349</v>
      </c>
      <c r="AN38" s="418">
        <f>SUM(AN39:AN42)</f>
        <v>691349</v>
      </c>
      <c r="AO38" s="417">
        <f>ROUND(AN38/AM38*100,2)</f>
        <v>100</v>
      </c>
      <c r="AP38" s="72">
        <f t="shared" si="27"/>
        <v>0</v>
      </c>
      <c r="AQ38" s="73">
        <f t="shared" si="28"/>
        <v>9721044</v>
      </c>
      <c r="AR38" s="73">
        <f t="shared" si="29"/>
        <v>9721044</v>
      </c>
      <c r="AS38" s="146">
        <f>ROUND(AR38/AQ38*100,2)</f>
        <v>100</v>
      </c>
      <c r="AT38" s="438">
        <f>SUM(AT39:AT42)</f>
        <v>0</v>
      </c>
      <c r="AU38" s="416">
        <f>SUM(AU39:AU42)</f>
        <v>1021759</v>
      </c>
      <c r="AV38" s="418">
        <f>SUM(AV39:AV42)</f>
        <v>1021759</v>
      </c>
      <c r="AW38" s="417">
        <f>ROUND(AV38/AU38*100,2)</f>
        <v>100</v>
      </c>
      <c r="AX38" s="438">
        <f>SUM(AX39:AX42)</f>
        <v>0</v>
      </c>
      <c r="AY38" s="416">
        <f>SUM(AY39:AY42)</f>
        <v>1500000</v>
      </c>
      <c r="AZ38" s="418">
        <f>SUM(AZ39:AZ42)</f>
        <v>1500000</v>
      </c>
      <c r="BA38" s="417">
        <f>ROUND(AZ38/AY38*100,2)</f>
        <v>100</v>
      </c>
      <c r="BB38" s="438">
        <f>SUM(BB39:BB42)</f>
        <v>0</v>
      </c>
      <c r="BC38" s="416">
        <f>SUM(BC39:BC42)</f>
        <v>0</v>
      </c>
      <c r="BD38" s="418">
        <f>SUM(BD39:BD42)</f>
        <v>0</v>
      </c>
      <c r="BE38" s="417"/>
      <c r="BF38" s="107">
        <f t="shared" si="30"/>
        <v>0</v>
      </c>
      <c r="BG38" s="108">
        <f t="shared" si="31"/>
        <v>2521759</v>
      </c>
      <c r="BH38" s="108">
        <f t="shared" si="32"/>
        <v>2521759</v>
      </c>
      <c r="BI38" s="158">
        <f>ROUND(BH38/BG38*100,2)</f>
        <v>100</v>
      </c>
      <c r="BJ38" s="45">
        <f>SUM(BJ39:BJ42)</f>
        <v>0</v>
      </c>
      <c r="BK38" s="53">
        <f>SUM(BK39:BK42)</f>
        <v>27473104</v>
      </c>
      <c r="BL38" s="53">
        <f>SUM(BL39:BL42)</f>
        <v>27473104</v>
      </c>
      <c r="BM38" s="174">
        <f>ROUND(BL38/BK38*100,2)</f>
        <v>100</v>
      </c>
      <c r="BN38" s="438">
        <f>SUM(BN39:BN42)</f>
        <v>89856818</v>
      </c>
      <c r="BO38" s="416">
        <f>SUM(BO39:BO42)</f>
        <v>108682215</v>
      </c>
      <c r="BP38" s="418">
        <f>SUM(BP39:BP42)</f>
        <v>90536833</v>
      </c>
      <c r="BQ38" s="417">
        <f t="shared" si="34"/>
        <v>83.3</v>
      </c>
      <c r="BR38" s="609">
        <f>SUM(BR39:BR42)</f>
        <v>89856818</v>
      </c>
      <c r="BS38" s="601">
        <f>SUM(BS39:BS42)</f>
        <v>136155319</v>
      </c>
      <c r="BT38" s="601">
        <f>SUM(BT39:BT42)</f>
        <v>118009937</v>
      </c>
      <c r="BU38" s="621">
        <f t="shared" si="36"/>
        <v>86.67</v>
      </c>
      <c r="BV38" s="485">
        <f>SUM(BV39:BV42)</f>
        <v>89856818</v>
      </c>
      <c r="BW38" s="485">
        <f>SUM(BW39:BW42)</f>
        <v>136155319</v>
      </c>
      <c r="BX38" s="485">
        <f>SUM(BX39:BX42)</f>
        <v>118009937</v>
      </c>
      <c r="BY38" s="417">
        <f t="shared" si="38"/>
        <v>86.67</v>
      </c>
    </row>
    <row r="39" spans="1:77" s="3" customFormat="1" ht="13.5">
      <c r="A39" s="486" t="s">
        <v>102</v>
      </c>
      <c r="B39" s="407"/>
      <c r="C39" s="408">
        <v>17554</v>
      </c>
      <c r="D39" s="408">
        <v>17554</v>
      </c>
      <c r="E39" s="413">
        <f>ROUND(D39/C39*100,2)</f>
        <v>100</v>
      </c>
      <c r="F39" s="408"/>
      <c r="G39" s="408">
        <v>2061</v>
      </c>
      <c r="H39" s="408">
        <v>2061</v>
      </c>
      <c r="I39" s="409"/>
      <c r="J39" s="408"/>
      <c r="K39" s="408">
        <v>5583</v>
      </c>
      <c r="L39" s="408">
        <v>5583</v>
      </c>
      <c r="M39" s="417">
        <f>ROUND(L39/K39*100,2)</f>
        <v>100</v>
      </c>
      <c r="N39" s="407"/>
      <c r="O39" s="410">
        <v>84786</v>
      </c>
      <c r="P39" s="410">
        <v>84786</v>
      </c>
      <c r="Q39" s="417">
        <f>ROUND(P39/O39*100,2)</f>
        <v>100</v>
      </c>
      <c r="R39" s="407"/>
      <c r="S39" s="410">
        <v>14946130</v>
      </c>
      <c r="T39" s="410">
        <v>14946130</v>
      </c>
      <c r="U39" s="417">
        <f>ROUND(T39/S39*100,2)</f>
        <v>100</v>
      </c>
      <c r="V39" s="407"/>
      <c r="W39" s="410">
        <v>3115755</v>
      </c>
      <c r="X39" s="410">
        <v>3115755</v>
      </c>
      <c r="Y39" s="409">
        <f>ROUND(X39/W39*100,2)</f>
        <v>100</v>
      </c>
      <c r="Z39" s="407"/>
      <c r="AA39" s="410">
        <v>2122810</v>
      </c>
      <c r="AB39" s="410">
        <v>2122810</v>
      </c>
      <c r="AC39" s="417">
        <f>ROUND(AB39/AA39*100,2)</f>
        <v>100</v>
      </c>
      <c r="AD39" s="407"/>
      <c r="AE39" s="410">
        <v>3791130</v>
      </c>
      <c r="AF39" s="410">
        <v>3791130</v>
      </c>
      <c r="AG39" s="409">
        <f>ROUND(AF39/AE39*100,2)</f>
        <v>100</v>
      </c>
      <c r="AH39" s="407"/>
      <c r="AI39" s="410"/>
      <c r="AJ39" s="410"/>
      <c r="AK39" s="409"/>
      <c r="AL39" s="407"/>
      <c r="AM39" s="410">
        <v>691349</v>
      </c>
      <c r="AN39" s="410">
        <v>691349</v>
      </c>
      <c r="AO39" s="417">
        <f>ROUND(AN39/AM39*100,2)</f>
        <v>100</v>
      </c>
      <c r="AP39" s="70">
        <f t="shared" si="27"/>
        <v>0</v>
      </c>
      <c r="AQ39" s="71">
        <f t="shared" si="28"/>
        <v>9721044</v>
      </c>
      <c r="AR39" s="71">
        <f t="shared" si="29"/>
        <v>9721044</v>
      </c>
      <c r="AS39" s="145"/>
      <c r="AT39" s="407"/>
      <c r="AU39" s="410">
        <v>1021759</v>
      </c>
      <c r="AV39" s="410">
        <v>1021759</v>
      </c>
      <c r="AW39" s="409">
        <f>ROUND(AV39/AU39*100,2)</f>
        <v>100</v>
      </c>
      <c r="AX39" s="407"/>
      <c r="AY39" s="410">
        <v>1500000</v>
      </c>
      <c r="AZ39" s="410">
        <v>1500000</v>
      </c>
      <c r="BA39" s="409">
        <f>ROUND(AZ39/AY39*100,2)</f>
        <v>100</v>
      </c>
      <c r="BB39" s="407"/>
      <c r="BC39" s="410"/>
      <c r="BD39" s="410"/>
      <c r="BE39" s="409"/>
      <c r="BF39" s="105">
        <f t="shared" si="30"/>
        <v>0</v>
      </c>
      <c r="BG39" s="106">
        <f t="shared" si="31"/>
        <v>2521759</v>
      </c>
      <c r="BH39" s="106">
        <f t="shared" si="32"/>
        <v>2521759</v>
      </c>
      <c r="BI39" s="158">
        <f>ROUND(BH39/BG39*100,2)</f>
        <v>100</v>
      </c>
      <c r="BJ39" s="45">
        <f aca="true" t="shared" si="39" ref="BJ39:BL42">B39+F39+J39+N39+R39+BF39+AP39</f>
        <v>0</v>
      </c>
      <c r="BK39" s="53">
        <f t="shared" si="39"/>
        <v>27298917</v>
      </c>
      <c r="BL39" s="53">
        <f t="shared" si="39"/>
        <v>27298917</v>
      </c>
      <c r="BM39" s="175"/>
      <c r="BN39" s="407">
        <v>0</v>
      </c>
      <c r="BO39" s="408">
        <v>12708497</v>
      </c>
      <c r="BP39" s="408">
        <v>12708497</v>
      </c>
      <c r="BQ39" s="409">
        <f t="shared" si="34"/>
        <v>100</v>
      </c>
      <c r="BR39" s="622">
        <f aca="true" t="shared" si="40" ref="BR39:BT42">BN39+BJ39</f>
        <v>0</v>
      </c>
      <c r="BS39" s="600">
        <f t="shared" si="40"/>
        <v>40007414</v>
      </c>
      <c r="BT39" s="600">
        <f t="shared" si="40"/>
        <v>40007414</v>
      </c>
      <c r="BU39" s="623">
        <f t="shared" si="36"/>
        <v>100</v>
      </c>
      <c r="BV39" s="487">
        <f aca="true" t="shared" si="41" ref="BV39:BX42">BR39</f>
        <v>0</v>
      </c>
      <c r="BW39" s="487">
        <f t="shared" si="41"/>
        <v>40007414</v>
      </c>
      <c r="BX39" s="487">
        <f t="shared" si="41"/>
        <v>40007414</v>
      </c>
      <c r="BY39" s="409">
        <f t="shared" si="38"/>
        <v>100</v>
      </c>
    </row>
    <row r="40" spans="1:77" s="3" customFormat="1" ht="13.5">
      <c r="A40" s="486" t="s">
        <v>117</v>
      </c>
      <c r="B40" s="407"/>
      <c r="C40" s="408"/>
      <c r="D40" s="408"/>
      <c r="E40" s="413"/>
      <c r="F40" s="408"/>
      <c r="G40" s="408"/>
      <c r="H40" s="408"/>
      <c r="I40" s="409"/>
      <c r="J40" s="408"/>
      <c r="K40" s="408"/>
      <c r="L40" s="408"/>
      <c r="M40" s="409"/>
      <c r="N40" s="407"/>
      <c r="O40" s="410">
        <v>174187</v>
      </c>
      <c r="P40" s="410">
        <v>174187</v>
      </c>
      <c r="Q40" s="409">
        <f>ROUND(P40/O40*100,2)</f>
        <v>100</v>
      </c>
      <c r="R40" s="407"/>
      <c r="S40" s="410"/>
      <c r="T40" s="410"/>
      <c r="U40" s="409"/>
      <c r="V40" s="407"/>
      <c r="W40" s="410"/>
      <c r="X40" s="410"/>
      <c r="Y40" s="409"/>
      <c r="Z40" s="407"/>
      <c r="AA40" s="410"/>
      <c r="AB40" s="410"/>
      <c r="AC40" s="409"/>
      <c r="AD40" s="407"/>
      <c r="AE40" s="410"/>
      <c r="AF40" s="410"/>
      <c r="AG40" s="409"/>
      <c r="AH40" s="407"/>
      <c r="AI40" s="410"/>
      <c r="AJ40" s="410"/>
      <c r="AK40" s="409"/>
      <c r="AL40" s="407"/>
      <c r="AM40" s="410"/>
      <c r="AN40" s="410"/>
      <c r="AO40" s="409"/>
      <c r="AP40" s="70">
        <f t="shared" si="27"/>
        <v>0</v>
      </c>
      <c r="AQ40" s="71">
        <f t="shared" si="28"/>
        <v>0</v>
      </c>
      <c r="AR40" s="71">
        <f t="shared" si="29"/>
        <v>0</v>
      </c>
      <c r="AS40" s="145"/>
      <c r="AT40" s="407"/>
      <c r="AU40" s="410"/>
      <c r="AV40" s="410"/>
      <c r="AW40" s="409"/>
      <c r="AX40" s="407"/>
      <c r="AY40" s="410"/>
      <c r="AZ40" s="410"/>
      <c r="BA40" s="409"/>
      <c r="BB40" s="407"/>
      <c r="BC40" s="410"/>
      <c r="BD40" s="410"/>
      <c r="BE40" s="409"/>
      <c r="BF40" s="105">
        <f t="shared" si="30"/>
        <v>0</v>
      </c>
      <c r="BG40" s="106">
        <f t="shared" si="31"/>
        <v>0</v>
      </c>
      <c r="BH40" s="106">
        <f t="shared" si="32"/>
        <v>0</v>
      </c>
      <c r="BI40" s="158"/>
      <c r="BJ40" s="45">
        <f t="shared" si="39"/>
        <v>0</v>
      </c>
      <c r="BK40" s="53">
        <f t="shared" si="39"/>
        <v>174187</v>
      </c>
      <c r="BL40" s="53">
        <f t="shared" si="39"/>
        <v>174187</v>
      </c>
      <c r="BM40" s="175">
        <f>ROUND(BL40/BK40*100,2)</f>
        <v>100</v>
      </c>
      <c r="BN40" s="407">
        <v>4103300</v>
      </c>
      <c r="BO40" s="408">
        <v>6393431</v>
      </c>
      <c r="BP40" s="408">
        <v>6242845</v>
      </c>
      <c r="BQ40" s="409">
        <f t="shared" si="34"/>
        <v>97.64</v>
      </c>
      <c r="BR40" s="609">
        <f t="shared" si="40"/>
        <v>4103300</v>
      </c>
      <c r="BS40" s="599">
        <f t="shared" si="40"/>
        <v>6567618</v>
      </c>
      <c r="BT40" s="599">
        <f t="shared" si="40"/>
        <v>6417032</v>
      </c>
      <c r="BU40" s="624">
        <f t="shared" si="36"/>
        <v>97.71</v>
      </c>
      <c r="BV40" s="487">
        <f t="shared" si="41"/>
        <v>4103300</v>
      </c>
      <c r="BW40" s="487">
        <f t="shared" si="41"/>
        <v>6567618</v>
      </c>
      <c r="BX40" s="487">
        <f t="shared" si="41"/>
        <v>6417032</v>
      </c>
      <c r="BY40" s="409">
        <f t="shared" si="38"/>
        <v>97.71</v>
      </c>
    </row>
    <row r="41" spans="1:77" s="3" customFormat="1" ht="13.5">
      <c r="A41" s="486" t="s">
        <v>118</v>
      </c>
      <c r="B41" s="407"/>
      <c r="C41" s="408"/>
      <c r="D41" s="408"/>
      <c r="E41" s="413"/>
      <c r="F41" s="408"/>
      <c r="G41" s="408"/>
      <c r="H41" s="408"/>
      <c r="I41" s="409"/>
      <c r="J41" s="408"/>
      <c r="K41" s="408"/>
      <c r="L41" s="408"/>
      <c r="M41" s="409"/>
      <c r="N41" s="407"/>
      <c r="O41" s="410"/>
      <c r="P41" s="410"/>
      <c r="Q41" s="409"/>
      <c r="R41" s="407"/>
      <c r="S41" s="410"/>
      <c r="T41" s="410"/>
      <c r="U41" s="409"/>
      <c r="V41" s="407"/>
      <c r="W41" s="410"/>
      <c r="X41" s="410"/>
      <c r="Y41" s="409"/>
      <c r="Z41" s="407"/>
      <c r="AA41" s="410"/>
      <c r="AB41" s="410"/>
      <c r="AC41" s="409"/>
      <c r="AD41" s="407"/>
      <c r="AE41" s="410"/>
      <c r="AF41" s="410"/>
      <c r="AG41" s="409"/>
      <c r="AH41" s="407"/>
      <c r="AI41" s="410"/>
      <c r="AJ41" s="410"/>
      <c r="AK41" s="409"/>
      <c r="AL41" s="407"/>
      <c r="AM41" s="410"/>
      <c r="AN41" s="410"/>
      <c r="AO41" s="409"/>
      <c r="AP41" s="70">
        <f t="shared" si="27"/>
        <v>0</v>
      </c>
      <c r="AQ41" s="71">
        <f t="shared" si="28"/>
        <v>0</v>
      </c>
      <c r="AR41" s="71">
        <f t="shared" si="29"/>
        <v>0</v>
      </c>
      <c r="AS41" s="145"/>
      <c r="AT41" s="407"/>
      <c r="AU41" s="410"/>
      <c r="AV41" s="410"/>
      <c r="AW41" s="409"/>
      <c r="AX41" s="407"/>
      <c r="AY41" s="410"/>
      <c r="AZ41" s="410"/>
      <c r="BA41" s="409"/>
      <c r="BB41" s="407"/>
      <c r="BC41" s="410"/>
      <c r="BD41" s="410"/>
      <c r="BE41" s="409"/>
      <c r="BF41" s="105">
        <f t="shared" si="30"/>
        <v>0</v>
      </c>
      <c r="BG41" s="106">
        <f t="shared" si="31"/>
        <v>0</v>
      </c>
      <c r="BH41" s="106">
        <f t="shared" si="32"/>
        <v>0</v>
      </c>
      <c r="BI41" s="157"/>
      <c r="BJ41" s="45">
        <f t="shared" si="39"/>
        <v>0</v>
      </c>
      <c r="BK41" s="53">
        <f t="shared" si="39"/>
        <v>0</v>
      </c>
      <c r="BL41" s="53">
        <f t="shared" si="39"/>
        <v>0</v>
      </c>
      <c r="BM41" s="175"/>
      <c r="BN41" s="407">
        <v>63173339</v>
      </c>
      <c r="BO41" s="408">
        <v>71660491</v>
      </c>
      <c r="BP41" s="408">
        <v>71585491</v>
      </c>
      <c r="BQ41" s="409">
        <f t="shared" si="34"/>
        <v>99.9</v>
      </c>
      <c r="BR41" s="609">
        <f t="shared" si="40"/>
        <v>63173339</v>
      </c>
      <c r="BS41" s="600">
        <f t="shared" si="40"/>
        <v>71660491</v>
      </c>
      <c r="BT41" s="600">
        <f t="shared" si="40"/>
        <v>71585491</v>
      </c>
      <c r="BU41" s="624">
        <f t="shared" si="36"/>
        <v>99.9</v>
      </c>
      <c r="BV41" s="487">
        <f t="shared" si="41"/>
        <v>63173339</v>
      </c>
      <c r="BW41" s="487">
        <f t="shared" si="41"/>
        <v>71660491</v>
      </c>
      <c r="BX41" s="487">
        <f t="shared" si="41"/>
        <v>71585491</v>
      </c>
      <c r="BY41" s="409">
        <f t="shared" si="38"/>
        <v>99.9</v>
      </c>
    </row>
    <row r="42" spans="1:77" s="3" customFormat="1" ht="14.25" thickBot="1">
      <c r="A42" s="486" t="s">
        <v>114</v>
      </c>
      <c r="B42" s="488"/>
      <c r="C42" s="489"/>
      <c r="D42" s="489"/>
      <c r="E42" s="490"/>
      <c r="F42" s="489"/>
      <c r="G42" s="489"/>
      <c r="H42" s="489"/>
      <c r="I42" s="491"/>
      <c r="J42" s="489"/>
      <c r="K42" s="489"/>
      <c r="L42" s="489"/>
      <c r="M42" s="491"/>
      <c r="N42" s="488"/>
      <c r="O42" s="492"/>
      <c r="P42" s="492"/>
      <c r="Q42" s="491"/>
      <c r="R42" s="488"/>
      <c r="S42" s="492"/>
      <c r="T42" s="492"/>
      <c r="U42" s="491"/>
      <c r="V42" s="488"/>
      <c r="W42" s="492"/>
      <c r="X42" s="492"/>
      <c r="Y42" s="491"/>
      <c r="Z42" s="488"/>
      <c r="AA42" s="492"/>
      <c r="AB42" s="492"/>
      <c r="AC42" s="491"/>
      <c r="AD42" s="488"/>
      <c r="AE42" s="492"/>
      <c r="AF42" s="492"/>
      <c r="AG42" s="491"/>
      <c r="AH42" s="488"/>
      <c r="AI42" s="492"/>
      <c r="AJ42" s="492"/>
      <c r="AK42" s="491"/>
      <c r="AL42" s="488"/>
      <c r="AM42" s="492"/>
      <c r="AN42" s="492"/>
      <c r="AO42" s="491"/>
      <c r="AP42" s="85">
        <f t="shared" si="27"/>
        <v>0</v>
      </c>
      <c r="AQ42" s="86">
        <f t="shared" si="28"/>
        <v>0</v>
      </c>
      <c r="AR42" s="86">
        <f t="shared" si="29"/>
        <v>0</v>
      </c>
      <c r="AS42" s="151"/>
      <c r="AT42" s="488"/>
      <c r="AU42" s="492"/>
      <c r="AV42" s="492"/>
      <c r="AW42" s="491"/>
      <c r="AX42" s="488"/>
      <c r="AY42" s="492"/>
      <c r="AZ42" s="492"/>
      <c r="BA42" s="491"/>
      <c r="BB42" s="488"/>
      <c r="BC42" s="492"/>
      <c r="BD42" s="492"/>
      <c r="BE42" s="491"/>
      <c r="BF42" s="120">
        <f t="shared" si="30"/>
        <v>0</v>
      </c>
      <c r="BG42" s="121">
        <f t="shared" si="31"/>
        <v>0</v>
      </c>
      <c r="BH42" s="121">
        <f t="shared" si="32"/>
        <v>0</v>
      </c>
      <c r="BI42" s="163"/>
      <c r="BJ42" s="45">
        <f t="shared" si="39"/>
        <v>0</v>
      </c>
      <c r="BK42" s="56">
        <f t="shared" si="39"/>
        <v>0</v>
      </c>
      <c r="BL42" s="56">
        <f t="shared" si="39"/>
        <v>0</v>
      </c>
      <c r="BM42" s="176"/>
      <c r="BN42" s="488">
        <v>22580179</v>
      </c>
      <c r="BO42" s="493">
        <v>17919796</v>
      </c>
      <c r="BP42" s="493">
        <v>0</v>
      </c>
      <c r="BQ42" s="491">
        <f t="shared" si="34"/>
        <v>0</v>
      </c>
      <c r="BR42" s="625">
        <f t="shared" si="40"/>
        <v>22580179</v>
      </c>
      <c r="BS42" s="626">
        <f t="shared" si="40"/>
        <v>17919796</v>
      </c>
      <c r="BT42" s="626">
        <f t="shared" si="40"/>
        <v>0</v>
      </c>
      <c r="BU42" s="627">
        <f t="shared" si="36"/>
        <v>0</v>
      </c>
      <c r="BV42" s="494">
        <f t="shared" si="41"/>
        <v>22580179</v>
      </c>
      <c r="BW42" s="494">
        <f t="shared" si="41"/>
        <v>17919796</v>
      </c>
      <c r="BX42" s="494">
        <f t="shared" si="41"/>
        <v>0</v>
      </c>
      <c r="BY42" s="491">
        <f t="shared" si="38"/>
        <v>0</v>
      </c>
    </row>
    <row r="43" spans="1:77" s="3" customFormat="1" ht="14.25" thickBot="1">
      <c r="A43" s="33" t="s">
        <v>105</v>
      </c>
      <c r="B43" s="18">
        <f>B34+B35+B36+B37+B38</f>
        <v>45525126</v>
      </c>
      <c r="C43" s="18">
        <f>C34+C35+C36+C37+C38</f>
        <v>58691476</v>
      </c>
      <c r="D43" s="18">
        <f>D34+D35+D36+D37+D38</f>
        <v>51816634</v>
      </c>
      <c r="E43" s="137">
        <f>ROUND(D43/C43*100,2)</f>
        <v>88.29</v>
      </c>
      <c r="F43" s="19">
        <f>F34+F35+F36+F37+F38</f>
        <v>186459415</v>
      </c>
      <c r="G43" s="19">
        <f>G34+G35+G36+G37+G38</f>
        <v>264204602</v>
      </c>
      <c r="H43" s="19">
        <f>H34+H35+H36+H37+H38</f>
        <v>223114446</v>
      </c>
      <c r="I43" s="136">
        <f>ROUND(H43/G43*100,2)</f>
        <v>84.45</v>
      </c>
      <c r="J43" s="19">
        <f>J34+J35+J36+J37+J38</f>
        <v>54091153</v>
      </c>
      <c r="K43" s="19">
        <f>K34+K35+K36+K37+K38</f>
        <v>70219869</v>
      </c>
      <c r="L43" s="19">
        <f>L34+L35+L36+L37+L38</f>
        <v>62312935</v>
      </c>
      <c r="M43" s="136">
        <f>ROUND(L43/K43*100,2)</f>
        <v>88.74</v>
      </c>
      <c r="N43" s="18">
        <f>N34+N35+N36+N37+N38</f>
        <v>368182141</v>
      </c>
      <c r="O43" s="21">
        <f>O34+O35+O36+O37+O38</f>
        <v>380378953</v>
      </c>
      <c r="P43" s="21">
        <f>P34+P35+P36+P37+P38</f>
        <v>361709618</v>
      </c>
      <c r="Q43" s="136">
        <f>ROUND(P43/O43*100,2)</f>
        <v>95.09</v>
      </c>
      <c r="R43" s="18">
        <f>R34+R35+R36+R37+R38</f>
        <v>264224824</v>
      </c>
      <c r="S43" s="21">
        <f>S34+S35+S36+S37+S38</f>
        <v>299108021</v>
      </c>
      <c r="T43" s="21">
        <f>T34+T35+T36+T37+T38</f>
        <v>285397667</v>
      </c>
      <c r="U43" s="136">
        <f>ROUND(T43/S43*100,2)</f>
        <v>95.42</v>
      </c>
      <c r="V43" s="18">
        <f>V34+V35+V36+V37+V38</f>
        <v>85641397</v>
      </c>
      <c r="W43" s="21">
        <f>W34+W35+W36+W37+W38</f>
        <v>91490433</v>
      </c>
      <c r="X43" s="21">
        <f>X34+X35+X36+X37+X38</f>
        <v>83720107</v>
      </c>
      <c r="Y43" s="136">
        <f>ROUND(X43/W43*100,2)</f>
        <v>91.51</v>
      </c>
      <c r="Z43" s="18">
        <f>Z34+Z35+Z36+Z37+Z38</f>
        <v>22465440</v>
      </c>
      <c r="AA43" s="21">
        <f>AA34+AA35+AA36+AA37+AA38</f>
        <v>24588250</v>
      </c>
      <c r="AB43" s="21">
        <f>AB34+AB35+AB36+AB37+AB38</f>
        <v>23735642</v>
      </c>
      <c r="AC43" s="136">
        <f>ROUND(AB43/AA43*100,2)</f>
        <v>96.53</v>
      </c>
      <c r="AD43" s="18">
        <f>AD34+AD35+AD36+AD37+AD38</f>
        <v>52327143</v>
      </c>
      <c r="AE43" s="21">
        <f>AE34+AE35+AE36+AE37+AE38</f>
        <v>56150419</v>
      </c>
      <c r="AF43" s="21">
        <f>AF34+AF35+AF36+AF37+AF38</f>
        <v>53435236</v>
      </c>
      <c r="AG43" s="136">
        <f>ROUND(AF43/AE43*100,2)</f>
        <v>95.16</v>
      </c>
      <c r="AH43" s="18">
        <f>AH34+AH35+AH36+AH37+AH38</f>
        <v>17625801</v>
      </c>
      <c r="AI43" s="21">
        <f>AI34+AI35+AI36+AI37+AI38</f>
        <v>17830072</v>
      </c>
      <c r="AJ43" s="21">
        <f>AJ34+AJ35+AJ36+AJ37+AJ38</f>
        <v>16930600</v>
      </c>
      <c r="AK43" s="136">
        <f>ROUND(AJ43/AI43*100,2)</f>
        <v>94.96</v>
      </c>
      <c r="AL43" s="18">
        <f>AL34+AL35+AL36+AL37+AL38</f>
        <v>15639106</v>
      </c>
      <c r="AM43" s="21">
        <f>AM34+AM35+AM36+AM37+AM38</f>
        <v>16330455</v>
      </c>
      <c r="AN43" s="21">
        <f>AN34+AN35+AN36+AN37+AN38</f>
        <v>15114610</v>
      </c>
      <c r="AO43" s="136">
        <f>ROUND(AN43/AM43*100,2)</f>
        <v>92.55</v>
      </c>
      <c r="AP43" s="76">
        <f t="shared" si="27"/>
        <v>193698887</v>
      </c>
      <c r="AQ43" s="77">
        <f t="shared" si="28"/>
        <v>206389629</v>
      </c>
      <c r="AR43" s="77">
        <f t="shared" si="29"/>
        <v>192936195</v>
      </c>
      <c r="AS43" s="148">
        <f>ROUND(AR43/AQ43*100,2)</f>
        <v>93.48</v>
      </c>
      <c r="AT43" s="18">
        <f>AT34+AT35+AT36+AT37+AT38</f>
        <v>85607866</v>
      </c>
      <c r="AU43" s="21">
        <f>AU34+AU35+AU36+AU37+AU38</f>
        <v>90260694</v>
      </c>
      <c r="AV43" s="21">
        <f>AV34+AV35+AV36+AV37+AV38</f>
        <v>88505798</v>
      </c>
      <c r="AW43" s="136">
        <f>ROUND(AV43/AU43*100,2)</f>
        <v>98.06</v>
      </c>
      <c r="AX43" s="18">
        <f>AX34+AX35+AX36+AX37+AX38</f>
        <v>17262208</v>
      </c>
      <c r="AY43" s="21">
        <f>AY34+AY35+AY36+AY37+AY38</f>
        <v>18944794</v>
      </c>
      <c r="AZ43" s="21">
        <f>AZ34+AZ35+AZ36+AZ37+AZ38</f>
        <v>19802261</v>
      </c>
      <c r="BA43" s="136">
        <f>ROUND(AZ43/AY43*100,2)</f>
        <v>104.53</v>
      </c>
      <c r="BB43" s="18">
        <f>BB34+BB35+BB36+BB37+BB38</f>
        <v>15220275</v>
      </c>
      <c r="BC43" s="21">
        <f>BC34+BC35+BC36+BC37+BC38</f>
        <v>15220275</v>
      </c>
      <c r="BD43" s="21">
        <f>BD34+BD35+BD36+BD37+BD38</f>
        <v>14767664</v>
      </c>
      <c r="BE43" s="136">
        <f>ROUND(BD43/BC43*100,2)</f>
        <v>97.03</v>
      </c>
      <c r="BF43" s="111">
        <f t="shared" si="30"/>
        <v>118090349</v>
      </c>
      <c r="BG43" s="112">
        <f t="shared" si="31"/>
        <v>124425763</v>
      </c>
      <c r="BH43" s="112">
        <f t="shared" si="32"/>
        <v>123075723</v>
      </c>
      <c r="BI43" s="160">
        <f>ROUND(BH43/BG43*100,2)</f>
        <v>98.91</v>
      </c>
      <c r="BJ43" s="46">
        <f>BJ34+BJ35+BJ36+BJ37+BJ38</f>
        <v>1230271895</v>
      </c>
      <c r="BK43" s="51">
        <f>BK34+BK35+BK36+BK37+BK38</f>
        <v>1403418313</v>
      </c>
      <c r="BL43" s="51">
        <f>BL34+BL35+BL36+BL37+BL38</f>
        <v>1300363218</v>
      </c>
      <c r="BM43" s="136">
        <f>ROUND(BL43/BK43*100,2)</f>
        <v>92.66</v>
      </c>
      <c r="BN43" s="18">
        <f>BN34+BN35+BN36+BN37+BN38</f>
        <v>864048518</v>
      </c>
      <c r="BO43" s="39">
        <f>BO34+BO35+BO36+BO37+BO38</f>
        <v>1170248375</v>
      </c>
      <c r="BP43" s="39">
        <f>BP34+BP35+BP36+BP37+BP38</f>
        <v>849437907</v>
      </c>
      <c r="BQ43" s="142">
        <f t="shared" si="34"/>
        <v>72.59</v>
      </c>
      <c r="BR43" s="612">
        <f>BR34+BR35+BR36+BR37+BR38</f>
        <v>2094320413</v>
      </c>
      <c r="BS43" s="602">
        <f>BS34+BS35+BS36+BS37+BS38</f>
        <v>2573666688</v>
      </c>
      <c r="BT43" s="602">
        <f>BT34+BT35+BT36+BT37+BT38</f>
        <v>2149801125</v>
      </c>
      <c r="BU43" s="613">
        <f t="shared" si="36"/>
        <v>83.53</v>
      </c>
      <c r="BV43" s="20">
        <f>BV34+BV35+BV36+BV37+BV38</f>
        <v>2094320413</v>
      </c>
      <c r="BW43" s="20">
        <f>BW34+BW35+BW36+BW37+BW38</f>
        <v>2573666688</v>
      </c>
      <c r="BX43" s="20">
        <f>BX34+BX35+BX36+BX37+BX38</f>
        <v>2149801125</v>
      </c>
      <c r="BY43" s="136">
        <f t="shared" si="38"/>
        <v>83.53</v>
      </c>
    </row>
    <row r="44" spans="1:77" s="3" customFormat="1" ht="13.5">
      <c r="A44" s="495" t="s">
        <v>58</v>
      </c>
      <c r="B44" s="415">
        <v>5111725</v>
      </c>
      <c r="C44" s="416">
        <v>5364458</v>
      </c>
      <c r="D44" s="416">
        <v>5327833</v>
      </c>
      <c r="E44" s="421">
        <f>ROUND(D44/C44*100,2)</f>
        <v>99.32</v>
      </c>
      <c r="F44" s="416">
        <v>3894132</v>
      </c>
      <c r="G44" s="416">
        <v>2894132</v>
      </c>
      <c r="H44" s="416">
        <v>1588909</v>
      </c>
      <c r="I44" s="417">
        <f>ROUND(H44/G44*100,2)</f>
        <v>54.9</v>
      </c>
      <c r="J44" s="416">
        <v>319024</v>
      </c>
      <c r="K44" s="416">
        <v>1969024</v>
      </c>
      <c r="L44" s="416">
        <v>1939279</v>
      </c>
      <c r="M44" s="417">
        <f>ROUND(L44/K44*100,2)</f>
        <v>98.49</v>
      </c>
      <c r="N44" s="415">
        <v>5000000</v>
      </c>
      <c r="O44" s="418">
        <v>7715214</v>
      </c>
      <c r="P44" s="418">
        <v>7124609</v>
      </c>
      <c r="Q44" s="417">
        <f>ROUND(P44/O44*100,2)</f>
        <v>92.34</v>
      </c>
      <c r="R44" s="415">
        <v>4898000</v>
      </c>
      <c r="S44" s="418">
        <v>18430950</v>
      </c>
      <c r="T44" s="418">
        <v>14869234</v>
      </c>
      <c r="U44" s="417">
        <f>ROUND(T44/S44*100,2)</f>
        <v>80.68</v>
      </c>
      <c r="V44" s="415">
        <v>900000</v>
      </c>
      <c r="W44" s="418">
        <v>2081102</v>
      </c>
      <c r="X44" s="418">
        <v>1292632</v>
      </c>
      <c r="Y44" s="417">
        <f>ROUND(X44/W44*100,2)</f>
        <v>62.11</v>
      </c>
      <c r="Z44" s="415">
        <v>105000</v>
      </c>
      <c r="AA44" s="418">
        <v>205000</v>
      </c>
      <c r="AB44" s="418">
        <v>186009</v>
      </c>
      <c r="AC44" s="417">
        <f>ROUND(AB44/AA44*100,2)</f>
        <v>90.74</v>
      </c>
      <c r="AD44" s="415">
        <v>500000</v>
      </c>
      <c r="AE44" s="418">
        <v>500000</v>
      </c>
      <c r="AF44" s="418">
        <v>468619</v>
      </c>
      <c r="AG44" s="417">
        <f>ROUND(AF44/AE44*100,2)</f>
        <v>93.72</v>
      </c>
      <c r="AH44" s="415">
        <v>295000</v>
      </c>
      <c r="AI44" s="418">
        <v>295000</v>
      </c>
      <c r="AJ44" s="418">
        <v>157391</v>
      </c>
      <c r="AK44" s="417">
        <f>ROUND(AJ44/AI44*100,2)</f>
        <v>53.35</v>
      </c>
      <c r="AL44" s="415">
        <v>315000</v>
      </c>
      <c r="AM44" s="418">
        <v>315000</v>
      </c>
      <c r="AN44" s="418">
        <v>245255</v>
      </c>
      <c r="AO44" s="417">
        <f>ROUND(AN44/AM44*100,2)</f>
        <v>77.86</v>
      </c>
      <c r="AP44" s="72">
        <f t="shared" si="27"/>
        <v>2115000</v>
      </c>
      <c r="AQ44" s="73">
        <f t="shared" si="28"/>
        <v>3396102</v>
      </c>
      <c r="AR44" s="73">
        <f t="shared" si="29"/>
        <v>2349906</v>
      </c>
      <c r="AS44" s="146">
        <f>ROUND(AR44/AQ44*100,2)</f>
        <v>69.19</v>
      </c>
      <c r="AT44" s="415">
        <v>2120000</v>
      </c>
      <c r="AU44" s="418">
        <v>3563000</v>
      </c>
      <c r="AV44" s="418">
        <v>3057750</v>
      </c>
      <c r="AW44" s="417">
        <f>ROUND(AV44/AU44*100,2)</f>
        <v>85.82</v>
      </c>
      <c r="AX44" s="415">
        <v>320000</v>
      </c>
      <c r="AY44" s="418">
        <v>1008831</v>
      </c>
      <c r="AZ44" s="418">
        <v>986633</v>
      </c>
      <c r="BA44" s="417">
        <f>ROUND(AZ44/AY44*100,2)</f>
        <v>97.8</v>
      </c>
      <c r="BB44" s="415">
        <v>200000</v>
      </c>
      <c r="BC44" s="418">
        <v>300064</v>
      </c>
      <c r="BD44" s="418">
        <v>198039</v>
      </c>
      <c r="BE44" s="417">
        <f>ROUND(BD44/BC44*100,2)</f>
        <v>66</v>
      </c>
      <c r="BF44" s="107">
        <f t="shared" si="30"/>
        <v>2640000</v>
      </c>
      <c r="BG44" s="108">
        <f t="shared" si="31"/>
        <v>4871895</v>
      </c>
      <c r="BH44" s="108">
        <f t="shared" si="32"/>
        <v>4242422</v>
      </c>
      <c r="BI44" s="158">
        <f>ROUND(BH44/BG44*100,2)</f>
        <v>87.08</v>
      </c>
      <c r="BJ44" s="45">
        <f aca="true" t="shared" si="42" ref="BJ44:BL45">B44+F44+J44+N44+R44+BF44+AP44</f>
        <v>23977881</v>
      </c>
      <c r="BK44" s="53">
        <f t="shared" si="42"/>
        <v>44641775</v>
      </c>
      <c r="BL44" s="53">
        <f t="shared" si="42"/>
        <v>37442192</v>
      </c>
      <c r="BM44" s="174">
        <v>0</v>
      </c>
      <c r="BN44" s="415">
        <v>1089190299</v>
      </c>
      <c r="BO44" s="419">
        <v>1832353525</v>
      </c>
      <c r="BP44" s="419">
        <v>781978834</v>
      </c>
      <c r="BQ44" s="417">
        <f t="shared" si="34"/>
        <v>42.68</v>
      </c>
      <c r="BR44" s="609">
        <f aca="true" t="shared" si="43" ref="BR44:BT49">BN44+BJ44</f>
        <v>1113168180</v>
      </c>
      <c r="BS44" s="600">
        <f t="shared" si="43"/>
        <v>1876995300</v>
      </c>
      <c r="BT44" s="600">
        <f t="shared" si="43"/>
        <v>819421026</v>
      </c>
      <c r="BU44" s="621">
        <f t="shared" si="36"/>
        <v>43.66</v>
      </c>
      <c r="BV44" s="485">
        <f aca="true" t="shared" si="44" ref="BV44:BX45">BR44</f>
        <v>1113168180</v>
      </c>
      <c r="BW44" s="485">
        <f t="shared" si="44"/>
        <v>1876995300</v>
      </c>
      <c r="BX44" s="485">
        <f t="shared" si="44"/>
        <v>819421026</v>
      </c>
      <c r="BY44" s="417">
        <f t="shared" si="38"/>
        <v>43.66</v>
      </c>
    </row>
    <row r="45" spans="1:77" s="3" customFormat="1" ht="13.5">
      <c r="A45" s="482" t="s">
        <v>17</v>
      </c>
      <c r="B45" s="399">
        <v>20099889</v>
      </c>
      <c r="C45" s="400">
        <v>20099889</v>
      </c>
      <c r="D45" s="400">
        <v>19946767</v>
      </c>
      <c r="E45" s="421">
        <f>ROUND(D45/C45*100,2)</f>
        <v>99.24</v>
      </c>
      <c r="F45" s="400">
        <v>100000</v>
      </c>
      <c r="G45" s="400">
        <v>2100000</v>
      </c>
      <c r="H45" s="400">
        <v>1785272</v>
      </c>
      <c r="I45" s="417">
        <f>ROUND(H45/G45*100,2)</f>
        <v>85.01</v>
      </c>
      <c r="J45" s="400">
        <v>100000</v>
      </c>
      <c r="K45" s="400">
        <v>1000000</v>
      </c>
      <c r="L45" s="400">
        <v>150000</v>
      </c>
      <c r="M45" s="417">
        <f>ROUND(L45/K45*100,2)</f>
        <v>15</v>
      </c>
      <c r="N45" s="399">
        <v>250000</v>
      </c>
      <c r="O45" s="431">
        <v>250000</v>
      </c>
      <c r="P45" s="431">
        <v>0</v>
      </c>
      <c r="Q45" s="401">
        <f>ROUND(P45/O45*100,2)</f>
        <v>0</v>
      </c>
      <c r="R45" s="399">
        <v>327000</v>
      </c>
      <c r="S45" s="431">
        <v>327000</v>
      </c>
      <c r="T45" s="431">
        <v>0</v>
      </c>
      <c r="U45" s="417">
        <f>ROUND(T45/S45*100,2)</f>
        <v>0</v>
      </c>
      <c r="V45" s="399">
        <v>100000</v>
      </c>
      <c r="W45" s="431">
        <v>100000</v>
      </c>
      <c r="X45" s="431">
        <v>100000</v>
      </c>
      <c r="Y45" s="401">
        <f>ROUND(X45/W45*100,2)</f>
        <v>100</v>
      </c>
      <c r="Z45" s="399">
        <v>290000</v>
      </c>
      <c r="AA45" s="431">
        <v>190000</v>
      </c>
      <c r="AB45" s="431">
        <v>0</v>
      </c>
      <c r="AC45" s="401">
        <f>ROUND(AB45/AA45*100,2)</f>
        <v>0</v>
      </c>
      <c r="AD45" s="399">
        <v>50000</v>
      </c>
      <c r="AE45" s="431">
        <v>50000</v>
      </c>
      <c r="AF45" s="431">
        <v>0</v>
      </c>
      <c r="AG45" s="401">
        <f>ROUND(AF45/AE45*100,2)</f>
        <v>0</v>
      </c>
      <c r="AH45" s="399">
        <v>750000</v>
      </c>
      <c r="AI45" s="431">
        <v>750000</v>
      </c>
      <c r="AJ45" s="431">
        <v>0</v>
      </c>
      <c r="AK45" s="417">
        <f>ROUND(AJ45/AI45*100,2)</f>
        <v>0</v>
      </c>
      <c r="AL45" s="399">
        <v>50000</v>
      </c>
      <c r="AM45" s="431">
        <v>50000</v>
      </c>
      <c r="AN45" s="431">
        <v>0</v>
      </c>
      <c r="AO45" s="401">
        <f>ROUND(AN45/AM45*100,2)</f>
        <v>0</v>
      </c>
      <c r="AP45" s="68">
        <f t="shared" si="27"/>
        <v>1240000</v>
      </c>
      <c r="AQ45" s="78">
        <f t="shared" si="28"/>
        <v>1140000</v>
      </c>
      <c r="AR45" s="78">
        <f t="shared" si="29"/>
        <v>100000</v>
      </c>
      <c r="AS45" s="144">
        <f>ROUND(AR45/AQ45*100,2)</f>
        <v>8.77</v>
      </c>
      <c r="AT45" s="399">
        <v>100000</v>
      </c>
      <c r="AU45" s="431">
        <v>100000</v>
      </c>
      <c r="AV45" s="431">
        <v>0</v>
      </c>
      <c r="AW45" s="401">
        <f>ROUND(AV45/AU45*100,2)</f>
        <v>0</v>
      </c>
      <c r="AX45" s="399">
        <v>254000</v>
      </c>
      <c r="AY45" s="431">
        <v>254000</v>
      </c>
      <c r="AZ45" s="431">
        <v>254000</v>
      </c>
      <c r="BA45" s="401">
        <f>ROUND(AZ45/AY45*100,2)</f>
        <v>100</v>
      </c>
      <c r="BB45" s="399">
        <v>50000</v>
      </c>
      <c r="BC45" s="431">
        <v>190000</v>
      </c>
      <c r="BD45" s="431">
        <v>141030</v>
      </c>
      <c r="BE45" s="401">
        <f>ROUND(BD45/BC45*100,2)</f>
        <v>74.23</v>
      </c>
      <c r="BF45" s="103">
        <f t="shared" si="30"/>
        <v>404000</v>
      </c>
      <c r="BG45" s="113">
        <f t="shared" si="31"/>
        <v>544000</v>
      </c>
      <c r="BH45" s="113">
        <f t="shared" si="32"/>
        <v>395030</v>
      </c>
      <c r="BI45" s="156">
        <f>ROUND(BH45/BG45*100,2)</f>
        <v>72.62</v>
      </c>
      <c r="BJ45" s="45">
        <f t="shared" si="42"/>
        <v>22520889</v>
      </c>
      <c r="BK45" s="55">
        <f t="shared" si="42"/>
        <v>25460889</v>
      </c>
      <c r="BL45" s="55">
        <f t="shared" si="42"/>
        <v>22377069</v>
      </c>
      <c r="BM45" s="173"/>
      <c r="BN45" s="399">
        <v>47501698</v>
      </c>
      <c r="BO45" s="402">
        <v>98568643</v>
      </c>
      <c r="BP45" s="402">
        <v>71084674</v>
      </c>
      <c r="BQ45" s="401">
        <f t="shared" si="34"/>
        <v>72.12</v>
      </c>
      <c r="BR45" s="607">
        <f t="shared" si="43"/>
        <v>70022587</v>
      </c>
      <c r="BS45" s="599">
        <f t="shared" si="43"/>
        <v>124029532</v>
      </c>
      <c r="BT45" s="599">
        <f t="shared" si="43"/>
        <v>93461743</v>
      </c>
      <c r="BU45" s="620">
        <f t="shared" si="36"/>
        <v>75.35</v>
      </c>
      <c r="BV45" s="483">
        <f t="shared" si="44"/>
        <v>70022587</v>
      </c>
      <c r="BW45" s="483">
        <f t="shared" si="44"/>
        <v>124029532</v>
      </c>
      <c r="BX45" s="483">
        <f t="shared" si="44"/>
        <v>93461743</v>
      </c>
      <c r="BY45" s="401">
        <f t="shared" si="38"/>
        <v>75.35</v>
      </c>
    </row>
    <row r="46" spans="1:77" s="3" customFormat="1" ht="13.5">
      <c r="A46" s="484" t="s">
        <v>85</v>
      </c>
      <c r="B46" s="438">
        <f>SUM(B47:B49)</f>
        <v>0</v>
      </c>
      <c r="C46" s="416">
        <f>SUM(C47:C49)</f>
        <v>0</v>
      </c>
      <c r="D46" s="418">
        <f>SUM(D47:D49)</f>
        <v>0</v>
      </c>
      <c r="E46" s="421"/>
      <c r="F46" s="416">
        <f>SUM(F47:F49)</f>
        <v>0</v>
      </c>
      <c r="G46" s="416">
        <f>SUM(G47:G49)</f>
        <v>0</v>
      </c>
      <c r="H46" s="416">
        <f>SUM(H47:H49)</f>
        <v>0</v>
      </c>
      <c r="I46" s="417"/>
      <c r="J46" s="416"/>
      <c r="K46" s="416"/>
      <c r="L46" s="416"/>
      <c r="M46" s="417"/>
      <c r="N46" s="438">
        <f>SUM(N47:N49)</f>
        <v>0</v>
      </c>
      <c r="O46" s="416">
        <f>SUM(O47:O49)</f>
        <v>0</v>
      </c>
      <c r="P46" s="418">
        <f>SUM(P47:P49)</f>
        <v>0</v>
      </c>
      <c r="Q46" s="417"/>
      <c r="R46" s="438">
        <f>SUM(R47:R49)</f>
        <v>0</v>
      </c>
      <c r="S46" s="416">
        <f>SUM(S47:S49)</f>
        <v>0</v>
      </c>
      <c r="T46" s="418">
        <f>SUM(T47:T49)</f>
        <v>0</v>
      </c>
      <c r="U46" s="417"/>
      <c r="V46" s="415">
        <f>SUM(V47:V49)</f>
        <v>0</v>
      </c>
      <c r="W46" s="418">
        <f>V46</f>
        <v>0</v>
      </c>
      <c r="X46" s="418">
        <f>W46</f>
        <v>0</v>
      </c>
      <c r="Y46" s="417"/>
      <c r="Z46" s="438">
        <f>SUM(Z47:Z49)</f>
        <v>0</v>
      </c>
      <c r="AA46" s="416">
        <f>SUM(AA47:AA49)</f>
        <v>0</v>
      </c>
      <c r="AB46" s="416">
        <f>SUM(AB47:AB49)</f>
        <v>0</v>
      </c>
      <c r="AC46" s="417"/>
      <c r="AD46" s="415">
        <f>SUM(AD47:AD49)</f>
        <v>0</v>
      </c>
      <c r="AE46" s="418">
        <f>AD46</f>
        <v>0</v>
      </c>
      <c r="AF46" s="418">
        <f>AE46</f>
        <v>0</v>
      </c>
      <c r="AG46" s="417"/>
      <c r="AH46" s="438">
        <f>SUM(AH47:AH49)</f>
        <v>0</v>
      </c>
      <c r="AI46" s="416">
        <f>SUM(AI47:AI49)</f>
        <v>0</v>
      </c>
      <c r="AJ46" s="418">
        <f>SUM(AJ47:AJ49)</f>
        <v>0</v>
      </c>
      <c r="AK46" s="417"/>
      <c r="AL46" s="438">
        <f>SUM(AL47:AL49)</f>
        <v>0</v>
      </c>
      <c r="AM46" s="416">
        <f>SUM(AM47:AM49)</f>
        <v>0</v>
      </c>
      <c r="AN46" s="418">
        <f>SUM(AN47:AN49)</f>
        <v>0</v>
      </c>
      <c r="AO46" s="417"/>
      <c r="AP46" s="72">
        <f t="shared" si="27"/>
        <v>0</v>
      </c>
      <c r="AQ46" s="73">
        <f t="shared" si="28"/>
        <v>0</v>
      </c>
      <c r="AR46" s="73">
        <f t="shared" si="29"/>
        <v>0</v>
      </c>
      <c r="AS46" s="146"/>
      <c r="AT46" s="438">
        <f>SUM(AT47:AT49)</f>
        <v>0</v>
      </c>
      <c r="AU46" s="416">
        <f>SUM(AU47:AU49)</f>
        <v>0</v>
      </c>
      <c r="AV46" s="418">
        <f>SUM(AV47:AV49)</f>
        <v>0</v>
      </c>
      <c r="AW46" s="417"/>
      <c r="AX46" s="438">
        <f>SUM(AX47:AX49)</f>
        <v>0</v>
      </c>
      <c r="AY46" s="416">
        <f>SUM(AY47:AY49)</f>
        <v>0</v>
      </c>
      <c r="AZ46" s="418">
        <f>SUM(AZ47:AZ49)</f>
        <v>0</v>
      </c>
      <c r="BA46" s="417"/>
      <c r="BB46" s="438">
        <f>SUM(BB47:BB49)</f>
        <v>0</v>
      </c>
      <c r="BC46" s="416">
        <f>SUM(BC47:BC49)</f>
        <v>0</v>
      </c>
      <c r="BD46" s="418">
        <f>SUM(BD47:BD49)</f>
        <v>0</v>
      </c>
      <c r="BE46" s="417"/>
      <c r="BF46" s="107">
        <f t="shared" si="30"/>
        <v>0</v>
      </c>
      <c r="BG46" s="108">
        <f t="shared" si="31"/>
        <v>0</v>
      </c>
      <c r="BH46" s="108">
        <f t="shared" si="32"/>
        <v>0</v>
      </c>
      <c r="BI46" s="158"/>
      <c r="BJ46" s="45">
        <f>B46+F46+J46+N46+R46+V46+BF46</f>
        <v>0</v>
      </c>
      <c r="BK46" s="53">
        <f>C46+G46+K46+O46+S46+W46+BG46</f>
        <v>0</v>
      </c>
      <c r="BL46" s="53">
        <f>D46+H46+L46+P46+T46+X46+BH46</f>
        <v>0</v>
      </c>
      <c r="BM46" s="174"/>
      <c r="BN46" s="415">
        <f>SUM(BN47:BN49)</f>
        <v>22669207</v>
      </c>
      <c r="BO46" s="419">
        <f>SUM(BO47:BO49)</f>
        <v>18453700</v>
      </c>
      <c r="BP46" s="419">
        <f>SUM(BP47:BP49)</f>
        <v>16661807</v>
      </c>
      <c r="BQ46" s="417">
        <f t="shared" si="34"/>
        <v>90.29</v>
      </c>
      <c r="BR46" s="609">
        <f t="shared" si="43"/>
        <v>22669207</v>
      </c>
      <c r="BS46" s="600">
        <f t="shared" si="43"/>
        <v>18453700</v>
      </c>
      <c r="BT46" s="600">
        <f t="shared" si="43"/>
        <v>16661807</v>
      </c>
      <c r="BU46" s="621">
        <f t="shared" si="36"/>
        <v>90.29</v>
      </c>
      <c r="BV46" s="485">
        <f>SUM(BV47:BV49)</f>
        <v>22669207</v>
      </c>
      <c r="BW46" s="485">
        <f>SUM(BW47:BW49)</f>
        <v>18453700</v>
      </c>
      <c r="BX46" s="485">
        <f>SUM(BX47:BX49)</f>
        <v>16661807</v>
      </c>
      <c r="BY46" s="417">
        <f t="shared" si="38"/>
        <v>90.29</v>
      </c>
    </row>
    <row r="47" spans="1:77" s="3" customFormat="1" ht="13.5">
      <c r="A47" s="486" t="s">
        <v>511</v>
      </c>
      <c r="B47" s="407"/>
      <c r="C47" s="408"/>
      <c r="D47" s="408"/>
      <c r="E47" s="413"/>
      <c r="F47" s="408"/>
      <c r="G47" s="408"/>
      <c r="H47" s="408"/>
      <c r="I47" s="409"/>
      <c r="J47" s="408"/>
      <c r="K47" s="408"/>
      <c r="L47" s="408"/>
      <c r="M47" s="409"/>
      <c r="N47" s="407"/>
      <c r="O47" s="410"/>
      <c r="P47" s="410"/>
      <c r="Q47" s="409"/>
      <c r="R47" s="407"/>
      <c r="S47" s="410"/>
      <c r="T47" s="410"/>
      <c r="U47" s="409"/>
      <c r="V47" s="407"/>
      <c r="W47" s="410"/>
      <c r="X47" s="410"/>
      <c r="Y47" s="409"/>
      <c r="Z47" s="407"/>
      <c r="AA47" s="410"/>
      <c r="AB47" s="410"/>
      <c r="AC47" s="409"/>
      <c r="AD47" s="407"/>
      <c r="AE47" s="410"/>
      <c r="AF47" s="410"/>
      <c r="AG47" s="409"/>
      <c r="AH47" s="407"/>
      <c r="AI47" s="410"/>
      <c r="AJ47" s="410"/>
      <c r="AK47" s="409"/>
      <c r="AL47" s="407"/>
      <c r="AM47" s="410"/>
      <c r="AN47" s="410"/>
      <c r="AO47" s="409"/>
      <c r="AP47" s="70">
        <f t="shared" si="27"/>
        <v>0</v>
      </c>
      <c r="AQ47" s="71">
        <f t="shared" si="28"/>
        <v>0</v>
      </c>
      <c r="AR47" s="71">
        <f t="shared" si="29"/>
        <v>0</v>
      </c>
      <c r="AS47" s="145"/>
      <c r="AT47" s="407"/>
      <c r="AU47" s="410"/>
      <c r="AV47" s="410"/>
      <c r="AW47" s="409"/>
      <c r="AX47" s="407"/>
      <c r="AY47" s="410"/>
      <c r="AZ47" s="410"/>
      <c r="BA47" s="409"/>
      <c r="BB47" s="407"/>
      <c r="BC47" s="410"/>
      <c r="BD47" s="410"/>
      <c r="BE47" s="409"/>
      <c r="BF47" s="105">
        <f t="shared" si="30"/>
        <v>0</v>
      </c>
      <c r="BG47" s="106">
        <f t="shared" si="31"/>
        <v>0</v>
      </c>
      <c r="BH47" s="106">
        <f t="shared" si="32"/>
        <v>0</v>
      </c>
      <c r="BI47" s="157"/>
      <c r="BJ47" s="45">
        <f aca="true" t="shared" si="45" ref="BJ47:BL49">B47+F47+J47+N47+R47+BF47+AP47</f>
        <v>0</v>
      </c>
      <c r="BK47" s="53">
        <f t="shared" si="45"/>
        <v>0</v>
      </c>
      <c r="BL47" s="53">
        <f t="shared" si="45"/>
        <v>0</v>
      </c>
      <c r="BM47" s="175"/>
      <c r="BN47" s="407">
        <v>1165207</v>
      </c>
      <c r="BO47" s="408">
        <v>1165207</v>
      </c>
      <c r="BP47" s="408">
        <v>582600</v>
      </c>
      <c r="BQ47" s="409">
        <f t="shared" si="34"/>
        <v>50</v>
      </c>
      <c r="BR47" s="609">
        <f t="shared" si="43"/>
        <v>1165207</v>
      </c>
      <c r="BS47" s="600">
        <f t="shared" si="43"/>
        <v>1165207</v>
      </c>
      <c r="BT47" s="600">
        <f t="shared" si="43"/>
        <v>582600</v>
      </c>
      <c r="BU47" s="624">
        <f t="shared" si="36"/>
        <v>50</v>
      </c>
      <c r="BV47" s="487">
        <f aca="true" t="shared" si="46" ref="BV47:BX49">BR47</f>
        <v>1165207</v>
      </c>
      <c r="BW47" s="487">
        <f t="shared" si="46"/>
        <v>1165207</v>
      </c>
      <c r="BX47" s="487">
        <f t="shared" si="46"/>
        <v>582600</v>
      </c>
      <c r="BY47" s="409">
        <f t="shared" si="38"/>
        <v>50</v>
      </c>
    </row>
    <row r="48" spans="1:77" s="3" customFormat="1" ht="13.5">
      <c r="A48" s="486" t="s">
        <v>476</v>
      </c>
      <c r="B48" s="407"/>
      <c r="C48" s="408"/>
      <c r="D48" s="408"/>
      <c r="E48" s="413"/>
      <c r="F48" s="408"/>
      <c r="G48" s="408"/>
      <c r="H48" s="408"/>
      <c r="I48" s="409"/>
      <c r="J48" s="408"/>
      <c r="K48" s="408"/>
      <c r="L48" s="408"/>
      <c r="M48" s="409"/>
      <c r="N48" s="407"/>
      <c r="O48" s="410"/>
      <c r="P48" s="410"/>
      <c r="Q48" s="409"/>
      <c r="R48" s="407"/>
      <c r="S48" s="410"/>
      <c r="T48" s="410"/>
      <c r="U48" s="409"/>
      <c r="V48" s="407"/>
      <c r="W48" s="410"/>
      <c r="X48" s="410"/>
      <c r="Y48" s="409"/>
      <c r="Z48" s="407"/>
      <c r="AA48" s="410"/>
      <c r="AB48" s="410"/>
      <c r="AC48" s="409"/>
      <c r="AD48" s="407"/>
      <c r="AE48" s="410"/>
      <c r="AF48" s="410"/>
      <c r="AG48" s="409"/>
      <c r="AH48" s="407"/>
      <c r="AI48" s="410"/>
      <c r="AJ48" s="410"/>
      <c r="AK48" s="409"/>
      <c r="AL48" s="407"/>
      <c r="AM48" s="410"/>
      <c r="AN48" s="410"/>
      <c r="AO48" s="409"/>
      <c r="AP48" s="70">
        <f t="shared" si="27"/>
        <v>0</v>
      </c>
      <c r="AQ48" s="71">
        <f t="shared" si="28"/>
        <v>0</v>
      </c>
      <c r="AR48" s="71">
        <f t="shared" si="29"/>
        <v>0</v>
      </c>
      <c r="AS48" s="145"/>
      <c r="AT48" s="407"/>
      <c r="AU48" s="410"/>
      <c r="AV48" s="410"/>
      <c r="AW48" s="409"/>
      <c r="AX48" s="407"/>
      <c r="AY48" s="410"/>
      <c r="AZ48" s="410"/>
      <c r="BA48" s="409"/>
      <c r="BB48" s="407"/>
      <c r="BC48" s="410"/>
      <c r="BD48" s="410"/>
      <c r="BE48" s="409"/>
      <c r="BF48" s="105">
        <f t="shared" si="30"/>
        <v>0</v>
      </c>
      <c r="BG48" s="106">
        <f t="shared" si="31"/>
        <v>0</v>
      </c>
      <c r="BH48" s="106">
        <f t="shared" si="32"/>
        <v>0</v>
      </c>
      <c r="BI48" s="157"/>
      <c r="BJ48" s="45">
        <f t="shared" si="45"/>
        <v>0</v>
      </c>
      <c r="BK48" s="53">
        <f t="shared" si="45"/>
        <v>0</v>
      </c>
      <c r="BL48" s="53">
        <f t="shared" si="45"/>
        <v>0</v>
      </c>
      <c r="BM48" s="175"/>
      <c r="BN48" s="407">
        <v>11604000</v>
      </c>
      <c r="BO48" s="408">
        <v>7388493</v>
      </c>
      <c r="BP48" s="408">
        <v>6179207</v>
      </c>
      <c r="BQ48" s="409">
        <f t="shared" si="34"/>
        <v>83.63</v>
      </c>
      <c r="BR48" s="609">
        <f t="shared" si="43"/>
        <v>11604000</v>
      </c>
      <c r="BS48" s="600">
        <f t="shared" si="43"/>
        <v>7388493</v>
      </c>
      <c r="BT48" s="600">
        <f t="shared" si="43"/>
        <v>6179207</v>
      </c>
      <c r="BU48" s="624">
        <f t="shared" si="36"/>
        <v>83.63</v>
      </c>
      <c r="BV48" s="487">
        <f t="shared" si="46"/>
        <v>11604000</v>
      </c>
      <c r="BW48" s="487">
        <f t="shared" si="46"/>
        <v>7388493</v>
      </c>
      <c r="BX48" s="487">
        <f t="shared" si="46"/>
        <v>6179207</v>
      </c>
      <c r="BY48" s="409">
        <f t="shared" si="38"/>
        <v>83.63</v>
      </c>
    </row>
    <row r="49" spans="1:77" s="3" customFormat="1" ht="14.25" thickBot="1">
      <c r="A49" s="486" t="s">
        <v>124</v>
      </c>
      <c r="B49" s="496"/>
      <c r="C49" s="493"/>
      <c r="D49" s="493"/>
      <c r="E49" s="497"/>
      <c r="F49" s="493"/>
      <c r="G49" s="493"/>
      <c r="H49" s="493"/>
      <c r="I49" s="498"/>
      <c r="J49" s="493"/>
      <c r="K49" s="493"/>
      <c r="L49" s="493"/>
      <c r="M49" s="498"/>
      <c r="N49" s="496"/>
      <c r="O49" s="499"/>
      <c r="P49" s="499"/>
      <c r="Q49" s="498"/>
      <c r="R49" s="496"/>
      <c r="S49" s="499"/>
      <c r="T49" s="499"/>
      <c r="U49" s="498"/>
      <c r="V49" s="496"/>
      <c r="W49" s="499"/>
      <c r="X49" s="499"/>
      <c r="Y49" s="498"/>
      <c r="Z49" s="496"/>
      <c r="AA49" s="499"/>
      <c r="AB49" s="499"/>
      <c r="AC49" s="498"/>
      <c r="AD49" s="496"/>
      <c r="AE49" s="499"/>
      <c r="AF49" s="499"/>
      <c r="AG49" s="498"/>
      <c r="AH49" s="496"/>
      <c r="AI49" s="499"/>
      <c r="AJ49" s="499"/>
      <c r="AK49" s="498"/>
      <c r="AL49" s="496"/>
      <c r="AM49" s="499"/>
      <c r="AN49" s="499"/>
      <c r="AO49" s="498"/>
      <c r="AP49" s="88">
        <f t="shared" si="27"/>
        <v>0</v>
      </c>
      <c r="AQ49" s="89">
        <f t="shared" si="28"/>
        <v>0</v>
      </c>
      <c r="AR49" s="89">
        <f t="shared" si="29"/>
        <v>0</v>
      </c>
      <c r="AS49" s="152"/>
      <c r="AT49" s="496"/>
      <c r="AU49" s="499"/>
      <c r="AV49" s="499"/>
      <c r="AW49" s="498"/>
      <c r="AX49" s="496"/>
      <c r="AY49" s="499"/>
      <c r="AZ49" s="499"/>
      <c r="BA49" s="498"/>
      <c r="BB49" s="496"/>
      <c r="BC49" s="499"/>
      <c r="BD49" s="499"/>
      <c r="BE49" s="498"/>
      <c r="BF49" s="123">
        <f t="shared" si="30"/>
        <v>0</v>
      </c>
      <c r="BG49" s="124">
        <f t="shared" si="31"/>
        <v>0</v>
      </c>
      <c r="BH49" s="124">
        <f t="shared" si="32"/>
        <v>0</v>
      </c>
      <c r="BI49" s="164"/>
      <c r="BJ49" s="45">
        <f t="shared" si="45"/>
        <v>0</v>
      </c>
      <c r="BK49" s="56">
        <f t="shared" si="45"/>
        <v>0</v>
      </c>
      <c r="BL49" s="56">
        <f t="shared" si="45"/>
        <v>0</v>
      </c>
      <c r="BM49" s="177"/>
      <c r="BN49" s="496">
        <v>9900000</v>
      </c>
      <c r="BO49" s="493">
        <v>9900000</v>
      </c>
      <c r="BP49" s="493">
        <v>9900000</v>
      </c>
      <c r="BQ49" s="498">
        <f t="shared" si="34"/>
        <v>100</v>
      </c>
      <c r="BR49" s="625">
        <f t="shared" si="43"/>
        <v>9900000</v>
      </c>
      <c r="BS49" s="626">
        <f t="shared" si="43"/>
        <v>9900000</v>
      </c>
      <c r="BT49" s="626">
        <f t="shared" si="43"/>
        <v>9900000</v>
      </c>
      <c r="BU49" s="628">
        <f t="shared" si="36"/>
        <v>100</v>
      </c>
      <c r="BV49" s="500">
        <f t="shared" si="46"/>
        <v>9900000</v>
      </c>
      <c r="BW49" s="500">
        <f t="shared" si="46"/>
        <v>9900000</v>
      </c>
      <c r="BX49" s="500">
        <f t="shared" si="46"/>
        <v>9900000</v>
      </c>
      <c r="BY49" s="498">
        <f t="shared" si="38"/>
        <v>100</v>
      </c>
    </row>
    <row r="50" spans="1:77" s="3" customFormat="1" ht="14.25" thickBot="1">
      <c r="A50" s="33" t="s">
        <v>106</v>
      </c>
      <c r="B50" s="18">
        <f>B44+B45+B46</f>
        <v>25211614</v>
      </c>
      <c r="C50" s="18">
        <f>C44+C45+C46</f>
        <v>25464347</v>
      </c>
      <c r="D50" s="18">
        <f>D44+D45+D46</f>
        <v>25274600</v>
      </c>
      <c r="E50" s="137">
        <f>ROUND(D50/C50*100,2)</f>
        <v>99.25</v>
      </c>
      <c r="F50" s="19">
        <f>F44+F45+F46</f>
        <v>3994132</v>
      </c>
      <c r="G50" s="19">
        <f>G44+G45+G46</f>
        <v>4994132</v>
      </c>
      <c r="H50" s="19">
        <f>H44+H45+H46</f>
        <v>3374181</v>
      </c>
      <c r="I50" s="136">
        <f>ROUND(H50/G50*100,2)</f>
        <v>67.56</v>
      </c>
      <c r="J50" s="19">
        <f>J44+J45+J46</f>
        <v>419024</v>
      </c>
      <c r="K50" s="19">
        <f>K44+K45+K46</f>
        <v>2969024</v>
      </c>
      <c r="L50" s="19">
        <f>L44+L45+L46</f>
        <v>2089279</v>
      </c>
      <c r="M50" s="136">
        <f>ROUND(L50/K50*100,2)</f>
        <v>70.37</v>
      </c>
      <c r="N50" s="18">
        <f>N44+N45+N46</f>
        <v>5250000</v>
      </c>
      <c r="O50" s="21">
        <f>O44+O45+O46</f>
        <v>7965214</v>
      </c>
      <c r="P50" s="21">
        <f>P44+P45+P46</f>
        <v>7124609</v>
      </c>
      <c r="Q50" s="136">
        <f>ROUND(P50/O50*100,2)</f>
        <v>89.45</v>
      </c>
      <c r="R50" s="18">
        <f>R44+R45+R46</f>
        <v>5225000</v>
      </c>
      <c r="S50" s="21">
        <f>S44+S45+S46</f>
        <v>18757950</v>
      </c>
      <c r="T50" s="21">
        <f>T44+T45+T46</f>
        <v>14869234</v>
      </c>
      <c r="U50" s="136">
        <f>ROUND(T50/S50*100,2)</f>
        <v>79.27</v>
      </c>
      <c r="V50" s="18">
        <f>V44+V45+V46</f>
        <v>1000000</v>
      </c>
      <c r="W50" s="21">
        <f>W44+W45+W46</f>
        <v>2181102</v>
      </c>
      <c r="X50" s="21">
        <f>X44+X45+X46</f>
        <v>1392632</v>
      </c>
      <c r="Y50" s="136">
        <f>ROUND(X50/W50*100,2)</f>
        <v>63.85</v>
      </c>
      <c r="Z50" s="18">
        <f>Z44+Z45+Z46</f>
        <v>395000</v>
      </c>
      <c r="AA50" s="21">
        <f>AA44+AA45+AA46</f>
        <v>395000</v>
      </c>
      <c r="AB50" s="21">
        <f>AB44+AB45+AB46</f>
        <v>186009</v>
      </c>
      <c r="AC50" s="136">
        <f>ROUND(AB50/AA50*100,2)</f>
        <v>47.09</v>
      </c>
      <c r="AD50" s="18">
        <f>AD44+AD45+AD46</f>
        <v>550000</v>
      </c>
      <c r="AE50" s="21">
        <f>AE44+AE45+AE46</f>
        <v>550000</v>
      </c>
      <c r="AF50" s="21">
        <f>AF44+AF45+AF46</f>
        <v>468619</v>
      </c>
      <c r="AG50" s="136">
        <f>ROUND(AF50/AE50*100,2)</f>
        <v>85.2</v>
      </c>
      <c r="AH50" s="18">
        <f>AH44+AH45+AH46</f>
        <v>1045000</v>
      </c>
      <c r="AI50" s="21">
        <f>AI44+AI45+AI46</f>
        <v>1045000</v>
      </c>
      <c r="AJ50" s="21">
        <f>AJ44+AJ45+AJ46</f>
        <v>157391</v>
      </c>
      <c r="AK50" s="136">
        <f>ROUND(AJ50/AI50*100,2)</f>
        <v>15.06</v>
      </c>
      <c r="AL50" s="18">
        <f>AL44+AL45+AL46</f>
        <v>365000</v>
      </c>
      <c r="AM50" s="21">
        <f>AM44+AM45+AM46</f>
        <v>365000</v>
      </c>
      <c r="AN50" s="21">
        <f>AN44+AN45+AN46</f>
        <v>245255</v>
      </c>
      <c r="AO50" s="136">
        <f>ROUND(AN50/AM50*100,2)</f>
        <v>67.19</v>
      </c>
      <c r="AP50" s="76">
        <f t="shared" si="27"/>
        <v>3355000</v>
      </c>
      <c r="AQ50" s="77">
        <f t="shared" si="28"/>
        <v>4536102</v>
      </c>
      <c r="AR50" s="77">
        <f t="shared" si="29"/>
        <v>2449906</v>
      </c>
      <c r="AS50" s="148">
        <f>ROUND(AR50/AQ50*100,2)</f>
        <v>54.01</v>
      </c>
      <c r="AT50" s="18">
        <f>AT44+AT45+AT46</f>
        <v>2220000</v>
      </c>
      <c r="AU50" s="21">
        <f>AU44+AU45+AU46</f>
        <v>3663000</v>
      </c>
      <c r="AV50" s="21">
        <f>AV44+AV45+AV46</f>
        <v>3057750</v>
      </c>
      <c r="AW50" s="136">
        <f>ROUND(AV50/AU50*100,2)</f>
        <v>83.48</v>
      </c>
      <c r="AX50" s="18">
        <f>AX44+AX45+AX46</f>
        <v>574000</v>
      </c>
      <c r="AY50" s="21">
        <f>AY44+AY45+AY46</f>
        <v>1262831</v>
      </c>
      <c r="AZ50" s="21">
        <f>AZ44+AZ45+AZ46</f>
        <v>1240633</v>
      </c>
      <c r="BA50" s="136">
        <f>ROUND(AZ50/AY50*100,2)</f>
        <v>98.24</v>
      </c>
      <c r="BB50" s="18">
        <f>BB44+BB45+BB46</f>
        <v>250000</v>
      </c>
      <c r="BC50" s="21">
        <f>BC44+BC45+BC46</f>
        <v>490064</v>
      </c>
      <c r="BD50" s="21">
        <f>BD44+BD45+BD46</f>
        <v>339069</v>
      </c>
      <c r="BE50" s="136">
        <f>ROUND(BD50/BC50*100,2)</f>
        <v>69.19</v>
      </c>
      <c r="BF50" s="111">
        <f t="shared" si="30"/>
        <v>3044000</v>
      </c>
      <c r="BG50" s="112">
        <f t="shared" si="31"/>
        <v>5415895</v>
      </c>
      <c r="BH50" s="112">
        <f t="shared" si="32"/>
        <v>4637452</v>
      </c>
      <c r="BI50" s="160">
        <f>ROUND(BH50/BG50*100,2)</f>
        <v>85.63</v>
      </c>
      <c r="BJ50" s="46">
        <f>BJ44+BJ45+BJ46</f>
        <v>46498770</v>
      </c>
      <c r="BK50" s="51">
        <f>BK44+BK45+BK46</f>
        <v>70102664</v>
      </c>
      <c r="BL50" s="51">
        <f>BL44+BL45+BL46</f>
        <v>59819261</v>
      </c>
      <c r="BM50" s="136">
        <f>ROUND(BL50/BK50*100,2)</f>
        <v>85.33</v>
      </c>
      <c r="BN50" s="18">
        <f>BN44+BN45+BN46</f>
        <v>1159361204</v>
      </c>
      <c r="BO50" s="39">
        <f>BO44+BO45+BO46</f>
        <v>1949375868</v>
      </c>
      <c r="BP50" s="39">
        <f>BP44+BP45+BP46</f>
        <v>869725315</v>
      </c>
      <c r="BQ50" s="142">
        <f t="shared" si="34"/>
        <v>44.62</v>
      </c>
      <c r="BR50" s="612">
        <f>BR44+BR45+BR46</f>
        <v>1205859974</v>
      </c>
      <c r="BS50" s="602">
        <f>BS44+BS45+BS46</f>
        <v>2019478532</v>
      </c>
      <c r="BT50" s="602">
        <f>BT44+BT45+BT46</f>
        <v>929544576</v>
      </c>
      <c r="BU50" s="613">
        <f t="shared" si="36"/>
        <v>46.03</v>
      </c>
      <c r="BV50" s="20">
        <f>BV44+BV45+BV46</f>
        <v>1205859974</v>
      </c>
      <c r="BW50" s="20">
        <f>BW44+BW45+BW46</f>
        <v>2019478532</v>
      </c>
      <c r="BX50" s="20">
        <f>BX44+BX45+BX46</f>
        <v>929544576</v>
      </c>
      <c r="BY50" s="136">
        <f t="shared" si="38"/>
        <v>46.03</v>
      </c>
    </row>
    <row r="51" spans="1:77" s="4" customFormat="1" ht="15.75" customHeight="1" thickBot="1">
      <c r="A51" s="35" t="s">
        <v>107</v>
      </c>
      <c r="B51" s="27">
        <f>B50+B43</f>
        <v>70736740</v>
      </c>
      <c r="C51" s="27">
        <f>C50+C43</f>
        <v>84155823</v>
      </c>
      <c r="D51" s="27">
        <f>D50+D43</f>
        <v>77091234</v>
      </c>
      <c r="E51" s="138">
        <f>ROUND(D51/C51*100,2)</f>
        <v>91.61</v>
      </c>
      <c r="F51" s="25">
        <f>F50+F43</f>
        <v>190453547</v>
      </c>
      <c r="G51" s="25">
        <f>G50+G43</f>
        <v>269198734</v>
      </c>
      <c r="H51" s="25">
        <f>H50+H43</f>
        <v>226488627</v>
      </c>
      <c r="I51" s="141">
        <f>ROUND(H51/G51*100,2)</f>
        <v>84.13</v>
      </c>
      <c r="J51" s="25">
        <f>J50+J43</f>
        <v>54510177</v>
      </c>
      <c r="K51" s="25">
        <f>K50+K43</f>
        <v>73188893</v>
      </c>
      <c r="L51" s="25">
        <f>L50+L43</f>
        <v>64402214</v>
      </c>
      <c r="M51" s="141">
        <f>ROUND(L51/K51*100,2)</f>
        <v>87.99</v>
      </c>
      <c r="N51" s="27">
        <f>N50+N43</f>
        <v>373432141</v>
      </c>
      <c r="O51" s="24">
        <f>O50+O43</f>
        <v>388344167</v>
      </c>
      <c r="P51" s="24">
        <f>P50+P43</f>
        <v>368834227</v>
      </c>
      <c r="Q51" s="141">
        <f>ROUND(P51/O51*100,2)</f>
        <v>94.98</v>
      </c>
      <c r="R51" s="27">
        <f>R50+R43</f>
        <v>269449824</v>
      </c>
      <c r="S51" s="24">
        <f>S50+S43</f>
        <v>317865971</v>
      </c>
      <c r="T51" s="24">
        <f>T50+T43</f>
        <v>300266901</v>
      </c>
      <c r="U51" s="141">
        <f>ROUND(T51/S51*100,2)</f>
        <v>94.46</v>
      </c>
      <c r="V51" s="27">
        <f>V50+V43</f>
        <v>86641397</v>
      </c>
      <c r="W51" s="24">
        <f>W50+W43</f>
        <v>93671535</v>
      </c>
      <c r="X51" s="24">
        <f>X50+X43</f>
        <v>85112739</v>
      </c>
      <c r="Y51" s="141">
        <f>ROUND(X51/W51*100,2)</f>
        <v>90.86</v>
      </c>
      <c r="Z51" s="27">
        <f>Z50+Z43</f>
        <v>22860440</v>
      </c>
      <c r="AA51" s="24">
        <f>AA50+AA43</f>
        <v>24983250</v>
      </c>
      <c r="AB51" s="24">
        <f>AB50+AB43</f>
        <v>23921651</v>
      </c>
      <c r="AC51" s="141">
        <f>ROUND(AB51/AA51*100,2)</f>
        <v>95.75</v>
      </c>
      <c r="AD51" s="27">
        <f>AD50+AD43</f>
        <v>52877143</v>
      </c>
      <c r="AE51" s="24">
        <f>AE50+AE43</f>
        <v>56700419</v>
      </c>
      <c r="AF51" s="24">
        <f>AF50+AF43</f>
        <v>53903855</v>
      </c>
      <c r="AG51" s="141">
        <f>ROUND(AF51/AE51*100,2)</f>
        <v>95.07</v>
      </c>
      <c r="AH51" s="27">
        <f>AH50+AH43</f>
        <v>18670801</v>
      </c>
      <c r="AI51" s="24">
        <f>AI50+AI43</f>
        <v>18875072</v>
      </c>
      <c r="AJ51" s="24">
        <f>AJ50+AJ43</f>
        <v>17087991</v>
      </c>
      <c r="AK51" s="141">
        <f>ROUND(AJ51/AI51*100,2)</f>
        <v>90.53</v>
      </c>
      <c r="AL51" s="27">
        <f>AL50+AL43</f>
        <v>16004106</v>
      </c>
      <c r="AM51" s="24">
        <f>AM50+AM43</f>
        <v>16695455</v>
      </c>
      <c r="AN51" s="24">
        <f>AN50+AN43</f>
        <v>15359865</v>
      </c>
      <c r="AO51" s="141">
        <f>ROUND(AN51/AM51*100,2)</f>
        <v>92</v>
      </c>
      <c r="AP51" s="82">
        <f t="shared" si="27"/>
        <v>197053887</v>
      </c>
      <c r="AQ51" s="90">
        <f t="shared" si="28"/>
        <v>210925731</v>
      </c>
      <c r="AR51" s="90">
        <f t="shared" si="29"/>
        <v>195386101</v>
      </c>
      <c r="AS51" s="153">
        <f>ROUND(AR51/AQ51*100,2)</f>
        <v>92.63</v>
      </c>
      <c r="AT51" s="27">
        <f>AT50+AT43</f>
        <v>87827866</v>
      </c>
      <c r="AU51" s="24">
        <f>AU50+AU43</f>
        <v>93923694</v>
      </c>
      <c r="AV51" s="24">
        <f>AV50+AV43</f>
        <v>91563548</v>
      </c>
      <c r="AW51" s="141">
        <f>ROUND(AV51/AU51*100,2)</f>
        <v>97.49</v>
      </c>
      <c r="AX51" s="27">
        <f>AX50+AX43</f>
        <v>17836208</v>
      </c>
      <c r="AY51" s="24">
        <f>AY50+AY43</f>
        <v>20207625</v>
      </c>
      <c r="AZ51" s="24">
        <f>AZ50+AZ43</f>
        <v>21042894</v>
      </c>
      <c r="BA51" s="141">
        <f>ROUND(AZ51/AY51*100,2)</f>
        <v>104.13</v>
      </c>
      <c r="BB51" s="27">
        <f>BB50+BB43</f>
        <v>15470275</v>
      </c>
      <c r="BC51" s="24">
        <f>BC50+BC43</f>
        <v>15710339</v>
      </c>
      <c r="BD51" s="24">
        <f>BD50+BD43</f>
        <v>15106733</v>
      </c>
      <c r="BE51" s="141">
        <f>ROUND(BD51/BC51*100,2)</f>
        <v>96.16</v>
      </c>
      <c r="BF51" s="117">
        <f t="shared" si="30"/>
        <v>121134349</v>
      </c>
      <c r="BG51" s="125">
        <f t="shared" si="31"/>
        <v>129841658</v>
      </c>
      <c r="BH51" s="125">
        <f t="shared" si="32"/>
        <v>127713175</v>
      </c>
      <c r="BI51" s="165">
        <f>ROUND(BH51/BG51*100,2)</f>
        <v>98.36</v>
      </c>
      <c r="BJ51" s="48">
        <f>BJ50+BJ43</f>
        <v>1276770665</v>
      </c>
      <c r="BK51" s="57">
        <f>BK50+BK43</f>
        <v>1473520977</v>
      </c>
      <c r="BL51" s="57">
        <f>BL50+BL43</f>
        <v>1360182479</v>
      </c>
      <c r="BM51" s="141">
        <f>ROUND(BL51/BK51*100,2)</f>
        <v>92.31</v>
      </c>
      <c r="BN51" s="27">
        <f>BN50+BN43</f>
        <v>2023409722</v>
      </c>
      <c r="BO51" s="59">
        <f>BO50+BO43</f>
        <v>3119624243</v>
      </c>
      <c r="BP51" s="59">
        <f>BP50+BP43</f>
        <v>1719163222</v>
      </c>
      <c r="BQ51" s="178">
        <f t="shared" si="34"/>
        <v>55.11</v>
      </c>
      <c r="BR51" s="614">
        <f>BR50+BR43</f>
        <v>3300180387</v>
      </c>
      <c r="BS51" s="629">
        <f>BS50+BS43</f>
        <v>4593145220</v>
      </c>
      <c r="BT51" s="629">
        <f>BT50+BT43</f>
        <v>3079345701</v>
      </c>
      <c r="BU51" s="630">
        <f t="shared" si="36"/>
        <v>67.04</v>
      </c>
      <c r="BV51" s="26">
        <f>BV50+BV43</f>
        <v>3300180387</v>
      </c>
      <c r="BW51" s="26">
        <f>BW50+BW43</f>
        <v>4593145220</v>
      </c>
      <c r="BX51" s="26">
        <f>BX50+BX43</f>
        <v>3079345701</v>
      </c>
      <c r="BY51" s="141">
        <f t="shared" si="38"/>
        <v>67.04</v>
      </c>
    </row>
    <row r="52" spans="1:78" s="3" customFormat="1" ht="15.75" customHeight="1" thickBot="1">
      <c r="A52" s="37" t="s">
        <v>108</v>
      </c>
      <c r="B52" s="38">
        <v>0</v>
      </c>
      <c r="C52" s="38">
        <v>0</v>
      </c>
      <c r="D52" s="38">
        <v>0</v>
      </c>
      <c r="E52" s="139"/>
      <c r="F52" s="39">
        <v>0</v>
      </c>
      <c r="G52" s="39">
        <v>0</v>
      </c>
      <c r="H52" s="39">
        <v>0</v>
      </c>
      <c r="I52" s="142"/>
      <c r="J52" s="39">
        <v>0</v>
      </c>
      <c r="K52" s="39">
        <v>0</v>
      </c>
      <c r="L52" s="39">
        <v>0</v>
      </c>
      <c r="M52" s="142"/>
      <c r="N52" s="38">
        <v>0</v>
      </c>
      <c r="O52" s="42">
        <v>0</v>
      </c>
      <c r="P52" s="42">
        <v>0</v>
      </c>
      <c r="Q52" s="142"/>
      <c r="R52" s="38">
        <v>0</v>
      </c>
      <c r="S52" s="42">
        <v>0</v>
      </c>
      <c r="T52" s="42">
        <v>0</v>
      </c>
      <c r="U52" s="142"/>
      <c r="V52" s="38">
        <v>0</v>
      </c>
      <c r="W52" s="42">
        <v>0</v>
      </c>
      <c r="X52" s="42">
        <v>0</v>
      </c>
      <c r="Y52" s="142"/>
      <c r="Z52" s="38">
        <v>0</v>
      </c>
      <c r="AA52" s="42">
        <v>0</v>
      </c>
      <c r="AB52" s="42">
        <v>0</v>
      </c>
      <c r="AC52" s="142"/>
      <c r="AD52" s="38">
        <v>0</v>
      </c>
      <c r="AE52" s="42">
        <v>0</v>
      </c>
      <c r="AF52" s="42">
        <v>0</v>
      </c>
      <c r="AG52" s="142"/>
      <c r="AH52" s="38">
        <v>0</v>
      </c>
      <c r="AI52" s="42">
        <v>0</v>
      </c>
      <c r="AJ52" s="42">
        <v>0</v>
      </c>
      <c r="AK52" s="142"/>
      <c r="AL52" s="38">
        <v>0</v>
      </c>
      <c r="AM52" s="42">
        <v>0</v>
      </c>
      <c r="AN52" s="42">
        <v>0</v>
      </c>
      <c r="AO52" s="142"/>
      <c r="AP52" s="91">
        <f t="shared" si="27"/>
        <v>0</v>
      </c>
      <c r="AQ52" s="92">
        <f t="shared" si="28"/>
        <v>0</v>
      </c>
      <c r="AR52" s="92">
        <f t="shared" si="29"/>
        <v>0</v>
      </c>
      <c r="AS52" s="154"/>
      <c r="AT52" s="38">
        <v>0</v>
      </c>
      <c r="AU52" s="42">
        <v>0</v>
      </c>
      <c r="AV52" s="42">
        <v>0</v>
      </c>
      <c r="AW52" s="142"/>
      <c r="AX52" s="38">
        <v>0</v>
      </c>
      <c r="AY52" s="42">
        <v>0</v>
      </c>
      <c r="AZ52" s="42">
        <v>0</v>
      </c>
      <c r="BA52" s="142"/>
      <c r="BB52" s="38">
        <v>0</v>
      </c>
      <c r="BC52" s="42">
        <v>0</v>
      </c>
      <c r="BD52" s="42">
        <v>0</v>
      </c>
      <c r="BE52" s="142"/>
      <c r="BF52" s="126">
        <f t="shared" si="30"/>
        <v>0</v>
      </c>
      <c r="BG52" s="127">
        <f t="shared" si="31"/>
        <v>0</v>
      </c>
      <c r="BH52" s="127">
        <f t="shared" si="32"/>
        <v>0</v>
      </c>
      <c r="BI52" s="166"/>
      <c r="BJ52" s="46">
        <f>B52+F52+J52+N52+R52+BF52+AP52</f>
        <v>0</v>
      </c>
      <c r="BK52" s="51">
        <f>C52+G52+K52+O52+S52+BG52+AQ52</f>
        <v>0</v>
      </c>
      <c r="BL52" s="51">
        <f>D52+H52+L52+P52+T52+BH52+AR52</f>
        <v>0</v>
      </c>
      <c r="BM52" s="142"/>
      <c r="BN52" s="38">
        <f>29943218+BJ23</f>
        <v>1056304906</v>
      </c>
      <c r="BO52" s="39">
        <f>29943218+BK23</f>
        <v>1081528545</v>
      </c>
      <c r="BP52" s="39">
        <f>29943218+BL23</f>
        <v>1081528545</v>
      </c>
      <c r="BQ52" s="142">
        <f t="shared" si="34"/>
        <v>100</v>
      </c>
      <c r="BR52" s="612">
        <f>BN52+BJ52</f>
        <v>1056304906</v>
      </c>
      <c r="BS52" s="602">
        <f>BO52+BK52</f>
        <v>1081528545</v>
      </c>
      <c r="BT52" s="602">
        <f>BP52+BL52</f>
        <v>1081528545</v>
      </c>
      <c r="BU52" s="613">
        <f t="shared" si="36"/>
        <v>100</v>
      </c>
      <c r="BV52" s="22">
        <f>BR52-BJ23</f>
        <v>29943218</v>
      </c>
      <c r="BW52" s="22">
        <f>BS52-BK23</f>
        <v>29943218</v>
      </c>
      <c r="BX52" s="22">
        <f>BT52-BL23</f>
        <v>29943218</v>
      </c>
      <c r="BY52" s="142">
        <f t="shared" si="38"/>
        <v>100</v>
      </c>
      <c r="BZ52" s="501"/>
    </row>
    <row r="53" spans="1:77" s="4" customFormat="1" ht="15.75" customHeight="1" thickBot="1">
      <c r="A53" s="40" t="s">
        <v>29</v>
      </c>
      <c r="B53" s="32">
        <f>B52+B51</f>
        <v>70736740</v>
      </c>
      <c r="C53" s="32">
        <f>C52+C51</f>
        <v>84155823</v>
      </c>
      <c r="D53" s="32">
        <f>D52+D51</f>
        <v>77091234</v>
      </c>
      <c r="E53" s="140">
        <f>ROUND(D53/C53*100,2)</f>
        <v>91.61</v>
      </c>
      <c r="F53" s="30">
        <f>F52+F51</f>
        <v>190453547</v>
      </c>
      <c r="G53" s="30">
        <f>G52+G51</f>
        <v>269198734</v>
      </c>
      <c r="H53" s="30">
        <f>H52+H51</f>
        <v>226488627</v>
      </c>
      <c r="I53" s="143">
        <f>ROUND(H53/G53*100,2)</f>
        <v>84.13</v>
      </c>
      <c r="J53" s="30">
        <f>J52+J51</f>
        <v>54510177</v>
      </c>
      <c r="K53" s="30">
        <f>K52+K51</f>
        <v>73188893</v>
      </c>
      <c r="L53" s="30">
        <f>L52+L51</f>
        <v>64402214</v>
      </c>
      <c r="M53" s="143">
        <f>ROUND(L53/K53*100,2)</f>
        <v>87.99</v>
      </c>
      <c r="N53" s="32">
        <f>N52+N51</f>
        <v>373432141</v>
      </c>
      <c r="O53" s="29">
        <f>O52+O51</f>
        <v>388344167</v>
      </c>
      <c r="P53" s="29">
        <f>P52+P51</f>
        <v>368834227</v>
      </c>
      <c r="Q53" s="143">
        <f>ROUND(P53/O53*100,2)</f>
        <v>94.98</v>
      </c>
      <c r="R53" s="32">
        <f>R52+R51</f>
        <v>269449824</v>
      </c>
      <c r="S53" s="29">
        <f>S52+S51</f>
        <v>317865971</v>
      </c>
      <c r="T53" s="29">
        <f>T52+T51</f>
        <v>300266901</v>
      </c>
      <c r="U53" s="143">
        <f>ROUND(T53/S53*100,2)</f>
        <v>94.46</v>
      </c>
      <c r="V53" s="32">
        <f>V52+V51</f>
        <v>86641397</v>
      </c>
      <c r="W53" s="29">
        <f>W52+W51</f>
        <v>93671535</v>
      </c>
      <c r="X53" s="29">
        <f>X52+X51</f>
        <v>85112739</v>
      </c>
      <c r="Y53" s="143">
        <f>ROUND(X53/W53*100,2)</f>
        <v>90.86</v>
      </c>
      <c r="Z53" s="32">
        <f>Z52+Z51</f>
        <v>22860440</v>
      </c>
      <c r="AA53" s="29">
        <f>AA52+AA51</f>
        <v>24983250</v>
      </c>
      <c r="AB53" s="29">
        <f>AB52+AB51</f>
        <v>23921651</v>
      </c>
      <c r="AC53" s="143">
        <f>ROUND(AB53/AA53*100,2)</f>
        <v>95.75</v>
      </c>
      <c r="AD53" s="32">
        <f>AD52+AD51</f>
        <v>52877143</v>
      </c>
      <c r="AE53" s="29">
        <f>AE52+AE51</f>
        <v>56700419</v>
      </c>
      <c r="AF53" s="29">
        <f>AF52+AF51</f>
        <v>53903855</v>
      </c>
      <c r="AG53" s="143">
        <f>ROUND(AF53/AE53*100,2)</f>
        <v>95.07</v>
      </c>
      <c r="AH53" s="32">
        <f>AH52+AH51</f>
        <v>18670801</v>
      </c>
      <c r="AI53" s="29">
        <f>AI52+AI51</f>
        <v>18875072</v>
      </c>
      <c r="AJ53" s="29">
        <f>AJ52+AJ51</f>
        <v>17087991</v>
      </c>
      <c r="AK53" s="143">
        <f>ROUND(AJ53/AI53*100,2)</f>
        <v>90.53</v>
      </c>
      <c r="AL53" s="32">
        <f>AL52+AL51</f>
        <v>16004106</v>
      </c>
      <c r="AM53" s="29">
        <f>AM52+AM51</f>
        <v>16695455</v>
      </c>
      <c r="AN53" s="29">
        <f>AN52+AN51</f>
        <v>15359865</v>
      </c>
      <c r="AO53" s="143">
        <f>ROUND(AN53/AM53*100,2)</f>
        <v>92</v>
      </c>
      <c r="AP53" s="87">
        <f t="shared" si="27"/>
        <v>197053887</v>
      </c>
      <c r="AQ53" s="93">
        <f t="shared" si="28"/>
        <v>210925731</v>
      </c>
      <c r="AR53" s="93">
        <f t="shared" si="29"/>
        <v>195386101</v>
      </c>
      <c r="AS53" s="155">
        <f>ROUND(AR53/AQ53*100,2)</f>
        <v>92.63</v>
      </c>
      <c r="AT53" s="32">
        <f>AT52+AT51</f>
        <v>87827866</v>
      </c>
      <c r="AU53" s="29">
        <f>AU52+AU51</f>
        <v>93923694</v>
      </c>
      <c r="AV53" s="29">
        <f>AV52+AV51</f>
        <v>91563548</v>
      </c>
      <c r="AW53" s="143">
        <f>ROUND(AV53/AU53*100,2)</f>
        <v>97.49</v>
      </c>
      <c r="AX53" s="32">
        <f>AX52+AX51</f>
        <v>17836208</v>
      </c>
      <c r="AY53" s="29">
        <f>AY52+AY51</f>
        <v>20207625</v>
      </c>
      <c r="AZ53" s="29">
        <f>AZ52+AZ51</f>
        <v>21042894</v>
      </c>
      <c r="BA53" s="143">
        <f>ROUND(AZ53/AY53*100,2)</f>
        <v>104.13</v>
      </c>
      <c r="BB53" s="32">
        <f>BB52+BB51</f>
        <v>15470275</v>
      </c>
      <c r="BC53" s="29">
        <f>BC52+BC51</f>
        <v>15710339</v>
      </c>
      <c r="BD53" s="29">
        <f>BD52+BD51</f>
        <v>15106733</v>
      </c>
      <c r="BE53" s="143">
        <f>ROUND(BD53/BC53*100,2)</f>
        <v>96.16</v>
      </c>
      <c r="BF53" s="122">
        <f t="shared" si="30"/>
        <v>121134349</v>
      </c>
      <c r="BG53" s="128">
        <f t="shared" si="31"/>
        <v>129841658</v>
      </c>
      <c r="BH53" s="128">
        <f t="shared" si="32"/>
        <v>127713175</v>
      </c>
      <c r="BI53" s="167">
        <f>ROUND(BH53/BG53*100,2)</f>
        <v>98.36</v>
      </c>
      <c r="BJ53" s="50">
        <f>BJ52+BJ51</f>
        <v>1276770665</v>
      </c>
      <c r="BK53" s="58">
        <f>BK52+BK51</f>
        <v>1473520977</v>
      </c>
      <c r="BL53" s="58">
        <f>BL52+BL51</f>
        <v>1360182479</v>
      </c>
      <c r="BM53" s="143">
        <f>ROUND(BL53/BK53*100,2)</f>
        <v>92.31</v>
      </c>
      <c r="BN53" s="32">
        <f>BN52+BN51</f>
        <v>3079714628</v>
      </c>
      <c r="BO53" s="60">
        <f>BO52+BO51</f>
        <v>4201152788</v>
      </c>
      <c r="BP53" s="60">
        <f>BP52+BP51</f>
        <v>2800691767</v>
      </c>
      <c r="BQ53" s="179">
        <f t="shared" si="34"/>
        <v>66.66</v>
      </c>
      <c r="BR53" s="617">
        <f>BR52+BR51</f>
        <v>4356485293</v>
      </c>
      <c r="BS53" s="618">
        <f>BS52+BS51</f>
        <v>5674673765</v>
      </c>
      <c r="BT53" s="618">
        <f>BT52+BT51</f>
        <v>4160874246</v>
      </c>
      <c r="BU53" s="631">
        <f t="shared" si="36"/>
        <v>73.32</v>
      </c>
      <c r="BV53" s="31">
        <f>BV52+BV51</f>
        <v>3330123605</v>
      </c>
      <c r="BW53" s="31">
        <f>BW52+BW51</f>
        <v>4623088438</v>
      </c>
      <c r="BX53" s="31">
        <f>BX52+BX51</f>
        <v>3109288919</v>
      </c>
      <c r="BY53" s="143">
        <f t="shared" si="38"/>
        <v>67.26</v>
      </c>
    </row>
    <row r="54" spans="71:77" ht="9" customHeight="1" thickBot="1">
      <c r="BS54" s="392"/>
      <c r="BT54" s="392"/>
      <c r="BV54" s="502"/>
      <c r="BW54" s="502"/>
      <c r="BX54" s="502"/>
      <c r="BY54" s="502"/>
    </row>
    <row r="55" spans="1:77" s="481" customFormat="1" ht="12.75">
      <c r="A55" s="503" t="s">
        <v>128</v>
      </c>
      <c r="B55" s="504">
        <f>SUM(B56:B57)</f>
        <v>9</v>
      </c>
      <c r="C55" s="505">
        <f>SUM(C56:C57)</f>
        <v>9</v>
      </c>
      <c r="D55" s="505">
        <f>SUM(D56:D57)</f>
        <v>9</v>
      </c>
      <c r="E55" s="506"/>
      <c r="F55" s="504">
        <f>SUM(F56:F57)</f>
        <v>16.5</v>
      </c>
      <c r="G55" s="504">
        <f>SUM(G56:G57)</f>
        <v>16.5</v>
      </c>
      <c r="H55" s="504">
        <f>SUM(H56:H57)</f>
        <v>16.5</v>
      </c>
      <c r="I55" s="505"/>
      <c r="J55" s="504">
        <f>SUM(J56:J57)</f>
        <v>12</v>
      </c>
      <c r="K55" s="504">
        <f>SUM(K56:K57)</f>
        <v>12</v>
      </c>
      <c r="L55" s="504">
        <f>SUM(L56:L57)</f>
        <v>12</v>
      </c>
      <c r="M55" s="505"/>
      <c r="N55" s="504">
        <f>SUM(N56:N57)</f>
        <v>55</v>
      </c>
      <c r="O55" s="504">
        <f>SUM(O56:O57)</f>
        <v>56</v>
      </c>
      <c r="P55" s="504">
        <f>SUM(P56:P57)</f>
        <v>56</v>
      </c>
      <c r="Q55" s="505"/>
      <c r="R55" s="504">
        <f>SUM(R56:R57)</f>
        <v>47.75</v>
      </c>
      <c r="S55" s="504">
        <f>SUM(S56:S57)</f>
        <v>47.75</v>
      </c>
      <c r="T55" s="504">
        <f>SUM(T56:T57)</f>
        <v>47.75</v>
      </c>
      <c r="U55" s="505"/>
      <c r="V55" s="504">
        <f>SUM(V56:V57)</f>
        <v>20</v>
      </c>
      <c r="W55" s="504">
        <f>SUM(W56:W57)</f>
        <v>20</v>
      </c>
      <c r="X55" s="504">
        <f>SUM(X56:X57)</f>
        <v>20</v>
      </c>
      <c r="Y55" s="505"/>
      <c r="Z55" s="504">
        <f>SUM(Z56:Z57)</f>
        <v>5.5</v>
      </c>
      <c r="AA55" s="504">
        <f>SUM(AA56:AA57)</f>
        <v>5.5</v>
      </c>
      <c r="AB55" s="504">
        <f>SUM(AB56:AB57)</f>
        <v>5.5</v>
      </c>
      <c r="AC55" s="505"/>
      <c r="AD55" s="504">
        <f>SUM(AD56:AD57)</f>
        <v>10.5</v>
      </c>
      <c r="AE55" s="504">
        <f>SUM(AE56:AE57)</f>
        <v>10.5</v>
      </c>
      <c r="AF55" s="504">
        <f>SUM(AF56:AF57)</f>
        <v>10.5</v>
      </c>
      <c r="AG55" s="505"/>
      <c r="AH55" s="504">
        <f>SUM(AH56:AH57)</f>
        <v>3.5</v>
      </c>
      <c r="AI55" s="504">
        <f>SUM(AI56:AI57)</f>
        <v>3.5</v>
      </c>
      <c r="AJ55" s="504">
        <f>SUM(AJ56:AJ57)</f>
        <v>3.5</v>
      </c>
      <c r="AK55" s="505"/>
      <c r="AL55" s="504">
        <f>SUM(AL56:AL57)</f>
        <v>3</v>
      </c>
      <c r="AM55" s="504">
        <f>SUM(AM56:AM57)</f>
        <v>3</v>
      </c>
      <c r="AN55" s="504">
        <f>SUM(AN56:AN57)</f>
        <v>3</v>
      </c>
      <c r="AO55" s="505"/>
      <c r="AP55" s="94">
        <f aca="true" t="shared" si="47" ref="AP55:AR58">V55+Z55+AD55+AH55+AL55</f>
        <v>42.5</v>
      </c>
      <c r="AQ55" s="95">
        <f t="shared" si="47"/>
        <v>42.5</v>
      </c>
      <c r="AR55" s="95">
        <f t="shared" si="47"/>
        <v>42.5</v>
      </c>
      <c r="AS55" s="95"/>
      <c r="AT55" s="504">
        <f>SUM(AT56:AT57)</f>
        <v>19.5</v>
      </c>
      <c r="AU55" s="504">
        <f>SUM(AU56:AU57)</f>
        <v>19.5</v>
      </c>
      <c r="AV55" s="504">
        <f>SUM(AV56:AV57)</f>
        <v>19.5</v>
      </c>
      <c r="AW55" s="505"/>
      <c r="AX55" s="504">
        <f>SUM(AX56:AX57)</f>
        <v>3</v>
      </c>
      <c r="AY55" s="504">
        <f>SUM(AY56:AY57)</f>
        <v>3</v>
      </c>
      <c r="AZ55" s="504">
        <f>SUM(AZ56:AZ57)</f>
        <v>3</v>
      </c>
      <c r="BA55" s="505"/>
      <c r="BB55" s="504">
        <f>SUM(BB56:BB57)</f>
        <v>3</v>
      </c>
      <c r="BC55" s="504">
        <f>SUM(BC56:BC57)</f>
        <v>3</v>
      </c>
      <c r="BD55" s="504">
        <f>SUM(BD56:BD57)</f>
        <v>3</v>
      </c>
      <c r="BE55" s="505"/>
      <c r="BF55" s="129">
        <f aca="true" t="shared" si="48" ref="BF55:BH58">AT55+AX55+BB55</f>
        <v>25.5</v>
      </c>
      <c r="BG55" s="130">
        <f t="shared" si="48"/>
        <v>25.5</v>
      </c>
      <c r="BH55" s="130">
        <f t="shared" si="48"/>
        <v>25.5</v>
      </c>
      <c r="BI55" s="130"/>
      <c r="BJ55" s="507">
        <f aca="true" t="shared" si="49" ref="BJ55:BL58">B55+F55+J55+N55+R55+BF55+AP55</f>
        <v>208.25</v>
      </c>
      <c r="BK55" s="505">
        <f t="shared" si="49"/>
        <v>209.25</v>
      </c>
      <c r="BL55" s="505">
        <f t="shared" si="49"/>
        <v>209.25</v>
      </c>
      <c r="BM55" s="505"/>
      <c r="BN55" s="508">
        <f>SUM(BN56:BN57)</f>
        <v>4.75</v>
      </c>
      <c r="BO55" s="508">
        <f>SUM(BO56:BO57)</f>
        <v>5.75</v>
      </c>
      <c r="BP55" s="508">
        <f>SUM(BP56:BP57)</f>
        <v>5.75</v>
      </c>
      <c r="BQ55" s="505"/>
      <c r="BR55" s="14">
        <f aca="true" t="shared" si="50" ref="BR55:BT58">BN55+BJ55</f>
        <v>213</v>
      </c>
      <c r="BS55" s="505">
        <f t="shared" si="50"/>
        <v>215</v>
      </c>
      <c r="BT55" s="505">
        <f t="shared" si="50"/>
        <v>215</v>
      </c>
      <c r="BU55" s="505"/>
      <c r="BV55" s="509"/>
      <c r="BW55" s="509"/>
      <c r="BX55" s="509"/>
      <c r="BY55" s="509"/>
    </row>
    <row r="56" spans="1:77" s="518" customFormat="1" ht="12.75">
      <c r="A56" s="510" t="s">
        <v>125</v>
      </c>
      <c r="B56" s="511">
        <v>8</v>
      </c>
      <c r="C56" s="512">
        <v>8</v>
      </c>
      <c r="D56" s="512">
        <v>8</v>
      </c>
      <c r="E56" s="513"/>
      <c r="F56" s="512">
        <v>6.5</v>
      </c>
      <c r="G56" s="512">
        <v>6.5</v>
      </c>
      <c r="H56" s="512">
        <v>6.5</v>
      </c>
      <c r="I56" s="512"/>
      <c r="J56" s="512">
        <v>4</v>
      </c>
      <c r="K56" s="512">
        <v>4</v>
      </c>
      <c r="L56" s="512">
        <v>4</v>
      </c>
      <c r="M56" s="512"/>
      <c r="N56" s="514">
        <v>53</v>
      </c>
      <c r="O56" s="512">
        <v>54</v>
      </c>
      <c r="P56" s="512">
        <v>54</v>
      </c>
      <c r="Q56" s="512"/>
      <c r="R56" s="514">
        <v>42.75</v>
      </c>
      <c r="S56" s="512">
        <v>42.75</v>
      </c>
      <c r="T56" s="512">
        <v>42.75</v>
      </c>
      <c r="U56" s="512"/>
      <c r="V56" s="514">
        <v>19</v>
      </c>
      <c r="W56" s="512">
        <v>19</v>
      </c>
      <c r="X56" s="512">
        <v>19</v>
      </c>
      <c r="Y56" s="512"/>
      <c r="Z56" s="514">
        <v>4.5</v>
      </c>
      <c r="AA56" s="512">
        <v>4.5</v>
      </c>
      <c r="AB56" s="512">
        <v>4.5</v>
      </c>
      <c r="AC56" s="512"/>
      <c r="AD56" s="514">
        <v>10</v>
      </c>
      <c r="AE56" s="512">
        <v>10</v>
      </c>
      <c r="AF56" s="512">
        <v>10</v>
      </c>
      <c r="AG56" s="512"/>
      <c r="AH56" s="514">
        <v>3</v>
      </c>
      <c r="AI56" s="512">
        <v>3</v>
      </c>
      <c r="AJ56" s="512">
        <v>3</v>
      </c>
      <c r="AK56" s="512"/>
      <c r="AL56" s="514">
        <v>3</v>
      </c>
      <c r="AM56" s="512">
        <v>3</v>
      </c>
      <c r="AN56" s="512">
        <v>3</v>
      </c>
      <c r="AO56" s="512"/>
      <c r="AP56" s="96">
        <f t="shared" si="47"/>
        <v>39.5</v>
      </c>
      <c r="AQ56" s="97">
        <f t="shared" si="47"/>
        <v>39.5</v>
      </c>
      <c r="AR56" s="97">
        <f t="shared" si="47"/>
        <v>39.5</v>
      </c>
      <c r="AS56" s="97"/>
      <c r="AT56" s="514">
        <v>19</v>
      </c>
      <c r="AU56" s="512">
        <v>19</v>
      </c>
      <c r="AV56" s="512">
        <v>19</v>
      </c>
      <c r="AW56" s="512"/>
      <c r="AX56" s="514">
        <v>3</v>
      </c>
      <c r="AY56" s="512">
        <v>3</v>
      </c>
      <c r="AZ56" s="512">
        <v>3</v>
      </c>
      <c r="BA56" s="512"/>
      <c r="BB56" s="514">
        <v>3</v>
      </c>
      <c r="BC56" s="512">
        <v>3</v>
      </c>
      <c r="BD56" s="512">
        <v>3</v>
      </c>
      <c r="BE56" s="512"/>
      <c r="BF56" s="131">
        <f t="shared" si="48"/>
        <v>25</v>
      </c>
      <c r="BG56" s="132">
        <f t="shared" si="48"/>
        <v>25</v>
      </c>
      <c r="BH56" s="132">
        <f t="shared" si="48"/>
        <v>25</v>
      </c>
      <c r="BI56" s="132"/>
      <c r="BJ56" s="515">
        <f t="shared" si="49"/>
        <v>178.75</v>
      </c>
      <c r="BK56" s="512">
        <f t="shared" si="49"/>
        <v>179.75</v>
      </c>
      <c r="BL56" s="512">
        <f t="shared" si="49"/>
        <v>179.75</v>
      </c>
      <c r="BM56" s="512"/>
      <c r="BN56" s="516">
        <v>3.5</v>
      </c>
      <c r="BO56" s="512">
        <v>4.5</v>
      </c>
      <c r="BP56" s="512">
        <v>4.5</v>
      </c>
      <c r="BQ56" s="512"/>
      <c r="BR56" s="15">
        <f t="shared" si="50"/>
        <v>182.25</v>
      </c>
      <c r="BS56" s="512">
        <f t="shared" si="50"/>
        <v>184.25</v>
      </c>
      <c r="BT56" s="512">
        <f t="shared" si="50"/>
        <v>184.25</v>
      </c>
      <c r="BU56" s="512"/>
      <c r="BV56" s="517"/>
      <c r="BW56" s="517"/>
      <c r="BX56" s="517"/>
      <c r="BY56" s="517"/>
    </row>
    <row r="57" spans="1:73" s="518" customFormat="1" ht="12.75">
      <c r="A57" s="510" t="s">
        <v>126</v>
      </c>
      <c r="B57" s="511">
        <v>1</v>
      </c>
      <c r="C57" s="512">
        <v>1</v>
      </c>
      <c r="D57" s="512">
        <v>1</v>
      </c>
      <c r="E57" s="513"/>
      <c r="F57" s="512">
        <v>10</v>
      </c>
      <c r="G57" s="512">
        <v>10</v>
      </c>
      <c r="H57" s="512">
        <v>10</v>
      </c>
      <c r="I57" s="512"/>
      <c r="J57" s="512">
        <v>8</v>
      </c>
      <c r="K57" s="512">
        <v>8</v>
      </c>
      <c r="L57" s="512">
        <v>8</v>
      </c>
      <c r="M57" s="512"/>
      <c r="N57" s="514">
        <v>2</v>
      </c>
      <c r="O57" s="512">
        <v>2</v>
      </c>
      <c r="P57" s="512">
        <v>2</v>
      </c>
      <c r="Q57" s="512"/>
      <c r="R57" s="514">
        <v>5</v>
      </c>
      <c r="S57" s="512">
        <v>5</v>
      </c>
      <c r="T57" s="512">
        <v>5</v>
      </c>
      <c r="U57" s="512"/>
      <c r="V57" s="514">
        <v>1</v>
      </c>
      <c r="W57" s="512">
        <v>1</v>
      </c>
      <c r="X57" s="512">
        <v>1</v>
      </c>
      <c r="Y57" s="512"/>
      <c r="Z57" s="514">
        <v>1</v>
      </c>
      <c r="AA57" s="512">
        <v>1</v>
      </c>
      <c r="AB57" s="512">
        <v>1</v>
      </c>
      <c r="AC57" s="512"/>
      <c r="AD57" s="514">
        <v>0.5</v>
      </c>
      <c r="AE57" s="512">
        <v>0.5</v>
      </c>
      <c r="AF57" s="512">
        <v>0.5</v>
      </c>
      <c r="AG57" s="512"/>
      <c r="AH57" s="514">
        <v>0.5</v>
      </c>
      <c r="AI57" s="512">
        <v>0.5</v>
      </c>
      <c r="AJ57" s="512">
        <v>0.5</v>
      </c>
      <c r="AK57" s="512"/>
      <c r="AL57" s="514">
        <v>0</v>
      </c>
      <c r="AM57" s="512">
        <v>0</v>
      </c>
      <c r="AN57" s="512">
        <v>0</v>
      </c>
      <c r="AO57" s="512"/>
      <c r="AP57" s="96">
        <f t="shared" si="47"/>
        <v>3</v>
      </c>
      <c r="AQ57" s="97">
        <f t="shared" si="47"/>
        <v>3</v>
      </c>
      <c r="AR57" s="97">
        <f t="shared" si="47"/>
        <v>3</v>
      </c>
      <c r="AS57" s="97"/>
      <c r="AT57" s="514">
        <v>0.5</v>
      </c>
      <c r="AU57" s="512">
        <v>0.5</v>
      </c>
      <c r="AV57" s="512">
        <v>0.5</v>
      </c>
      <c r="AW57" s="512"/>
      <c r="AX57" s="514">
        <v>0</v>
      </c>
      <c r="AY57" s="512">
        <v>0</v>
      </c>
      <c r="AZ57" s="512">
        <v>0</v>
      </c>
      <c r="BA57" s="512"/>
      <c r="BB57" s="514">
        <v>0</v>
      </c>
      <c r="BC57" s="512">
        <v>0</v>
      </c>
      <c r="BD57" s="512">
        <v>0</v>
      </c>
      <c r="BE57" s="512"/>
      <c r="BF57" s="131">
        <f t="shared" si="48"/>
        <v>0.5</v>
      </c>
      <c r="BG57" s="132">
        <f t="shared" si="48"/>
        <v>0.5</v>
      </c>
      <c r="BH57" s="132">
        <f t="shared" si="48"/>
        <v>0.5</v>
      </c>
      <c r="BI57" s="132"/>
      <c r="BJ57" s="515">
        <f t="shared" si="49"/>
        <v>29.5</v>
      </c>
      <c r="BK57" s="512">
        <f t="shared" si="49"/>
        <v>29.5</v>
      </c>
      <c r="BL57" s="512">
        <f t="shared" si="49"/>
        <v>29.5</v>
      </c>
      <c r="BM57" s="512"/>
      <c r="BN57" s="516">
        <v>1.25</v>
      </c>
      <c r="BO57" s="512">
        <v>1.25</v>
      </c>
      <c r="BP57" s="512">
        <v>1.25</v>
      </c>
      <c r="BQ57" s="512"/>
      <c r="BR57" s="15">
        <f t="shared" si="50"/>
        <v>30.75</v>
      </c>
      <c r="BS57" s="512">
        <f t="shared" si="50"/>
        <v>30.75</v>
      </c>
      <c r="BT57" s="512">
        <f t="shared" si="50"/>
        <v>30.75</v>
      </c>
      <c r="BU57" s="512"/>
    </row>
    <row r="58" spans="1:73" s="481" customFormat="1" ht="13.5" thickBot="1">
      <c r="A58" s="519" t="s">
        <v>129</v>
      </c>
      <c r="B58" s="520">
        <v>0</v>
      </c>
      <c r="C58" s="521">
        <v>0</v>
      </c>
      <c r="D58" s="521">
        <v>0</v>
      </c>
      <c r="E58" s="522"/>
      <c r="F58" s="521">
        <v>0</v>
      </c>
      <c r="G58" s="521">
        <v>0</v>
      </c>
      <c r="H58" s="521">
        <v>0</v>
      </c>
      <c r="I58" s="521"/>
      <c r="J58" s="521">
        <v>0</v>
      </c>
      <c r="K58" s="521">
        <v>0</v>
      </c>
      <c r="L58" s="521">
        <v>0</v>
      </c>
      <c r="M58" s="521"/>
      <c r="N58" s="523">
        <v>0</v>
      </c>
      <c r="O58" s="521">
        <v>0</v>
      </c>
      <c r="P58" s="521">
        <v>0</v>
      </c>
      <c r="Q58" s="521"/>
      <c r="R58" s="523">
        <v>0</v>
      </c>
      <c r="S58" s="521">
        <v>0</v>
      </c>
      <c r="T58" s="521">
        <v>0</v>
      </c>
      <c r="U58" s="521"/>
      <c r="V58" s="523">
        <v>1</v>
      </c>
      <c r="W58" s="521">
        <v>1</v>
      </c>
      <c r="X58" s="521">
        <v>1</v>
      </c>
      <c r="Y58" s="521"/>
      <c r="Z58" s="523">
        <v>1</v>
      </c>
      <c r="AA58" s="521">
        <v>1</v>
      </c>
      <c r="AB58" s="521">
        <v>1</v>
      </c>
      <c r="AC58" s="521"/>
      <c r="AD58" s="523">
        <v>0</v>
      </c>
      <c r="AE58" s="521">
        <v>0</v>
      </c>
      <c r="AF58" s="521">
        <v>0</v>
      </c>
      <c r="AG58" s="521"/>
      <c r="AH58" s="523">
        <v>0</v>
      </c>
      <c r="AI58" s="521">
        <f>AH58</f>
        <v>0</v>
      </c>
      <c r="AJ58" s="521">
        <f>AI58</f>
        <v>0</v>
      </c>
      <c r="AK58" s="521"/>
      <c r="AL58" s="523">
        <v>1</v>
      </c>
      <c r="AM58" s="521">
        <v>1</v>
      </c>
      <c r="AN58" s="521">
        <v>1</v>
      </c>
      <c r="AO58" s="521"/>
      <c r="AP58" s="98">
        <f t="shared" si="47"/>
        <v>3</v>
      </c>
      <c r="AQ58" s="99">
        <f t="shared" si="47"/>
        <v>3</v>
      </c>
      <c r="AR58" s="99">
        <f t="shared" si="47"/>
        <v>3</v>
      </c>
      <c r="AS58" s="99"/>
      <c r="AT58" s="523">
        <v>0</v>
      </c>
      <c r="AU58" s="521">
        <v>0</v>
      </c>
      <c r="AV58" s="521">
        <v>0</v>
      </c>
      <c r="AW58" s="521"/>
      <c r="AX58" s="523">
        <v>1</v>
      </c>
      <c r="AY58" s="521">
        <v>1</v>
      </c>
      <c r="AZ58" s="521">
        <v>1</v>
      </c>
      <c r="BA58" s="521"/>
      <c r="BB58" s="523">
        <v>0</v>
      </c>
      <c r="BC58" s="521">
        <v>0</v>
      </c>
      <c r="BD58" s="521">
        <v>0</v>
      </c>
      <c r="BE58" s="521"/>
      <c r="BF58" s="133">
        <f t="shared" si="48"/>
        <v>1</v>
      </c>
      <c r="BG58" s="134">
        <f t="shared" si="48"/>
        <v>1</v>
      </c>
      <c r="BH58" s="134">
        <f t="shared" si="48"/>
        <v>1</v>
      </c>
      <c r="BI58" s="134"/>
      <c r="BJ58" s="524">
        <f t="shared" si="49"/>
        <v>4</v>
      </c>
      <c r="BK58" s="521">
        <f t="shared" si="49"/>
        <v>4</v>
      </c>
      <c r="BL58" s="521">
        <f t="shared" si="49"/>
        <v>4</v>
      </c>
      <c r="BM58" s="521"/>
      <c r="BN58" s="525">
        <v>0</v>
      </c>
      <c r="BO58" s="521">
        <f>BN58</f>
        <v>0</v>
      </c>
      <c r="BP58" s="521">
        <f>BO58</f>
        <v>0</v>
      </c>
      <c r="BQ58" s="521"/>
      <c r="BR58" s="16">
        <f t="shared" si="50"/>
        <v>4</v>
      </c>
      <c r="BS58" s="521">
        <f t="shared" si="50"/>
        <v>4</v>
      </c>
      <c r="BT58" s="521">
        <f t="shared" si="50"/>
        <v>4</v>
      </c>
      <c r="BU58" s="521"/>
    </row>
  </sheetData>
  <sheetProtection/>
  <mergeCells count="40">
    <mergeCell ref="A3:A4"/>
    <mergeCell ref="B3:E3"/>
    <mergeCell ref="F3:I3"/>
    <mergeCell ref="J3:M3"/>
    <mergeCell ref="N3:Q3"/>
    <mergeCell ref="R3:U3"/>
    <mergeCell ref="V3:Y3"/>
    <mergeCell ref="Z3:AC3"/>
    <mergeCell ref="AD3:AG3"/>
    <mergeCell ref="AH3:AK3"/>
    <mergeCell ref="AL3:AO3"/>
    <mergeCell ref="AP3:AS3"/>
    <mergeCell ref="AT3:AW3"/>
    <mergeCell ref="AX3:BA3"/>
    <mergeCell ref="BB3:BE3"/>
    <mergeCell ref="BF3:BI3"/>
    <mergeCell ref="BJ3:BM3"/>
    <mergeCell ref="BN3:BQ3"/>
    <mergeCell ref="BR3:BU3"/>
    <mergeCell ref="BV3:BY3"/>
    <mergeCell ref="A32:A33"/>
    <mergeCell ref="B32:E32"/>
    <mergeCell ref="F32:I32"/>
    <mergeCell ref="J32:M32"/>
    <mergeCell ref="N32:Q32"/>
    <mergeCell ref="R32:U32"/>
    <mergeCell ref="V32:Y32"/>
    <mergeCell ref="Z32:AC32"/>
    <mergeCell ref="AD32:AG32"/>
    <mergeCell ref="AH32:AK32"/>
    <mergeCell ref="AL32:AO32"/>
    <mergeCell ref="AP32:AS32"/>
    <mergeCell ref="AT32:AW32"/>
    <mergeCell ref="AX32:BA32"/>
    <mergeCell ref="BB32:BE32"/>
    <mergeCell ref="BF32:BI32"/>
    <mergeCell ref="BJ32:BM32"/>
    <mergeCell ref="BN32:BQ32"/>
    <mergeCell ref="BR32:BU32"/>
    <mergeCell ref="BV32:BY32"/>
  </mergeCells>
  <printOptions/>
  <pageMargins left="0.07874015748031496" right="0.1968503937007874" top="0.15748031496062992" bottom="0.15748031496062992" header="0.31496062992125984" footer="0.31496062992125984"/>
  <pageSetup fitToWidth="6" horizontalDpi="600" verticalDpi="600" orientation="landscape" paperSize="8" scale="55" r:id="rId1"/>
  <colBreaks count="3" manualBreakCount="3">
    <brk id="21" max="59" man="1"/>
    <brk id="45" max="59" man="1"/>
    <brk id="61" max="59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N97"/>
  <sheetViews>
    <sheetView zoomScalePageLayoutView="0" workbookViewId="0" topLeftCell="A1">
      <selection activeCell="A1" sqref="A1:B1"/>
    </sheetView>
  </sheetViews>
  <sheetFormatPr defaultColWidth="9.00390625" defaultRowHeight="12.75"/>
  <cols>
    <col min="2" max="2" width="62.375" style="0" bestFit="1" customWidth="1"/>
    <col min="3" max="3" width="11.00390625" style="0" customWidth="1"/>
    <col min="4" max="4" width="12.75390625" style="0" customWidth="1"/>
    <col min="5" max="5" width="12.25390625" style="0" customWidth="1"/>
    <col min="6" max="6" width="11.00390625" style="0" bestFit="1" customWidth="1"/>
    <col min="7" max="7" width="12.75390625" style="0" bestFit="1" customWidth="1"/>
    <col min="8" max="8" width="12.25390625" style="0" bestFit="1" customWidth="1"/>
    <col min="9" max="9" width="11.00390625" style="0" bestFit="1" customWidth="1"/>
    <col min="10" max="10" width="12.75390625" style="0" bestFit="1" customWidth="1"/>
    <col min="11" max="11" width="12.25390625" style="0" bestFit="1" customWidth="1"/>
    <col min="12" max="12" width="13.875" style="0" bestFit="1" customWidth="1"/>
    <col min="13" max="13" width="9.125" style="0" customWidth="1"/>
    <col min="14" max="14" width="9.625" style="0" customWidth="1"/>
  </cols>
  <sheetData>
    <row r="1" spans="1:14" ht="12.75">
      <c r="A1" s="687" t="s">
        <v>568</v>
      </c>
      <c r="B1" s="687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3.5">
      <c r="A2" s="688"/>
      <c r="B2" s="688"/>
      <c r="C2" s="688"/>
      <c r="D2" s="1"/>
      <c r="E2" s="1"/>
      <c r="G2" s="1"/>
      <c r="H2" s="1"/>
      <c r="J2" s="1"/>
      <c r="K2" s="1"/>
      <c r="M2" s="1"/>
      <c r="N2" s="1"/>
    </row>
    <row r="3" spans="1:14" ht="13.5">
      <c r="A3" s="296"/>
      <c r="B3" s="296"/>
      <c r="C3" s="296"/>
      <c r="D3" s="1"/>
      <c r="E3" s="1"/>
      <c r="F3" s="296"/>
      <c r="G3" s="1"/>
      <c r="H3" s="1"/>
      <c r="I3" s="296"/>
      <c r="J3" s="1"/>
      <c r="K3" s="1"/>
      <c r="L3" s="296"/>
      <c r="M3" s="1"/>
      <c r="N3" s="1"/>
    </row>
    <row r="4" spans="1:14" ht="12.75">
      <c r="A4" s="689" t="s">
        <v>337</v>
      </c>
      <c r="B4" s="689"/>
      <c r="C4" s="689"/>
      <c r="D4" s="689"/>
      <c r="E4" s="689"/>
      <c r="F4" s="689"/>
      <c r="G4" s="689"/>
      <c r="H4" s="689"/>
      <c r="I4" s="689"/>
      <c r="J4" s="689"/>
      <c r="K4" s="689"/>
      <c r="L4" s="689"/>
      <c r="M4" s="689"/>
      <c r="N4" s="689"/>
    </row>
    <row r="5" spans="1:5" ht="12.75">
      <c r="A5" s="689" t="s">
        <v>311</v>
      </c>
      <c r="B5" s="689"/>
      <c r="C5" s="689"/>
      <c r="D5" s="689"/>
      <c r="E5" s="689"/>
    </row>
    <row r="6" spans="1:14" ht="22.5" customHeight="1">
      <c r="A6" s="297"/>
      <c r="B6" s="298"/>
      <c r="C6" s="689" t="s">
        <v>312</v>
      </c>
      <c r="D6" s="689"/>
      <c r="E6" s="689"/>
      <c r="F6" s="689" t="s">
        <v>378</v>
      </c>
      <c r="G6" s="689"/>
      <c r="H6" s="689"/>
      <c r="I6" s="689" t="s">
        <v>379</v>
      </c>
      <c r="J6" s="689"/>
      <c r="K6" s="689"/>
      <c r="L6" s="689" t="s">
        <v>159</v>
      </c>
      <c r="M6" s="689"/>
      <c r="N6" s="689"/>
    </row>
    <row r="7" spans="1:14" ht="22.5" customHeight="1">
      <c r="A7" s="297"/>
      <c r="B7" s="298"/>
      <c r="C7" s="297" t="s">
        <v>338</v>
      </c>
      <c r="D7" s="297" t="s">
        <v>339</v>
      </c>
      <c r="E7" s="297" t="s">
        <v>340</v>
      </c>
      <c r="F7" s="297" t="s">
        <v>338</v>
      </c>
      <c r="G7" s="297" t="s">
        <v>339</v>
      </c>
      <c r="H7" s="297" t="s">
        <v>340</v>
      </c>
      <c r="I7" s="297" t="s">
        <v>338</v>
      </c>
      <c r="J7" s="297" t="s">
        <v>339</v>
      </c>
      <c r="K7" s="297" t="s">
        <v>340</v>
      </c>
      <c r="L7" s="297" t="s">
        <v>338</v>
      </c>
      <c r="M7" s="297" t="s">
        <v>339</v>
      </c>
      <c r="N7" s="297" t="s">
        <v>340</v>
      </c>
    </row>
    <row r="8" spans="1:14" ht="12.75">
      <c r="A8" s="299" t="s">
        <v>1</v>
      </c>
      <c r="B8" s="299" t="s">
        <v>78</v>
      </c>
      <c r="C8" s="299"/>
      <c r="D8" s="299"/>
      <c r="E8" s="299"/>
      <c r="F8" s="299"/>
      <c r="G8" s="299"/>
      <c r="H8" s="299"/>
      <c r="I8" s="299"/>
      <c r="J8" s="299"/>
      <c r="K8" s="299"/>
      <c r="L8" s="299"/>
      <c r="M8" s="299"/>
      <c r="N8" s="299"/>
    </row>
    <row r="9" spans="1:14" ht="12.75">
      <c r="A9" s="300">
        <v>1</v>
      </c>
      <c r="B9" s="300" t="s">
        <v>341</v>
      </c>
      <c r="C9" s="301"/>
      <c r="D9" s="301">
        <v>98090418</v>
      </c>
      <c r="E9" s="301">
        <f>C9+D9</f>
        <v>98090418</v>
      </c>
      <c r="F9" s="301"/>
      <c r="G9" s="301">
        <v>80432418</v>
      </c>
      <c r="H9" s="301">
        <f>F9+G9</f>
        <v>80432418</v>
      </c>
      <c r="I9" s="301"/>
      <c r="J9" s="301">
        <v>12181485</v>
      </c>
      <c r="K9" s="301">
        <f>I9+J9</f>
        <v>12181485</v>
      </c>
      <c r="L9" s="302"/>
      <c r="M9" s="302">
        <f aca="true" t="shared" si="0" ref="M9:N11">ROUND(J9/G9*100,2)</f>
        <v>15.14</v>
      </c>
      <c r="N9" s="302">
        <f t="shared" si="0"/>
        <v>15.14</v>
      </c>
    </row>
    <row r="10" spans="1:14" ht="12.75">
      <c r="A10" s="300">
        <v>2</v>
      </c>
      <c r="B10" s="300" t="s">
        <v>138</v>
      </c>
      <c r="C10" s="301"/>
      <c r="D10" s="301">
        <f>18000000+12000000</f>
        <v>30000000</v>
      </c>
      <c r="E10" s="301">
        <f>C10+D10</f>
        <v>30000000</v>
      </c>
      <c r="F10" s="301"/>
      <c r="G10" s="301">
        <f>18000000+12000000</f>
        <v>30000000</v>
      </c>
      <c r="H10" s="301">
        <f>F10+G10</f>
        <v>30000000</v>
      </c>
      <c r="I10" s="301"/>
      <c r="J10" s="301">
        <v>22357750</v>
      </c>
      <c r="K10" s="301">
        <f>I10+J10</f>
        <v>22357750</v>
      </c>
      <c r="L10" s="302"/>
      <c r="M10" s="302">
        <f t="shared" si="0"/>
        <v>74.53</v>
      </c>
      <c r="N10" s="302">
        <f t="shared" si="0"/>
        <v>74.53</v>
      </c>
    </row>
    <row r="11" spans="1:14" ht="12.75">
      <c r="A11" s="300">
        <v>3</v>
      </c>
      <c r="B11" s="300" t="s">
        <v>380</v>
      </c>
      <c r="C11" s="301"/>
      <c r="D11" s="301">
        <v>0</v>
      </c>
      <c r="E11" s="301">
        <f>C11+D11</f>
        <v>0</v>
      </c>
      <c r="F11" s="301"/>
      <c r="G11" s="301">
        <v>2774804</v>
      </c>
      <c r="H11" s="301">
        <f>F11+G11</f>
        <v>2774804</v>
      </c>
      <c r="I11" s="301"/>
      <c r="J11" s="301">
        <v>0</v>
      </c>
      <c r="K11" s="301">
        <f>I11+J11</f>
        <v>0</v>
      </c>
      <c r="L11" s="302"/>
      <c r="M11" s="302">
        <f t="shared" si="0"/>
        <v>0</v>
      </c>
      <c r="N11" s="302">
        <f t="shared" si="0"/>
        <v>0</v>
      </c>
    </row>
    <row r="12" spans="1:14" ht="12.75">
      <c r="A12" s="300">
        <v>4</v>
      </c>
      <c r="B12" s="300" t="s">
        <v>555</v>
      </c>
      <c r="C12" s="301"/>
      <c r="D12" s="301">
        <v>0</v>
      </c>
      <c r="E12" s="301">
        <f>C12+D12</f>
        <v>0</v>
      </c>
      <c r="F12" s="301"/>
      <c r="G12" s="301">
        <v>0</v>
      </c>
      <c r="H12" s="301">
        <f>F12+G12</f>
        <v>0</v>
      </c>
      <c r="I12" s="301"/>
      <c r="J12" s="301">
        <v>31496</v>
      </c>
      <c r="K12" s="301">
        <f>I12+J12</f>
        <v>31496</v>
      </c>
      <c r="L12" s="302"/>
      <c r="M12" s="302"/>
      <c r="N12" s="302"/>
    </row>
    <row r="13" spans="1:14" ht="12.75">
      <c r="A13" s="303"/>
      <c r="B13" s="303" t="s">
        <v>3</v>
      </c>
      <c r="C13" s="304">
        <f>SUM(C9:C12)</f>
        <v>0</v>
      </c>
      <c r="D13" s="304">
        <f>SUM(D9:D12)</f>
        <v>128090418</v>
      </c>
      <c r="E13" s="304">
        <f>C13+D13</f>
        <v>128090418</v>
      </c>
      <c r="F13" s="304">
        <f>SUM(F9:F12)</f>
        <v>0</v>
      </c>
      <c r="G13" s="304">
        <f>SUM(G9:G12)</f>
        <v>113207222</v>
      </c>
      <c r="H13" s="304">
        <f>F13+G13</f>
        <v>113207222</v>
      </c>
      <c r="I13" s="304">
        <f>SUM(I9:I12)</f>
        <v>0</v>
      </c>
      <c r="J13" s="304">
        <f>SUM(J9:J12)</f>
        <v>34570731</v>
      </c>
      <c r="K13" s="304">
        <f>I13+J13</f>
        <v>34570731</v>
      </c>
      <c r="L13" s="305"/>
      <c r="M13" s="305">
        <f>ROUND(J13/G13*100,2)</f>
        <v>30.54</v>
      </c>
      <c r="N13" s="305">
        <f>ROUND(K13/H13*100,2)</f>
        <v>30.54</v>
      </c>
    </row>
    <row r="14" spans="1:14" ht="12.75">
      <c r="A14" s="11"/>
      <c r="B14" s="11"/>
      <c r="C14" s="306"/>
      <c r="D14" s="306"/>
      <c r="E14" s="306"/>
      <c r="F14" s="306"/>
      <c r="G14" s="306"/>
      <c r="H14" s="306"/>
      <c r="I14" s="306"/>
      <c r="J14" s="306"/>
      <c r="K14" s="306"/>
      <c r="L14" s="307"/>
      <c r="M14" s="307"/>
      <c r="N14" s="307"/>
    </row>
    <row r="15" spans="1:14" ht="12.75">
      <c r="A15" s="303" t="s">
        <v>9</v>
      </c>
      <c r="B15" s="299" t="s">
        <v>79</v>
      </c>
      <c r="C15" s="304"/>
      <c r="D15" s="304"/>
      <c r="E15" s="304"/>
      <c r="F15" s="304"/>
      <c r="G15" s="304"/>
      <c r="H15" s="304"/>
      <c r="I15" s="304"/>
      <c r="J15" s="304"/>
      <c r="K15" s="304"/>
      <c r="L15" s="305"/>
      <c r="M15" s="305"/>
      <c r="N15" s="305"/>
    </row>
    <row r="16" spans="1:14" ht="12.75">
      <c r="A16" s="300">
        <v>1</v>
      </c>
      <c r="B16" s="300" t="s">
        <v>313</v>
      </c>
      <c r="C16" s="301"/>
      <c r="D16" s="301">
        <v>189637</v>
      </c>
      <c r="E16" s="301">
        <f aca="true" t="shared" si="1" ref="E16:E38">C16+D16</f>
        <v>189637</v>
      </c>
      <c r="F16" s="301"/>
      <c r="G16" s="301">
        <v>189637</v>
      </c>
      <c r="H16" s="301">
        <f aca="true" t="shared" si="2" ref="H16:H38">F16+G16</f>
        <v>189637</v>
      </c>
      <c r="I16" s="301"/>
      <c r="J16" s="301">
        <v>189637</v>
      </c>
      <c r="K16" s="301">
        <f aca="true" t="shared" si="3" ref="K16:K38">I16+J16</f>
        <v>189637</v>
      </c>
      <c r="L16" s="302"/>
      <c r="M16" s="302"/>
      <c r="N16" s="302">
        <f aca="true" t="shared" si="4" ref="N16:N34">ROUND(K16/H16*100,2)</f>
        <v>100</v>
      </c>
    </row>
    <row r="17" spans="1:14" ht="12.75">
      <c r="A17" s="300">
        <v>2</v>
      </c>
      <c r="B17" s="300" t="s">
        <v>342</v>
      </c>
      <c r="C17" s="301"/>
      <c r="D17" s="301">
        <v>250000</v>
      </c>
      <c r="E17" s="301">
        <f t="shared" si="1"/>
        <v>250000</v>
      </c>
      <c r="F17" s="301"/>
      <c r="G17" s="301">
        <v>250000</v>
      </c>
      <c r="H17" s="301">
        <f t="shared" si="2"/>
        <v>250000</v>
      </c>
      <c r="I17" s="301"/>
      <c r="J17" s="301">
        <v>250000</v>
      </c>
      <c r="K17" s="301">
        <f t="shared" si="3"/>
        <v>250000</v>
      </c>
      <c r="L17" s="302"/>
      <c r="M17" s="302"/>
      <c r="N17" s="302">
        <f t="shared" si="4"/>
        <v>100</v>
      </c>
    </row>
    <row r="18" spans="1:14" ht="12.75">
      <c r="A18" s="300">
        <v>3</v>
      </c>
      <c r="B18" s="300" t="s">
        <v>314</v>
      </c>
      <c r="C18" s="301"/>
      <c r="D18" s="301">
        <v>126425</v>
      </c>
      <c r="E18" s="301">
        <f t="shared" si="1"/>
        <v>126425</v>
      </c>
      <c r="F18" s="301"/>
      <c r="G18" s="301">
        <v>126425</v>
      </c>
      <c r="H18" s="301">
        <f t="shared" si="2"/>
        <v>126425</v>
      </c>
      <c r="I18" s="301"/>
      <c r="J18" s="301">
        <v>126425</v>
      </c>
      <c r="K18" s="301">
        <f t="shared" si="3"/>
        <v>126425</v>
      </c>
      <c r="L18" s="302"/>
      <c r="M18" s="302"/>
      <c r="N18" s="302">
        <f t="shared" si="4"/>
        <v>100</v>
      </c>
    </row>
    <row r="19" spans="1:14" ht="12.75">
      <c r="A19" s="300">
        <v>4</v>
      </c>
      <c r="B19" s="300" t="s">
        <v>343</v>
      </c>
      <c r="C19" s="301"/>
      <c r="D19" s="301">
        <v>365000</v>
      </c>
      <c r="E19" s="301">
        <f t="shared" si="1"/>
        <v>365000</v>
      </c>
      <c r="F19" s="301"/>
      <c r="G19" s="301">
        <v>365000</v>
      </c>
      <c r="H19" s="301">
        <f t="shared" si="2"/>
        <v>365000</v>
      </c>
      <c r="I19" s="301"/>
      <c r="J19" s="301">
        <v>365000</v>
      </c>
      <c r="K19" s="301">
        <f t="shared" si="3"/>
        <v>365000</v>
      </c>
      <c r="L19" s="302"/>
      <c r="M19" s="302"/>
      <c r="N19" s="302">
        <f t="shared" si="4"/>
        <v>100</v>
      </c>
    </row>
    <row r="20" spans="1:14" ht="12.75">
      <c r="A20" s="300">
        <v>5</v>
      </c>
      <c r="B20" s="300" t="s">
        <v>344</v>
      </c>
      <c r="C20" s="301"/>
      <c r="D20" s="301">
        <v>1045000</v>
      </c>
      <c r="E20" s="301">
        <f t="shared" si="1"/>
        <v>1045000</v>
      </c>
      <c r="F20" s="301"/>
      <c r="G20" s="301">
        <v>1045000</v>
      </c>
      <c r="H20" s="301">
        <f t="shared" si="2"/>
        <v>1045000</v>
      </c>
      <c r="I20" s="301"/>
      <c r="J20" s="301">
        <v>1045000</v>
      </c>
      <c r="K20" s="301">
        <f t="shared" si="3"/>
        <v>1045000</v>
      </c>
      <c r="L20" s="302"/>
      <c r="M20" s="302"/>
      <c r="N20" s="302">
        <f t="shared" si="4"/>
        <v>100</v>
      </c>
    </row>
    <row r="21" spans="1:14" ht="12.75">
      <c r="A21" s="300">
        <v>6</v>
      </c>
      <c r="B21" s="300" t="s">
        <v>345</v>
      </c>
      <c r="C21" s="301"/>
      <c r="D21" s="301">
        <v>180000</v>
      </c>
      <c r="E21" s="301">
        <f t="shared" si="1"/>
        <v>180000</v>
      </c>
      <c r="F21" s="301"/>
      <c r="G21" s="301">
        <v>180000</v>
      </c>
      <c r="H21" s="301">
        <f t="shared" si="2"/>
        <v>180000</v>
      </c>
      <c r="I21" s="301"/>
      <c r="J21" s="301">
        <v>0</v>
      </c>
      <c r="K21" s="301">
        <f t="shared" si="3"/>
        <v>0</v>
      </c>
      <c r="L21" s="302"/>
      <c r="M21" s="302"/>
      <c r="N21" s="302">
        <f t="shared" si="4"/>
        <v>0</v>
      </c>
    </row>
    <row r="22" spans="1:14" ht="18" customHeight="1">
      <c r="A22" s="300">
        <v>7</v>
      </c>
      <c r="B22" s="308" t="s">
        <v>346</v>
      </c>
      <c r="C22" s="301"/>
      <c r="D22" s="301">
        <v>2500000</v>
      </c>
      <c r="E22" s="301">
        <f t="shared" si="1"/>
        <v>2500000</v>
      </c>
      <c r="F22" s="301"/>
      <c r="G22" s="301">
        <v>2500000</v>
      </c>
      <c r="H22" s="301">
        <f t="shared" si="2"/>
        <v>2500000</v>
      </c>
      <c r="I22" s="301"/>
      <c r="J22" s="301">
        <v>7500000</v>
      </c>
      <c r="K22" s="301">
        <f t="shared" si="3"/>
        <v>7500000</v>
      </c>
      <c r="L22" s="302"/>
      <c r="M22" s="302">
        <f aca="true" t="shared" si="5" ref="M22:M34">ROUND(J22/G22*100,2)</f>
        <v>300</v>
      </c>
      <c r="N22" s="302">
        <f t="shared" si="4"/>
        <v>300</v>
      </c>
    </row>
    <row r="23" spans="1:14" ht="12.75">
      <c r="A23" s="300">
        <v>8</v>
      </c>
      <c r="B23" s="300" t="s">
        <v>347</v>
      </c>
      <c r="C23" s="301"/>
      <c r="D23" s="301">
        <v>96000000</v>
      </c>
      <c r="E23" s="301">
        <f t="shared" si="1"/>
        <v>96000000</v>
      </c>
      <c r="F23" s="301"/>
      <c r="G23" s="301">
        <v>96000000</v>
      </c>
      <c r="H23" s="301">
        <f t="shared" si="2"/>
        <v>96000000</v>
      </c>
      <c r="I23" s="301"/>
      <c r="J23" s="301">
        <v>0</v>
      </c>
      <c r="K23" s="301">
        <f t="shared" si="3"/>
        <v>0</v>
      </c>
      <c r="L23" s="302"/>
      <c r="M23" s="302">
        <f t="shared" si="5"/>
        <v>0</v>
      </c>
      <c r="N23" s="302">
        <f t="shared" si="4"/>
        <v>0</v>
      </c>
    </row>
    <row r="24" spans="1:14" ht="12.75">
      <c r="A24" s="281">
        <v>9</v>
      </c>
      <c r="B24" s="281" t="s">
        <v>348</v>
      </c>
      <c r="C24" s="279"/>
      <c r="D24" s="279">
        <v>50000000</v>
      </c>
      <c r="E24" s="279">
        <f t="shared" si="1"/>
        <v>50000000</v>
      </c>
      <c r="F24" s="279"/>
      <c r="G24" s="279">
        <v>50000000</v>
      </c>
      <c r="H24" s="279">
        <f t="shared" si="2"/>
        <v>50000000</v>
      </c>
      <c r="I24" s="279"/>
      <c r="J24" s="279">
        <v>0</v>
      </c>
      <c r="K24" s="279">
        <f t="shared" si="3"/>
        <v>0</v>
      </c>
      <c r="L24" s="280"/>
      <c r="M24" s="280">
        <f t="shared" si="5"/>
        <v>0</v>
      </c>
      <c r="N24" s="280">
        <f t="shared" si="4"/>
        <v>0</v>
      </c>
    </row>
    <row r="25" spans="1:14" ht="12.75">
      <c r="A25" s="309">
        <v>10</v>
      </c>
      <c r="B25" s="310" t="s">
        <v>349</v>
      </c>
      <c r="C25" s="311"/>
      <c r="D25" s="311"/>
      <c r="E25" s="311">
        <f t="shared" si="1"/>
        <v>0</v>
      </c>
      <c r="F25" s="311"/>
      <c r="G25" s="311">
        <v>50000</v>
      </c>
      <c r="H25" s="311">
        <f t="shared" si="2"/>
        <v>50000</v>
      </c>
      <c r="I25" s="311"/>
      <c r="J25" s="311">
        <v>50000</v>
      </c>
      <c r="K25" s="311">
        <f t="shared" si="3"/>
        <v>50000</v>
      </c>
      <c r="L25" s="312"/>
      <c r="M25" s="312">
        <f t="shared" si="5"/>
        <v>100</v>
      </c>
      <c r="N25" s="312">
        <f t="shared" si="4"/>
        <v>100</v>
      </c>
    </row>
    <row r="26" spans="1:14" ht="12.75">
      <c r="A26" s="300">
        <v>11</v>
      </c>
      <c r="B26" s="308" t="s">
        <v>350</v>
      </c>
      <c r="C26" s="301"/>
      <c r="D26" s="301"/>
      <c r="E26" s="301">
        <f t="shared" si="1"/>
        <v>0</v>
      </c>
      <c r="F26" s="301"/>
      <c r="G26" s="301">
        <v>700000</v>
      </c>
      <c r="H26" s="301">
        <f t="shared" si="2"/>
        <v>700000</v>
      </c>
      <c r="I26" s="301"/>
      <c r="J26" s="301">
        <v>700000</v>
      </c>
      <c r="K26" s="301">
        <f t="shared" si="3"/>
        <v>700000</v>
      </c>
      <c r="L26" s="302"/>
      <c r="M26" s="302">
        <f t="shared" si="5"/>
        <v>100</v>
      </c>
      <c r="N26" s="302">
        <f t="shared" si="4"/>
        <v>100</v>
      </c>
    </row>
    <row r="27" spans="1:14" ht="12.75">
      <c r="A27" s="300">
        <v>12</v>
      </c>
      <c r="B27" s="308" t="s">
        <v>298</v>
      </c>
      <c r="C27" s="301"/>
      <c r="D27" s="301"/>
      <c r="E27" s="301">
        <f t="shared" si="1"/>
        <v>0</v>
      </c>
      <c r="F27" s="301"/>
      <c r="G27" s="301">
        <v>234990820</v>
      </c>
      <c r="H27" s="301">
        <f t="shared" si="2"/>
        <v>234990820</v>
      </c>
      <c r="I27" s="301"/>
      <c r="J27" s="301">
        <v>231795805</v>
      </c>
      <c r="K27" s="301">
        <f t="shared" si="3"/>
        <v>231795805</v>
      </c>
      <c r="L27" s="302"/>
      <c r="M27" s="302">
        <f t="shared" si="5"/>
        <v>98.64</v>
      </c>
      <c r="N27" s="302">
        <f t="shared" si="4"/>
        <v>98.64</v>
      </c>
    </row>
    <row r="28" spans="1:14" ht="12.75">
      <c r="A28" s="300">
        <v>13</v>
      </c>
      <c r="B28" s="308" t="s">
        <v>351</v>
      </c>
      <c r="C28" s="301"/>
      <c r="D28" s="301"/>
      <c r="E28" s="301">
        <f t="shared" si="1"/>
        <v>0</v>
      </c>
      <c r="F28" s="301"/>
      <c r="G28" s="301">
        <v>50000000</v>
      </c>
      <c r="H28" s="301">
        <f t="shared" si="2"/>
        <v>50000000</v>
      </c>
      <c r="I28" s="301"/>
      <c r="J28" s="301">
        <v>0</v>
      </c>
      <c r="K28" s="301">
        <f t="shared" si="3"/>
        <v>0</v>
      </c>
      <c r="L28" s="302"/>
      <c r="M28" s="302">
        <f t="shared" si="5"/>
        <v>0</v>
      </c>
      <c r="N28" s="302">
        <f t="shared" si="4"/>
        <v>0</v>
      </c>
    </row>
    <row r="29" spans="1:14" ht="12.75">
      <c r="A29" s="300">
        <v>14</v>
      </c>
      <c r="B29" s="308" t="s">
        <v>352</v>
      </c>
      <c r="C29" s="301"/>
      <c r="D29" s="301"/>
      <c r="E29" s="301">
        <f t="shared" si="1"/>
        <v>0</v>
      </c>
      <c r="F29" s="301"/>
      <c r="G29" s="301">
        <v>63341250</v>
      </c>
      <c r="H29" s="301">
        <f t="shared" si="2"/>
        <v>63341250</v>
      </c>
      <c r="I29" s="301"/>
      <c r="J29" s="301">
        <v>0</v>
      </c>
      <c r="K29" s="301">
        <f t="shared" si="3"/>
        <v>0</v>
      </c>
      <c r="L29" s="302"/>
      <c r="M29" s="302">
        <f t="shared" si="5"/>
        <v>0</v>
      </c>
      <c r="N29" s="302">
        <f t="shared" si="4"/>
        <v>0</v>
      </c>
    </row>
    <row r="30" spans="1:14" ht="12.75">
      <c r="A30" s="300">
        <v>15</v>
      </c>
      <c r="B30" s="308" t="s">
        <v>353</v>
      </c>
      <c r="C30" s="301"/>
      <c r="D30" s="301"/>
      <c r="E30" s="301">
        <f t="shared" si="1"/>
        <v>0</v>
      </c>
      <c r="F30" s="301"/>
      <c r="G30" s="301">
        <v>26597285</v>
      </c>
      <c r="H30" s="301">
        <f t="shared" si="2"/>
        <v>26597285</v>
      </c>
      <c r="I30" s="301"/>
      <c r="J30" s="301">
        <v>29157549</v>
      </c>
      <c r="K30" s="301">
        <f t="shared" si="3"/>
        <v>29157549</v>
      </c>
      <c r="L30" s="302"/>
      <c r="M30" s="302">
        <f t="shared" si="5"/>
        <v>109.63</v>
      </c>
      <c r="N30" s="302">
        <f t="shared" si="4"/>
        <v>109.63</v>
      </c>
    </row>
    <row r="31" spans="1:14" ht="12.75">
      <c r="A31" s="300">
        <v>16</v>
      </c>
      <c r="B31" s="308" t="s">
        <v>354</v>
      </c>
      <c r="C31" s="301"/>
      <c r="D31" s="301"/>
      <c r="E31" s="301">
        <f t="shared" si="1"/>
        <v>0</v>
      </c>
      <c r="F31" s="301"/>
      <c r="G31" s="301">
        <v>135842481</v>
      </c>
      <c r="H31" s="301">
        <f t="shared" si="2"/>
        <v>135842481</v>
      </c>
      <c r="I31" s="301"/>
      <c r="J31" s="301">
        <v>137370809</v>
      </c>
      <c r="K31" s="301">
        <f t="shared" si="3"/>
        <v>137370809</v>
      </c>
      <c r="L31" s="302"/>
      <c r="M31" s="302">
        <f t="shared" si="5"/>
        <v>101.13</v>
      </c>
      <c r="N31" s="302">
        <f t="shared" si="4"/>
        <v>101.13</v>
      </c>
    </row>
    <row r="32" spans="1:14" ht="12.75">
      <c r="A32" s="300">
        <v>17</v>
      </c>
      <c r="B32" s="308" t="s">
        <v>355</v>
      </c>
      <c r="C32" s="301"/>
      <c r="D32" s="301"/>
      <c r="E32" s="301">
        <f t="shared" si="1"/>
        <v>0</v>
      </c>
      <c r="F32" s="301"/>
      <c r="G32" s="301">
        <v>340550000</v>
      </c>
      <c r="H32" s="301">
        <f t="shared" si="2"/>
        <v>340550000</v>
      </c>
      <c r="I32" s="301"/>
      <c r="J32" s="301">
        <v>340550000</v>
      </c>
      <c r="K32" s="301">
        <f t="shared" si="3"/>
        <v>340550000</v>
      </c>
      <c r="L32" s="302"/>
      <c r="M32" s="302">
        <f t="shared" si="5"/>
        <v>100</v>
      </c>
      <c r="N32" s="302">
        <f t="shared" si="4"/>
        <v>100</v>
      </c>
    </row>
    <row r="33" spans="1:14" ht="12.75">
      <c r="A33" s="300">
        <v>18</v>
      </c>
      <c r="B33" s="308" t="s">
        <v>356</v>
      </c>
      <c r="C33" s="301"/>
      <c r="D33" s="301"/>
      <c r="E33" s="301">
        <f t="shared" si="1"/>
        <v>0</v>
      </c>
      <c r="F33" s="301"/>
      <c r="G33" s="301">
        <v>30000000</v>
      </c>
      <c r="H33" s="301">
        <f t="shared" si="2"/>
        <v>30000000</v>
      </c>
      <c r="I33" s="301"/>
      <c r="J33" s="301">
        <v>30000000</v>
      </c>
      <c r="K33" s="301">
        <f t="shared" si="3"/>
        <v>30000000</v>
      </c>
      <c r="L33" s="302"/>
      <c r="M33" s="302">
        <f t="shared" si="5"/>
        <v>100</v>
      </c>
      <c r="N33" s="302">
        <f t="shared" si="4"/>
        <v>100</v>
      </c>
    </row>
    <row r="34" spans="1:14" ht="12.75">
      <c r="A34" s="300">
        <v>19</v>
      </c>
      <c r="B34" s="308" t="s">
        <v>317</v>
      </c>
      <c r="C34" s="301"/>
      <c r="D34" s="301"/>
      <c r="E34" s="301">
        <f t="shared" si="1"/>
        <v>0</v>
      </c>
      <c r="F34" s="301"/>
      <c r="G34" s="301">
        <v>11218136</v>
      </c>
      <c r="H34" s="301">
        <f t="shared" si="2"/>
        <v>11218136</v>
      </c>
      <c r="I34" s="301"/>
      <c r="J34" s="301">
        <v>11218136</v>
      </c>
      <c r="K34" s="301">
        <f t="shared" si="3"/>
        <v>11218136</v>
      </c>
      <c r="L34" s="302"/>
      <c r="M34" s="302">
        <f t="shared" si="5"/>
        <v>100</v>
      </c>
      <c r="N34" s="302">
        <f t="shared" si="4"/>
        <v>100</v>
      </c>
    </row>
    <row r="35" spans="1:14" ht="12.75">
      <c r="A35" s="300">
        <v>20</v>
      </c>
      <c r="B35" s="308" t="s">
        <v>442</v>
      </c>
      <c r="C35" s="301"/>
      <c r="D35" s="301"/>
      <c r="E35" s="301">
        <f t="shared" si="1"/>
        <v>0</v>
      </c>
      <c r="F35" s="301"/>
      <c r="G35" s="301">
        <v>0</v>
      </c>
      <c r="H35" s="301">
        <f t="shared" si="2"/>
        <v>0</v>
      </c>
      <c r="I35" s="301"/>
      <c r="J35" s="301">
        <v>93804437</v>
      </c>
      <c r="K35" s="301">
        <f t="shared" si="3"/>
        <v>93804437</v>
      </c>
      <c r="L35" s="302"/>
      <c r="M35" s="302"/>
      <c r="N35" s="302"/>
    </row>
    <row r="36" spans="1:14" ht="12.75">
      <c r="A36" s="300">
        <v>21</v>
      </c>
      <c r="B36" s="308" t="s">
        <v>443</v>
      </c>
      <c r="C36" s="301"/>
      <c r="D36" s="301"/>
      <c r="E36" s="301">
        <f t="shared" si="1"/>
        <v>0</v>
      </c>
      <c r="F36" s="301"/>
      <c r="G36" s="301">
        <v>0</v>
      </c>
      <c r="H36" s="301">
        <f t="shared" si="2"/>
        <v>0</v>
      </c>
      <c r="I36" s="301"/>
      <c r="J36" s="301">
        <v>107221338</v>
      </c>
      <c r="K36" s="301">
        <f t="shared" si="3"/>
        <v>107221338</v>
      </c>
      <c r="L36" s="302"/>
      <c r="M36" s="302"/>
      <c r="N36" s="302"/>
    </row>
    <row r="37" spans="1:14" ht="12.75">
      <c r="A37" s="300">
        <v>22</v>
      </c>
      <c r="B37" s="308" t="s">
        <v>554</v>
      </c>
      <c r="C37" s="301"/>
      <c r="D37" s="301"/>
      <c r="E37" s="301">
        <f t="shared" si="1"/>
        <v>0</v>
      </c>
      <c r="F37" s="301">
        <v>4000000</v>
      </c>
      <c r="G37" s="301">
        <v>0</v>
      </c>
      <c r="H37" s="301">
        <f t="shared" si="2"/>
        <v>4000000</v>
      </c>
      <c r="I37" s="301">
        <v>4000000</v>
      </c>
      <c r="J37" s="301">
        <v>0</v>
      </c>
      <c r="K37" s="301">
        <f t="shared" si="3"/>
        <v>4000000</v>
      </c>
      <c r="L37" s="302"/>
      <c r="M37" s="302"/>
      <c r="N37" s="302"/>
    </row>
    <row r="38" spans="1:14" ht="12.75">
      <c r="A38" s="303"/>
      <c r="B38" s="303" t="s">
        <v>3</v>
      </c>
      <c r="C38" s="304">
        <f>SUM(C16:C37)</f>
        <v>0</v>
      </c>
      <c r="D38" s="304">
        <f>SUM(D16:D37)</f>
        <v>150656062</v>
      </c>
      <c r="E38" s="304">
        <f t="shared" si="1"/>
        <v>150656062</v>
      </c>
      <c r="F38" s="304">
        <f>SUM(F16:F37)</f>
        <v>4000000</v>
      </c>
      <c r="G38" s="304">
        <f>SUM(G16:G37)</f>
        <v>1043946034</v>
      </c>
      <c r="H38" s="304">
        <f t="shared" si="2"/>
        <v>1047946034</v>
      </c>
      <c r="I38" s="304">
        <f>SUM(I16:I37)</f>
        <v>4000000</v>
      </c>
      <c r="J38" s="304">
        <f>SUM(J16:J37)</f>
        <v>991344136</v>
      </c>
      <c r="K38" s="304">
        <f t="shared" si="3"/>
        <v>995344136</v>
      </c>
      <c r="L38" s="305"/>
      <c r="M38" s="305">
        <f>ROUND(J38/G38*100,2)</f>
        <v>94.96</v>
      </c>
      <c r="N38" s="305">
        <f>ROUND(K38/H38*100,2)</f>
        <v>94.98</v>
      </c>
    </row>
    <row r="39" spans="1:14" ht="12.75">
      <c r="A39" s="11"/>
      <c r="B39" s="313"/>
      <c r="C39" s="306"/>
      <c r="D39" s="306"/>
      <c r="E39" s="306"/>
      <c r="F39" s="306"/>
      <c r="G39" s="306"/>
      <c r="H39" s="306"/>
      <c r="I39" s="306"/>
      <c r="J39" s="306"/>
      <c r="K39" s="306"/>
      <c r="L39" s="307"/>
      <c r="M39" s="307"/>
      <c r="N39" s="307"/>
    </row>
    <row r="40" spans="1:14" ht="12.75">
      <c r="A40" s="303" t="s">
        <v>10</v>
      </c>
      <c r="B40" s="299" t="s">
        <v>357</v>
      </c>
      <c r="C40" s="304"/>
      <c r="D40" s="304"/>
      <c r="E40" s="304"/>
      <c r="F40" s="304"/>
      <c r="G40" s="304"/>
      <c r="H40" s="304"/>
      <c r="I40" s="304"/>
      <c r="J40" s="304"/>
      <c r="K40" s="304"/>
      <c r="L40" s="305"/>
      <c r="M40" s="305"/>
      <c r="N40" s="305"/>
    </row>
    <row r="41" spans="1:14" ht="12.75">
      <c r="A41" s="314" t="s">
        <v>4</v>
      </c>
      <c r="B41" s="315" t="s">
        <v>81</v>
      </c>
      <c r="C41" s="304"/>
      <c r="D41" s="304"/>
      <c r="E41" s="304"/>
      <c r="F41" s="304"/>
      <c r="G41" s="304"/>
      <c r="H41" s="304"/>
      <c r="I41" s="304"/>
      <c r="J41" s="304"/>
      <c r="K41" s="304"/>
      <c r="L41" s="305"/>
      <c r="M41" s="305"/>
      <c r="N41" s="305"/>
    </row>
    <row r="42" spans="1:14" ht="12.75">
      <c r="A42" s="300">
        <v>1</v>
      </c>
      <c r="B42" s="300" t="s">
        <v>60</v>
      </c>
      <c r="C42" s="301"/>
      <c r="D42" s="301">
        <v>7687716</v>
      </c>
      <c r="E42" s="301">
        <f aca="true" t="shared" si="6" ref="E42:E47">C42+D42</f>
        <v>7687716</v>
      </c>
      <c r="F42" s="301"/>
      <c r="G42" s="301">
        <v>7687716</v>
      </c>
      <c r="H42" s="301">
        <f aca="true" t="shared" si="7" ref="H42:H47">F42+G42</f>
        <v>7687716</v>
      </c>
      <c r="I42" s="301"/>
      <c r="J42" s="301">
        <v>16232368</v>
      </c>
      <c r="K42" s="301">
        <f aca="true" t="shared" si="8" ref="K42:K47">I42+J42</f>
        <v>16232368</v>
      </c>
      <c r="L42" s="302"/>
      <c r="M42" s="302">
        <f aca="true" t="shared" si="9" ref="M42:N45">ROUND(J42/G42*100,2)</f>
        <v>211.15</v>
      </c>
      <c r="N42" s="302">
        <f t="shared" si="9"/>
        <v>211.15</v>
      </c>
    </row>
    <row r="43" spans="1:14" ht="12.75">
      <c r="A43" s="12">
        <v>2</v>
      </c>
      <c r="B43" s="12" t="s">
        <v>11</v>
      </c>
      <c r="C43" s="277"/>
      <c r="D43" s="277">
        <v>100448</v>
      </c>
      <c r="E43" s="277">
        <f t="shared" si="6"/>
        <v>100448</v>
      </c>
      <c r="F43" s="277"/>
      <c r="G43" s="277">
        <v>100448</v>
      </c>
      <c r="H43" s="277">
        <f t="shared" si="7"/>
        <v>100448</v>
      </c>
      <c r="I43" s="277"/>
      <c r="J43" s="277">
        <v>0</v>
      </c>
      <c r="K43" s="277">
        <f t="shared" si="8"/>
        <v>0</v>
      </c>
      <c r="L43" s="312"/>
      <c r="M43" s="312">
        <f t="shared" si="9"/>
        <v>0</v>
      </c>
      <c r="N43" s="312">
        <f t="shared" si="9"/>
        <v>0</v>
      </c>
    </row>
    <row r="44" spans="1:14" ht="12.75">
      <c r="A44" s="12">
        <v>3</v>
      </c>
      <c r="B44" s="12" t="s">
        <v>315</v>
      </c>
      <c r="C44" s="277"/>
      <c r="D44" s="277">
        <v>3862557</v>
      </c>
      <c r="E44" s="277">
        <f t="shared" si="6"/>
        <v>3862557</v>
      </c>
      <c r="F44" s="277"/>
      <c r="G44" s="277">
        <v>3862557</v>
      </c>
      <c r="H44" s="277">
        <f t="shared" si="7"/>
        <v>3862557</v>
      </c>
      <c r="I44" s="277"/>
      <c r="J44" s="277">
        <v>3329785</v>
      </c>
      <c r="K44" s="277">
        <f t="shared" si="8"/>
        <v>3329785</v>
      </c>
      <c r="L44" s="312"/>
      <c r="M44" s="312">
        <f t="shared" si="9"/>
        <v>86.21</v>
      </c>
      <c r="N44" s="312">
        <f t="shared" si="9"/>
        <v>86.21</v>
      </c>
    </row>
    <row r="45" spans="1:14" ht="12.75">
      <c r="A45" s="12">
        <v>4</v>
      </c>
      <c r="B45" s="12" t="s">
        <v>12</v>
      </c>
      <c r="C45" s="277"/>
      <c r="D45" s="277">
        <v>1165207</v>
      </c>
      <c r="E45" s="277">
        <f t="shared" si="6"/>
        <v>1165207</v>
      </c>
      <c r="F45" s="277"/>
      <c r="G45" s="277">
        <v>1165207</v>
      </c>
      <c r="H45" s="277">
        <f t="shared" si="7"/>
        <v>1165207</v>
      </c>
      <c r="I45" s="277"/>
      <c r="J45" s="277">
        <v>1115735</v>
      </c>
      <c r="K45" s="277">
        <f t="shared" si="8"/>
        <v>1115735</v>
      </c>
      <c r="L45" s="312"/>
      <c r="M45" s="312">
        <f t="shared" si="9"/>
        <v>95.75</v>
      </c>
      <c r="N45" s="312">
        <f t="shared" si="9"/>
        <v>95.75</v>
      </c>
    </row>
    <row r="46" spans="1:14" ht="12.75">
      <c r="A46" s="12">
        <v>4</v>
      </c>
      <c r="B46" s="12" t="s">
        <v>358</v>
      </c>
      <c r="C46" s="277"/>
      <c r="D46" s="277"/>
      <c r="E46" s="277">
        <f t="shared" si="6"/>
        <v>0</v>
      </c>
      <c r="F46" s="277"/>
      <c r="G46" s="277"/>
      <c r="H46" s="277">
        <f t="shared" si="7"/>
        <v>0</v>
      </c>
      <c r="I46" s="277"/>
      <c r="J46" s="277">
        <v>947694</v>
      </c>
      <c r="K46" s="277">
        <f t="shared" si="8"/>
        <v>947694</v>
      </c>
      <c r="L46" s="312"/>
      <c r="M46" s="312"/>
      <c r="N46" s="312"/>
    </row>
    <row r="47" spans="1:14" ht="12.75">
      <c r="A47" s="303"/>
      <c r="B47" s="315" t="s">
        <v>3</v>
      </c>
      <c r="C47" s="316">
        <f>SUM(C42:C46)</f>
        <v>0</v>
      </c>
      <c r="D47" s="316">
        <f>SUM(D42:D46)</f>
        <v>12815928</v>
      </c>
      <c r="E47" s="316">
        <f t="shared" si="6"/>
        <v>12815928</v>
      </c>
      <c r="F47" s="316">
        <f>SUM(F42:F46)</f>
        <v>0</v>
      </c>
      <c r="G47" s="316">
        <f>SUM(G42:G46)</f>
        <v>12815928</v>
      </c>
      <c r="H47" s="316">
        <f t="shared" si="7"/>
        <v>12815928</v>
      </c>
      <c r="I47" s="316">
        <f>SUM(I42:I46)</f>
        <v>0</v>
      </c>
      <c r="J47" s="316">
        <f>SUM(J42:J46)</f>
        <v>21625582</v>
      </c>
      <c r="K47" s="316">
        <f t="shared" si="8"/>
        <v>21625582</v>
      </c>
      <c r="L47" s="317"/>
      <c r="M47" s="317">
        <f>ROUND(J47/G47*100,2)</f>
        <v>168.74</v>
      </c>
      <c r="N47" s="317">
        <f>ROUND(K47/H47*100,2)</f>
        <v>168.74</v>
      </c>
    </row>
    <row r="48" spans="1:14" ht="12.75">
      <c r="A48" s="314" t="s">
        <v>5</v>
      </c>
      <c r="B48" s="315" t="s">
        <v>80</v>
      </c>
      <c r="C48" s="304"/>
      <c r="D48" s="304"/>
      <c r="E48" s="304"/>
      <c r="F48" s="304"/>
      <c r="G48" s="304"/>
      <c r="H48" s="304"/>
      <c r="I48" s="304"/>
      <c r="J48" s="304"/>
      <c r="K48" s="304"/>
      <c r="L48" s="305"/>
      <c r="M48" s="305"/>
      <c r="N48" s="305"/>
    </row>
    <row r="49" spans="1:14" ht="12.75">
      <c r="A49" s="300">
        <v>1</v>
      </c>
      <c r="B49" s="300" t="s">
        <v>359</v>
      </c>
      <c r="C49" s="301">
        <v>1478181</v>
      </c>
      <c r="D49" s="301"/>
      <c r="E49" s="301">
        <f>C49+D49</f>
        <v>1478181</v>
      </c>
      <c r="F49" s="301">
        <v>1478181</v>
      </c>
      <c r="G49" s="301"/>
      <c r="H49" s="301">
        <f>F49+G49</f>
        <v>1478181</v>
      </c>
      <c r="I49" s="301"/>
      <c r="J49" s="301"/>
      <c r="K49" s="301">
        <f>I49+J49</f>
        <v>0</v>
      </c>
      <c r="L49" s="302">
        <f>ROUND(I49/F49*100,2)</f>
        <v>0</v>
      </c>
      <c r="M49" s="302"/>
      <c r="N49" s="302">
        <f>ROUND(K49/H49*100,2)</f>
        <v>0</v>
      </c>
    </row>
    <row r="50" spans="1:14" ht="12.75">
      <c r="A50" s="300">
        <v>2</v>
      </c>
      <c r="B50" s="300"/>
      <c r="C50" s="301"/>
      <c r="D50" s="301"/>
      <c r="E50" s="301">
        <f>C50+D50</f>
        <v>0</v>
      </c>
      <c r="F50" s="301"/>
      <c r="G50" s="301"/>
      <c r="H50" s="301">
        <f>F50+G50</f>
        <v>0</v>
      </c>
      <c r="I50" s="301"/>
      <c r="J50" s="301"/>
      <c r="K50" s="301">
        <f>I50+J50</f>
        <v>0</v>
      </c>
      <c r="L50" s="302"/>
      <c r="M50" s="302"/>
      <c r="N50" s="302"/>
    </row>
    <row r="51" spans="1:14" ht="12.75">
      <c r="A51" s="303"/>
      <c r="B51" s="314" t="s">
        <v>3</v>
      </c>
      <c r="C51" s="316">
        <f>SUM(C49:C50)</f>
        <v>1478181</v>
      </c>
      <c r="D51" s="316">
        <f>SUM(D49:D50)</f>
        <v>0</v>
      </c>
      <c r="E51" s="316">
        <f>C51+D51</f>
        <v>1478181</v>
      </c>
      <c r="F51" s="316">
        <f>SUM(F49:F50)</f>
        <v>1478181</v>
      </c>
      <c r="G51" s="316">
        <f>SUM(G49:G50)</f>
        <v>0</v>
      </c>
      <c r="H51" s="316">
        <f>F51+G51</f>
        <v>1478181</v>
      </c>
      <c r="I51" s="316">
        <f>SUM(I49:I50)</f>
        <v>0</v>
      </c>
      <c r="J51" s="316">
        <f>SUM(J49:J50)</f>
        <v>0</v>
      </c>
      <c r="K51" s="316">
        <f>I51+J51</f>
        <v>0</v>
      </c>
      <c r="L51" s="317">
        <f>ROUND(I51/F51*100,2)</f>
        <v>0</v>
      </c>
      <c r="M51" s="317"/>
      <c r="N51" s="317">
        <f>ROUND(K51/H51*100,2)</f>
        <v>0</v>
      </c>
    </row>
    <row r="52" spans="1:14" ht="12.75">
      <c r="A52" s="303"/>
      <c r="B52" s="303" t="s">
        <v>3</v>
      </c>
      <c r="C52" s="304">
        <f>C47+C51</f>
        <v>1478181</v>
      </c>
      <c r="D52" s="304">
        <f>D47+D51</f>
        <v>12815928</v>
      </c>
      <c r="E52" s="304">
        <f>C52+D52</f>
        <v>14294109</v>
      </c>
      <c r="F52" s="304">
        <f>F47+F51</f>
        <v>1478181</v>
      </c>
      <c r="G52" s="304">
        <f>G47+G51</f>
        <v>12815928</v>
      </c>
      <c r="H52" s="304">
        <f>F52+G52</f>
        <v>14294109</v>
      </c>
      <c r="I52" s="304">
        <f>I47+I51</f>
        <v>0</v>
      </c>
      <c r="J52" s="304">
        <f>J47+J51</f>
        <v>21625582</v>
      </c>
      <c r="K52" s="304">
        <f>I52+J52</f>
        <v>21625582</v>
      </c>
      <c r="L52" s="305">
        <f>ROUND(I52/F52*100,2)</f>
        <v>0</v>
      </c>
      <c r="M52" s="305">
        <f>ROUND(J52/G52*100,2)</f>
        <v>168.74</v>
      </c>
      <c r="N52" s="305">
        <f>ROUND(K52/H52*100,2)</f>
        <v>151.29</v>
      </c>
    </row>
    <row r="53" spans="1:14" ht="12.75">
      <c r="A53" s="303"/>
      <c r="B53" s="299"/>
      <c r="C53" s="304"/>
      <c r="D53" s="304"/>
      <c r="E53" s="304"/>
      <c r="F53" s="304"/>
      <c r="G53" s="304"/>
      <c r="H53" s="304"/>
      <c r="I53" s="304"/>
      <c r="J53" s="304"/>
      <c r="K53" s="304"/>
      <c r="L53" s="305"/>
      <c r="M53" s="305"/>
      <c r="N53" s="305"/>
    </row>
    <row r="54" spans="1:14" ht="27" customHeight="1">
      <c r="A54" s="303"/>
      <c r="B54" s="318" t="s">
        <v>82</v>
      </c>
      <c r="C54" s="304">
        <f>C13+C38+C52</f>
        <v>1478181</v>
      </c>
      <c r="D54" s="304">
        <f>D13+D38+D52</f>
        <v>291562408</v>
      </c>
      <c r="E54" s="304">
        <f>C54+D54</f>
        <v>293040589</v>
      </c>
      <c r="F54" s="304">
        <f>F13+F38+F52</f>
        <v>5478181</v>
      </c>
      <c r="G54" s="304">
        <f>G13+G38+G52</f>
        <v>1169969184</v>
      </c>
      <c r="H54" s="304">
        <f>F54+G54</f>
        <v>1175447365</v>
      </c>
      <c r="I54" s="304">
        <f>I13+I38+I52</f>
        <v>4000000</v>
      </c>
      <c r="J54" s="304">
        <f>J13+J38+J52</f>
        <v>1047540449</v>
      </c>
      <c r="K54" s="304">
        <f>I54+J54</f>
        <v>1051540449</v>
      </c>
      <c r="L54" s="305">
        <f>ROUND(I54/F54*100,2)</f>
        <v>73.02</v>
      </c>
      <c r="M54" s="305">
        <f>ROUND(J54/G54*100,2)</f>
        <v>89.54</v>
      </c>
      <c r="N54" s="305">
        <f>ROUND(K54/H54*100,2)</f>
        <v>89.46</v>
      </c>
    </row>
    <row r="55" spans="1:14" ht="12.75">
      <c r="A55" s="303"/>
      <c r="B55" s="303"/>
      <c r="C55" s="304"/>
      <c r="D55" s="304"/>
      <c r="E55" s="304"/>
      <c r="F55" s="304"/>
      <c r="G55" s="304"/>
      <c r="H55" s="304"/>
      <c r="I55" s="304"/>
      <c r="J55" s="304"/>
      <c r="K55" s="304"/>
      <c r="L55" s="305"/>
      <c r="M55" s="305"/>
      <c r="N55" s="305"/>
    </row>
    <row r="56" spans="1:14" ht="12.75">
      <c r="A56" s="303" t="s">
        <v>13</v>
      </c>
      <c r="B56" s="299" t="s">
        <v>83</v>
      </c>
      <c r="C56" s="304"/>
      <c r="D56" s="304"/>
      <c r="E56" s="304"/>
      <c r="F56" s="304"/>
      <c r="G56" s="304"/>
      <c r="H56" s="304"/>
      <c r="I56" s="304"/>
      <c r="J56" s="304"/>
      <c r="K56" s="304"/>
      <c r="L56" s="305"/>
      <c r="M56" s="305"/>
      <c r="N56" s="305"/>
    </row>
    <row r="57" spans="1:14" ht="18" customHeight="1">
      <c r="A57" s="300">
        <v>1</v>
      </c>
      <c r="B57" s="308" t="s">
        <v>360</v>
      </c>
      <c r="C57" s="301"/>
      <c r="D57" s="301">
        <v>0</v>
      </c>
      <c r="E57" s="301">
        <f aca="true" t="shared" si="10" ref="E57:E85">C57+D57</f>
        <v>0</v>
      </c>
      <c r="F57" s="301"/>
      <c r="G57" s="301">
        <v>0</v>
      </c>
      <c r="H57" s="301">
        <f aca="true" t="shared" si="11" ref="H57:H85">F57+G57</f>
        <v>0</v>
      </c>
      <c r="I57" s="301"/>
      <c r="J57" s="301">
        <v>0</v>
      </c>
      <c r="K57" s="301">
        <f aca="true" t="shared" si="12" ref="K57:K85">I57+J57</f>
        <v>0</v>
      </c>
      <c r="L57" s="302"/>
      <c r="M57" s="302"/>
      <c r="N57" s="302"/>
    </row>
    <row r="58" spans="1:14" ht="19.5" customHeight="1">
      <c r="A58" s="300">
        <v>2</v>
      </c>
      <c r="B58" s="308" t="s">
        <v>361</v>
      </c>
      <c r="C58" s="301"/>
      <c r="D58" s="301">
        <v>0</v>
      </c>
      <c r="E58" s="301">
        <f t="shared" si="10"/>
        <v>0</v>
      </c>
      <c r="F58" s="301"/>
      <c r="G58" s="301">
        <v>0</v>
      </c>
      <c r="H58" s="301">
        <f t="shared" si="11"/>
        <v>0</v>
      </c>
      <c r="I58" s="301"/>
      <c r="J58" s="301">
        <v>0</v>
      </c>
      <c r="K58" s="301">
        <f t="shared" si="12"/>
        <v>0</v>
      </c>
      <c r="L58" s="302"/>
      <c r="M58" s="302"/>
      <c r="N58" s="302"/>
    </row>
    <row r="59" spans="1:14" ht="17.25" customHeight="1">
      <c r="A59" s="300">
        <v>3</v>
      </c>
      <c r="B59" s="308" t="s">
        <v>318</v>
      </c>
      <c r="C59" s="301"/>
      <c r="D59" s="301">
        <v>0</v>
      </c>
      <c r="E59" s="301">
        <f t="shared" si="10"/>
        <v>0</v>
      </c>
      <c r="F59" s="301"/>
      <c r="G59" s="301">
        <v>0</v>
      </c>
      <c r="H59" s="301">
        <f t="shared" si="11"/>
        <v>0</v>
      </c>
      <c r="I59" s="301"/>
      <c r="J59" s="301">
        <v>0</v>
      </c>
      <c r="K59" s="301">
        <f t="shared" si="12"/>
        <v>0</v>
      </c>
      <c r="L59" s="302"/>
      <c r="M59" s="302"/>
      <c r="N59" s="302"/>
    </row>
    <row r="60" spans="1:14" ht="15.75" customHeight="1">
      <c r="A60" s="300">
        <v>4</v>
      </c>
      <c r="B60" s="308" t="s">
        <v>362</v>
      </c>
      <c r="C60" s="301"/>
      <c r="D60" s="301">
        <v>0</v>
      </c>
      <c r="E60" s="301">
        <f t="shared" si="10"/>
        <v>0</v>
      </c>
      <c r="F60" s="301"/>
      <c r="G60" s="301">
        <v>0</v>
      </c>
      <c r="H60" s="301">
        <f t="shared" si="11"/>
        <v>0</v>
      </c>
      <c r="I60" s="301"/>
      <c r="J60" s="301">
        <v>0</v>
      </c>
      <c r="K60" s="301">
        <f t="shared" si="12"/>
        <v>0</v>
      </c>
      <c r="L60" s="302"/>
      <c r="M60" s="302"/>
      <c r="N60" s="302"/>
    </row>
    <row r="61" spans="1:14" ht="15.75" customHeight="1">
      <c r="A61" s="300">
        <v>5</v>
      </c>
      <c r="B61" s="308" t="s">
        <v>319</v>
      </c>
      <c r="C61" s="301"/>
      <c r="D61" s="301">
        <v>0</v>
      </c>
      <c r="E61" s="301">
        <f t="shared" si="10"/>
        <v>0</v>
      </c>
      <c r="F61" s="301"/>
      <c r="G61" s="301">
        <v>0</v>
      </c>
      <c r="H61" s="301">
        <f t="shared" si="11"/>
        <v>0</v>
      </c>
      <c r="I61" s="301"/>
      <c r="J61" s="301">
        <v>0</v>
      </c>
      <c r="K61" s="301">
        <f t="shared" si="12"/>
        <v>0</v>
      </c>
      <c r="L61" s="302"/>
      <c r="M61" s="302"/>
      <c r="N61" s="302"/>
    </row>
    <row r="62" spans="1:14" ht="17.25" customHeight="1">
      <c r="A62" s="300">
        <v>6</v>
      </c>
      <c r="B62" s="308" t="s">
        <v>363</v>
      </c>
      <c r="C62" s="301"/>
      <c r="D62" s="301">
        <v>1021509</v>
      </c>
      <c r="E62" s="301">
        <f t="shared" si="10"/>
        <v>1021509</v>
      </c>
      <c r="F62" s="301"/>
      <c r="G62" s="301">
        <v>1021509</v>
      </c>
      <c r="H62" s="301">
        <f t="shared" si="11"/>
        <v>1021509</v>
      </c>
      <c r="I62" s="301"/>
      <c r="J62" s="301">
        <v>1021509</v>
      </c>
      <c r="K62" s="301">
        <f t="shared" si="12"/>
        <v>1021509</v>
      </c>
      <c r="L62" s="302"/>
      <c r="M62" s="302">
        <f>ROUND(J62/G62*100,2)</f>
        <v>100</v>
      </c>
      <c r="N62" s="302">
        <f>ROUND(K62/H62*100,2)</f>
        <v>100</v>
      </c>
    </row>
    <row r="63" spans="1:14" ht="12.75">
      <c r="A63" s="300">
        <v>7</v>
      </c>
      <c r="B63" s="300" t="s">
        <v>327</v>
      </c>
      <c r="C63" s="301"/>
      <c r="D63" s="301">
        <v>0</v>
      </c>
      <c r="E63" s="301">
        <f t="shared" si="10"/>
        <v>0</v>
      </c>
      <c r="F63" s="301"/>
      <c r="G63" s="301">
        <v>0</v>
      </c>
      <c r="H63" s="301">
        <f t="shared" si="11"/>
        <v>0</v>
      </c>
      <c r="I63" s="301"/>
      <c r="J63" s="301">
        <v>0</v>
      </c>
      <c r="K63" s="301">
        <f t="shared" si="12"/>
        <v>0</v>
      </c>
      <c r="L63" s="302"/>
      <c r="M63" s="302"/>
      <c r="N63" s="302"/>
    </row>
    <row r="64" spans="1:14" ht="12.75">
      <c r="A64" s="300">
        <v>8</v>
      </c>
      <c r="B64" s="300" t="s">
        <v>364</v>
      </c>
      <c r="C64" s="301"/>
      <c r="D64" s="301">
        <f>7495313-1470000</f>
        <v>6025313</v>
      </c>
      <c r="E64" s="301">
        <f t="shared" si="10"/>
        <v>6025313</v>
      </c>
      <c r="F64" s="301"/>
      <c r="G64" s="301">
        <f>7495313-1470000</f>
        <v>6025313</v>
      </c>
      <c r="H64" s="301">
        <f t="shared" si="11"/>
        <v>6025313</v>
      </c>
      <c r="I64" s="301"/>
      <c r="J64" s="301">
        <f>7495313-1470000</f>
        <v>6025313</v>
      </c>
      <c r="K64" s="301">
        <f t="shared" si="12"/>
        <v>6025313</v>
      </c>
      <c r="L64" s="302"/>
      <c r="M64" s="302">
        <f aca="true" t="shared" si="13" ref="M64:M73">ROUND(J64/G64*100,2)</f>
        <v>100</v>
      </c>
      <c r="N64" s="302">
        <f aca="true" t="shared" si="14" ref="N64:N73">ROUND(K64/H64*100,2)</f>
        <v>100</v>
      </c>
    </row>
    <row r="65" spans="1:14" ht="12.75">
      <c r="A65" s="300">
        <v>9</v>
      </c>
      <c r="B65" s="300" t="s">
        <v>293</v>
      </c>
      <c r="C65" s="301"/>
      <c r="D65" s="301">
        <f>264328585-54637-3178061</f>
        <v>261095887</v>
      </c>
      <c r="E65" s="301">
        <f t="shared" si="10"/>
        <v>261095887</v>
      </c>
      <c r="F65" s="301"/>
      <c r="G65" s="301">
        <f>264328585-54637-3178061</f>
        <v>261095887</v>
      </c>
      <c r="H65" s="301">
        <f t="shared" si="11"/>
        <v>261095887</v>
      </c>
      <c r="I65" s="301"/>
      <c r="J65" s="301">
        <f>264328585-54637-3178061</f>
        <v>261095887</v>
      </c>
      <c r="K65" s="301">
        <f t="shared" si="12"/>
        <v>261095887</v>
      </c>
      <c r="L65" s="302"/>
      <c r="M65" s="302">
        <f t="shared" si="13"/>
        <v>100</v>
      </c>
      <c r="N65" s="302">
        <f t="shared" si="14"/>
        <v>100</v>
      </c>
    </row>
    <row r="66" spans="1:14" ht="13.5" customHeight="1">
      <c r="A66" s="300">
        <v>10</v>
      </c>
      <c r="B66" s="308" t="s">
        <v>365</v>
      </c>
      <c r="C66" s="319"/>
      <c r="D66" s="319">
        <v>4198500</v>
      </c>
      <c r="E66" s="319">
        <f t="shared" si="10"/>
        <v>4198500</v>
      </c>
      <c r="F66" s="319"/>
      <c r="G66" s="319">
        <v>4198500</v>
      </c>
      <c r="H66" s="319">
        <f t="shared" si="11"/>
        <v>4198500</v>
      </c>
      <c r="I66" s="319"/>
      <c r="J66" s="319">
        <v>4198500</v>
      </c>
      <c r="K66" s="319">
        <f t="shared" si="12"/>
        <v>4198500</v>
      </c>
      <c r="L66" s="320"/>
      <c r="M66" s="320">
        <f t="shared" si="13"/>
        <v>100</v>
      </c>
      <c r="N66" s="320">
        <f t="shared" si="14"/>
        <v>100</v>
      </c>
    </row>
    <row r="67" spans="1:14" ht="12.75">
      <c r="A67" s="300">
        <v>11</v>
      </c>
      <c r="B67" s="300" t="s">
        <v>294</v>
      </c>
      <c r="C67" s="301"/>
      <c r="D67" s="301">
        <f>91835856-105000-127000-1270000</f>
        <v>90333856</v>
      </c>
      <c r="E67" s="301">
        <f t="shared" si="10"/>
        <v>90333856</v>
      </c>
      <c r="F67" s="301"/>
      <c r="G67" s="301">
        <f>91835856-105000-127000-1270000</f>
        <v>90333856</v>
      </c>
      <c r="H67" s="301">
        <f t="shared" si="11"/>
        <v>90333856</v>
      </c>
      <c r="I67" s="301"/>
      <c r="J67" s="301">
        <f>91835856-105000-127000-1270000</f>
        <v>90333856</v>
      </c>
      <c r="K67" s="301">
        <f t="shared" si="12"/>
        <v>90333856</v>
      </c>
      <c r="L67" s="302"/>
      <c r="M67" s="302">
        <f t="shared" si="13"/>
        <v>100</v>
      </c>
      <c r="N67" s="302">
        <f t="shared" si="14"/>
        <v>100</v>
      </c>
    </row>
    <row r="68" spans="1:14" ht="12.75">
      <c r="A68" s="300">
        <v>12</v>
      </c>
      <c r="B68" s="300" t="s">
        <v>295</v>
      </c>
      <c r="C68" s="301"/>
      <c r="D68" s="301">
        <f>260572406-89705388-148500-54637-280000-1270000</f>
        <v>169113881</v>
      </c>
      <c r="E68" s="301">
        <f t="shared" si="10"/>
        <v>169113881</v>
      </c>
      <c r="F68" s="301"/>
      <c r="G68" s="301">
        <f>260572406-89705388-148500-54637-280000-1270000</f>
        <v>169113881</v>
      </c>
      <c r="H68" s="301">
        <f t="shared" si="11"/>
        <v>169113881</v>
      </c>
      <c r="I68" s="301"/>
      <c r="J68" s="301">
        <f>260572406-89705388-148500-54637-280000-1270000</f>
        <v>169113881</v>
      </c>
      <c r="K68" s="301">
        <f t="shared" si="12"/>
        <v>169113881</v>
      </c>
      <c r="L68" s="302"/>
      <c r="M68" s="302">
        <f t="shared" si="13"/>
        <v>100</v>
      </c>
      <c r="N68" s="302">
        <f t="shared" si="14"/>
        <v>100</v>
      </c>
    </row>
    <row r="69" spans="1:14" ht="14.25" customHeight="1">
      <c r="A69" s="300">
        <v>13</v>
      </c>
      <c r="B69" s="308" t="s">
        <v>366</v>
      </c>
      <c r="C69" s="319"/>
      <c r="D69" s="319">
        <v>24999500</v>
      </c>
      <c r="E69" s="319">
        <f t="shared" si="10"/>
        <v>24999500</v>
      </c>
      <c r="F69" s="319"/>
      <c r="G69" s="319">
        <v>24999500</v>
      </c>
      <c r="H69" s="319">
        <f t="shared" si="11"/>
        <v>24999500</v>
      </c>
      <c r="I69" s="319"/>
      <c r="J69" s="319">
        <v>24999500</v>
      </c>
      <c r="K69" s="319">
        <f t="shared" si="12"/>
        <v>24999500</v>
      </c>
      <c r="L69" s="320"/>
      <c r="M69" s="320">
        <f t="shared" si="13"/>
        <v>100</v>
      </c>
      <c r="N69" s="320">
        <f t="shared" si="14"/>
        <v>100</v>
      </c>
    </row>
    <row r="70" spans="1:14" ht="12.75" customHeight="1">
      <c r="A70" s="300">
        <v>14</v>
      </c>
      <c r="B70" s="308" t="s">
        <v>367</v>
      </c>
      <c r="C70" s="319"/>
      <c r="D70" s="319">
        <v>18128293</v>
      </c>
      <c r="E70" s="319">
        <f t="shared" si="10"/>
        <v>18128293</v>
      </c>
      <c r="F70" s="319"/>
      <c r="G70" s="319">
        <v>18128293</v>
      </c>
      <c r="H70" s="319">
        <f t="shared" si="11"/>
        <v>18128293</v>
      </c>
      <c r="I70" s="319"/>
      <c r="J70" s="319">
        <v>18128293</v>
      </c>
      <c r="K70" s="319">
        <f t="shared" si="12"/>
        <v>18128293</v>
      </c>
      <c r="L70" s="320"/>
      <c r="M70" s="320">
        <f t="shared" si="13"/>
        <v>100</v>
      </c>
      <c r="N70" s="320">
        <f t="shared" si="14"/>
        <v>100</v>
      </c>
    </row>
    <row r="71" spans="1:14" ht="12.75">
      <c r="A71" s="300">
        <v>15</v>
      </c>
      <c r="B71" s="300" t="s">
        <v>296</v>
      </c>
      <c r="C71" s="301"/>
      <c r="D71" s="301">
        <f>2475748-2247900</f>
        <v>227848</v>
      </c>
      <c r="E71" s="301">
        <f t="shared" si="10"/>
        <v>227848</v>
      </c>
      <c r="F71" s="301"/>
      <c r="G71" s="301">
        <f>2475748-2247900</f>
        <v>227848</v>
      </c>
      <c r="H71" s="301">
        <f t="shared" si="11"/>
        <v>227848</v>
      </c>
      <c r="I71" s="301"/>
      <c r="J71" s="301">
        <f>2475748-2247900</f>
        <v>227848</v>
      </c>
      <c r="K71" s="301">
        <f t="shared" si="12"/>
        <v>227848</v>
      </c>
      <c r="L71" s="302"/>
      <c r="M71" s="302">
        <f t="shared" si="13"/>
        <v>100</v>
      </c>
      <c r="N71" s="302">
        <f t="shared" si="14"/>
        <v>100</v>
      </c>
    </row>
    <row r="72" spans="1:14" ht="12.75">
      <c r="A72" s="300">
        <v>16</v>
      </c>
      <c r="B72" s="300" t="s">
        <v>316</v>
      </c>
      <c r="C72" s="301"/>
      <c r="D72" s="301">
        <v>91775543</v>
      </c>
      <c r="E72" s="301">
        <f t="shared" si="10"/>
        <v>91775543</v>
      </c>
      <c r="F72" s="301"/>
      <c r="G72" s="301">
        <v>91775543</v>
      </c>
      <c r="H72" s="301">
        <f t="shared" si="11"/>
        <v>91775543</v>
      </c>
      <c r="I72" s="301"/>
      <c r="J72" s="301">
        <v>91775543</v>
      </c>
      <c r="K72" s="301">
        <f t="shared" si="12"/>
        <v>91775543</v>
      </c>
      <c r="L72" s="302"/>
      <c r="M72" s="302">
        <f t="shared" si="13"/>
        <v>100</v>
      </c>
      <c r="N72" s="302">
        <f t="shared" si="14"/>
        <v>100</v>
      </c>
    </row>
    <row r="73" spans="1:14" ht="12.75">
      <c r="A73" s="300">
        <v>17</v>
      </c>
      <c r="B73" s="300" t="s">
        <v>317</v>
      </c>
      <c r="C73" s="301"/>
      <c r="D73" s="301">
        <f>37266272-100000</f>
        <v>37166272</v>
      </c>
      <c r="E73" s="301">
        <f t="shared" si="10"/>
        <v>37166272</v>
      </c>
      <c r="F73" s="301"/>
      <c r="G73" s="301">
        <f>37266272-100000</f>
        <v>37166272</v>
      </c>
      <c r="H73" s="301">
        <f t="shared" si="11"/>
        <v>37166272</v>
      </c>
      <c r="I73" s="301"/>
      <c r="J73" s="301">
        <f>37266272-100000</f>
        <v>37166272</v>
      </c>
      <c r="K73" s="301">
        <f t="shared" si="12"/>
        <v>37166272</v>
      </c>
      <c r="L73" s="302"/>
      <c r="M73" s="302">
        <f t="shared" si="13"/>
        <v>100</v>
      </c>
      <c r="N73" s="302">
        <f t="shared" si="14"/>
        <v>100</v>
      </c>
    </row>
    <row r="74" spans="1:14" ht="12.75">
      <c r="A74" s="300">
        <v>18</v>
      </c>
      <c r="B74" s="300" t="s">
        <v>297</v>
      </c>
      <c r="C74" s="301"/>
      <c r="D74" s="301">
        <v>0</v>
      </c>
      <c r="E74" s="301">
        <f t="shared" si="10"/>
        <v>0</v>
      </c>
      <c r="F74" s="301"/>
      <c r="G74" s="301">
        <v>0</v>
      </c>
      <c r="H74" s="301">
        <f t="shared" si="11"/>
        <v>0</v>
      </c>
      <c r="I74" s="301"/>
      <c r="J74" s="301">
        <v>0</v>
      </c>
      <c r="K74" s="301">
        <f t="shared" si="12"/>
        <v>0</v>
      </c>
      <c r="L74" s="302"/>
      <c r="M74" s="302"/>
      <c r="N74" s="302"/>
    </row>
    <row r="75" spans="1:14" ht="12.75">
      <c r="A75" s="300">
        <v>19</v>
      </c>
      <c r="B75" s="300" t="s">
        <v>298</v>
      </c>
      <c r="C75" s="301"/>
      <c r="D75" s="301">
        <f>5489915-622300</f>
        <v>4867615</v>
      </c>
      <c r="E75" s="301">
        <f t="shared" si="10"/>
        <v>4867615</v>
      </c>
      <c r="F75" s="301"/>
      <c r="G75" s="301">
        <f>5489915-622300</f>
        <v>4867615</v>
      </c>
      <c r="H75" s="301">
        <f t="shared" si="11"/>
        <v>4867615</v>
      </c>
      <c r="I75" s="301"/>
      <c r="J75" s="301">
        <f>5489915-622300</f>
        <v>4867615</v>
      </c>
      <c r="K75" s="301">
        <f t="shared" si="12"/>
        <v>4867615</v>
      </c>
      <c r="L75" s="302"/>
      <c r="M75" s="302">
        <f>ROUND(J75/G75*100,2)</f>
        <v>100</v>
      </c>
      <c r="N75" s="302">
        <f>ROUND(K75/H75*100,2)</f>
        <v>100</v>
      </c>
    </row>
    <row r="76" spans="1:14" ht="12.75">
      <c r="A76" s="300">
        <v>20</v>
      </c>
      <c r="B76" s="300" t="s">
        <v>335</v>
      </c>
      <c r="C76" s="301"/>
      <c r="D76" s="301">
        <v>40001704</v>
      </c>
      <c r="E76" s="301">
        <f t="shared" si="10"/>
        <v>40001704</v>
      </c>
      <c r="F76" s="301"/>
      <c r="G76" s="301">
        <v>40001704</v>
      </c>
      <c r="H76" s="301">
        <f t="shared" si="11"/>
        <v>40001704</v>
      </c>
      <c r="I76" s="301"/>
      <c r="J76" s="301">
        <v>40001704</v>
      </c>
      <c r="K76" s="301">
        <f t="shared" si="12"/>
        <v>40001704</v>
      </c>
      <c r="L76" s="302"/>
      <c r="M76" s="302">
        <f>ROUND(J76/G76*100,2)</f>
        <v>100</v>
      </c>
      <c r="N76" s="302">
        <f>ROUND(K76/H76*100,2)</f>
        <v>100</v>
      </c>
    </row>
    <row r="77" spans="1:14" ht="15.75" customHeight="1">
      <c r="A77" s="300">
        <v>21</v>
      </c>
      <c r="B77" s="321" t="s">
        <v>368</v>
      </c>
      <c r="C77" s="301"/>
      <c r="D77" s="301">
        <v>0</v>
      </c>
      <c r="E77" s="301">
        <f t="shared" si="10"/>
        <v>0</v>
      </c>
      <c r="F77" s="301"/>
      <c r="G77" s="301">
        <v>0</v>
      </c>
      <c r="H77" s="301">
        <f t="shared" si="11"/>
        <v>0</v>
      </c>
      <c r="I77" s="301"/>
      <c r="J77" s="301">
        <v>0</v>
      </c>
      <c r="K77" s="301">
        <f t="shared" si="12"/>
        <v>0</v>
      </c>
      <c r="L77" s="302"/>
      <c r="M77" s="302"/>
      <c r="N77" s="302"/>
    </row>
    <row r="78" spans="1:14" ht="16.5" customHeight="1">
      <c r="A78" s="300">
        <v>22</v>
      </c>
      <c r="B78" s="322" t="s">
        <v>369</v>
      </c>
      <c r="C78" s="301"/>
      <c r="D78" s="301">
        <v>0</v>
      </c>
      <c r="E78" s="301">
        <f t="shared" si="10"/>
        <v>0</v>
      </c>
      <c r="F78" s="301"/>
      <c r="G78" s="301">
        <v>0</v>
      </c>
      <c r="H78" s="301">
        <f t="shared" si="11"/>
        <v>0</v>
      </c>
      <c r="I78" s="301"/>
      <c r="J78" s="301">
        <v>0</v>
      </c>
      <c r="K78" s="301">
        <f t="shared" si="12"/>
        <v>0</v>
      </c>
      <c r="L78" s="302"/>
      <c r="M78" s="302"/>
      <c r="N78" s="302"/>
    </row>
    <row r="79" spans="1:14" ht="14.25" customHeight="1">
      <c r="A79" s="300">
        <v>23</v>
      </c>
      <c r="B79" s="322" t="s">
        <v>329</v>
      </c>
      <c r="C79" s="301"/>
      <c r="D79" s="301">
        <v>44077146</v>
      </c>
      <c r="E79" s="301">
        <f t="shared" si="10"/>
        <v>44077146</v>
      </c>
      <c r="F79" s="301"/>
      <c r="G79" s="301">
        <v>44077146</v>
      </c>
      <c r="H79" s="301">
        <f t="shared" si="11"/>
        <v>44077146</v>
      </c>
      <c r="I79" s="301"/>
      <c r="J79" s="301">
        <v>44077146</v>
      </c>
      <c r="K79" s="301">
        <f t="shared" si="12"/>
        <v>44077146</v>
      </c>
      <c r="L79" s="302"/>
      <c r="M79" s="302">
        <f>ROUND(J79/G79*100,2)</f>
        <v>100</v>
      </c>
      <c r="N79" s="302">
        <f>ROUND(K79/H79*100,2)</f>
        <v>100</v>
      </c>
    </row>
    <row r="80" spans="1:14" ht="16.5" customHeight="1">
      <c r="A80" s="300">
        <v>24</v>
      </c>
      <c r="B80" s="322" t="s">
        <v>370</v>
      </c>
      <c r="C80" s="301">
        <v>319024</v>
      </c>
      <c r="D80" s="301">
        <v>0</v>
      </c>
      <c r="E80" s="301">
        <f t="shared" si="10"/>
        <v>319024</v>
      </c>
      <c r="F80" s="301">
        <v>319024</v>
      </c>
      <c r="G80" s="301">
        <v>0</v>
      </c>
      <c r="H80" s="301">
        <f t="shared" si="11"/>
        <v>319024</v>
      </c>
      <c r="I80" s="301">
        <v>319024</v>
      </c>
      <c r="J80" s="301">
        <v>0</v>
      </c>
      <c r="K80" s="301">
        <f t="shared" si="12"/>
        <v>319024</v>
      </c>
      <c r="L80" s="302">
        <f>ROUND(I80/F80*100,2)</f>
        <v>100</v>
      </c>
      <c r="M80" s="302"/>
      <c r="N80" s="302">
        <f aca="true" t="shared" si="15" ref="N80:N85">ROUND(K80/H80*100,2)</f>
        <v>100</v>
      </c>
    </row>
    <row r="81" spans="1:14" ht="15.75" customHeight="1">
      <c r="A81" s="300">
        <v>25</v>
      </c>
      <c r="B81" s="322" t="s">
        <v>371</v>
      </c>
      <c r="C81" s="301">
        <v>24911614</v>
      </c>
      <c r="D81" s="301">
        <v>0</v>
      </c>
      <c r="E81" s="301">
        <f t="shared" si="10"/>
        <v>24911614</v>
      </c>
      <c r="F81" s="301">
        <v>24911614</v>
      </c>
      <c r="G81" s="301">
        <v>0</v>
      </c>
      <c r="H81" s="301">
        <f t="shared" si="11"/>
        <v>24911614</v>
      </c>
      <c r="I81" s="301">
        <v>24911614</v>
      </c>
      <c r="J81" s="301">
        <v>0</v>
      </c>
      <c r="K81" s="301">
        <f t="shared" si="12"/>
        <v>24911614</v>
      </c>
      <c r="L81" s="302">
        <f>ROUND(I81/F81*100,2)</f>
        <v>100</v>
      </c>
      <c r="M81" s="302"/>
      <c r="N81" s="302">
        <f t="shared" si="15"/>
        <v>100</v>
      </c>
    </row>
    <row r="82" spans="1:14" ht="13.5" customHeight="1">
      <c r="A82" s="300">
        <v>27</v>
      </c>
      <c r="B82" s="322" t="s">
        <v>372</v>
      </c>
      <c r="C82" s="301">
        <v>184051</v>
      </c>
      <c r="D82" s="301">
        <v>0</v>
      </c>
      <c r="E82" s="301">
        <f t="shared" si="10"/>
        <v>184051</v>
      </c>
      <c r="F82" s="301">
        <v>184051</v>
      </c>
      <c r="G82" s="301">
        <v>0</v>
      </c>
      <c r="H82" s="301">
        <f t="shared" si="11"/>
        <v>184051</v>
      </c>
      <c r="I82" s="301">
        <v>184051</v>
      </c>
      <c r="J82" s="301">
        <v>0</v>
      </c>
      <c r="K82" s="301">
        <f t="shared" si="12"/>
        <v>184051</v>
      </c>
      <c r="L82" s="302">
        <f>ROUND(I82/F82*100,2)</f>
        <v>100</v>
      </c>
      <c r="M82" s="302"/>
      <c r="N82" s="302">
        <f t="shared" si="15"/>
        <v>100</v>
      </c>
    </row>
    <row r="83" spans="1:14" ht="12.75">
      <c r="A83" s="300">
        <v>28</v>
      </c>
      <c r="B83" s="300" t="s">
        <v>373</v>
      </c>
      <c r="C83" s="301">
        <v>1780000</v>
      </c>
      <c r="D83" s="301">
        <v>0</v>
      </c>
      <c r="E83" s="301">
        <f t="shared" si="10"/>
        <v>1780000</v>
      </c>
      <c r="F83" s="301">
        <v>1780000</v>
      </c>
      <c r="G83" s="301">
        <v>0</v>
      </c>
      <c r="H83" s="301">
        <f t="shared" si="11"/>
        <v>1780000</v>
      </c>
      <c r="I83" s="301">
        <v>1780000</v>
      </c>
      <c r="J83" s="301">
        <v>0</v>
      </c>
      <c r="K83" s="301">
        <f t="shared" si="12"/>
        <v>1780000</v>
      </c>
      <c r="L83" s="302">
        <f>ROUND(I83/F83*100,2)</f>
        <v>100</v>
      </c>
      <c r="M83" s="302"/>
      <c r="N83" s="302">
        <f t="shared" si="15"/>
        <v>100</v>
      </c>
    </row>
    <row r="84" spans="1:14" ht="14.25" customHeight="1">
      <c r="A84" s="281">
        <v>29</v>
      </c>
      <c r="B84" s="323" t="s">
        <v>374</v>
      </c>
      <c r="C84" s="279"/>
      <c r="D84" s="279">
        <v>37591829</v>
      </c>
      <c r="E84" s="279">
        <f t="shared" si="10"/>
        <v>37591829</v>
      </c>
      <c r="F84" s="279"/>
      <c r="G84" s="279">
        <v>37591829</v>
      </c>
      <c r="H84" s="279">
        <f t="shared" si="11"/>
        <v>37591829</v>
      </c>
      <c r="I84" s="279"/>
      <c r="J84" s="279">
        <v>37591829</v>
      </c>
      <c r="K84" s="279">
        <f t="shared" si="12"/>
        <v>37591829</v>
      </c>
      <c r="L84" s="280"/>
      <c r="M84" s="280">
        <f>ROUND(J84/G84*100,2)</f>
        <v>100</v>
      </c>
      <c r="N84" s="280">
        <f t="shared" si="15"/>
        <v>100</v>
      </c>
    </row>
    <row r="85" spans="1:14" ht="12.75">
      <c r="A85" s="303"/>
      <c r="B85" s="315" t="s">
        <v>3</v>
      </c>
      <c r="C85" s="316">
        <f>SUM(C57:C84)</f>
        <v>27194689</v>
      </c>
      <c r="D85" s="316">
        <f>SUM(D57:D84)</f>
        <v>830624696</v>
      </c>
      <c r="E85" s="316">
        <f t="shared" si="10"/>
        <v>857819385</v>
      </c>
      <c r="F85" s="316">
        <f>SUM(F57:F84)</f>
        <v>27194689</v>
      </c>
      <c r="G85" s="316">
        <f>SUM(G57:G84)</f>
        <v>830624696</v>
      </c>
      <c r="H85" s="316">
        <f t="shared" si="11"/>
        <v>857819385</v>
      </c>
      <c r="I85" s="316">
        <f>SUM(I57:I84)</f>
        <v>27194689</v>
      </c>
      <c r="J85" s="316">
        <f>SUM(J57:J84)</f>
        <v>830624696</v>
      </c>
      <c r="K85" s="316">
        <f t="shared" si="12"/>
        <v>857819385</v>
      </c>
      <c r="L85" s="317">
        <f>ROUND(I85/F85*100,2)</f>
        <v>100</v>
      </c>
      <c r="M85" s="317">
        <f>ROUND(J85/G85*100,2)</f>
        <v>100</v>
      </c>
      <c r="N85" s="317">
        <f t="shared" si="15"/>
        <v>100</v>
      </c>
    </row>
    <row r="86" spans="1:14" ht="12.75">
      <c r="A86" s="303"/>
      <c r="B86" s="315"/>
      <c r="C86" s="316"/>
      <c r="D86" s="316"/>
      <c r="E86" s="316"/>
      <c r="F86" s="316"/>
      <c r="G86" s="316"/>
      <c r="H86" s="316"/>
      <c r="I86" s="316"/>
      <c r="J86" s="316"/>
      <c r="K86" s="316"/>
      <c r="L86" s="317"/>
      <c r="M86" s="317"/>
      <c r="N86" s="317"/>
    </row>
    <row r="87" spans="1:14" ht="12.75">
      <c r="A87" s="303" t="s">
        <v>189</v>
      </c>
      <c r="B87" s="299" t="s">
        <v>375</v>
      </c>
      <c r="C87" s="316"/>
      <c r="D87" s="316"/>
      <c r="E87" s="316"/>
      <c r="F87" s="316"/>
      <c r="G87" s="316"/>
      <c r="H87" s="316"/>
      <c r="I87" s="316"/>
      <c r="J87" s="316"/>
      <c r="K87" s="316"/>
      <c r="L87" s="317"/>
      <c r="M87" s="317"/>
      <c r="N87" s="317"/>
    </row>
    <row r="88" spans="1:14" ht="12.75">
      <c r="A88" s="303"/>
      <c r="B88" s="315"/>
      <c r="C88" s="316"/>
      <c r="D88" s="316"/>
      <c r="E88" s="316"/>
      <c r="F88" s="316"/>
      <c r="G88" s="316"/>
      <c r="H88" s="316"/>
      <c r="I88" s="316"/>
      <c r="J88" s="316"/>
      <c r="K88" s="316"/>
      <c r="L88" s="317"/>
      <c r="M88" s="317"/>
      <c r="N88" s="317"/>
    </row>
    <row r="89" spans="1:14" ht="12.75">
      <c r="A89" s="324">
        <v>1</v>
      </c>
      <c r="B89" s="325" t="s">
        <v>376</v>
      </c>
      <c r="C89" s="326">
        <v>0</v>
      </c>
      <c r="D89" s="326">
        <v>55000000</v>
      </c>
      <c r="E89" s="326">
        <f>C89+D89</f>
        <v>55000000</v>
      </c>
      <c r="F89" s="326">
        <v>0</v>
      </c>
      <c r="G89" s="326">
        <v>55000000</v>
      </c>
      <c r="H89" s="326">
        <f>F89+G89</f>
        <v>55000000</v>
      </c>
      <c r="I89" s="326">
        <v>0</v>
      </c>
      <c r="J89" s="326"/>
      <c r="K89" s="326">
        <f>I89+J89</f>
        <v>0</v>
      </c>
      <c r="L89" s="327"/>
      <c r="M89" s="327">
        <f>ROUND(J89/G89*100,2)</f>
        <v>0</v>
      </c>
      <c r="N89" s="327">
        <f>ROUND(K89/H89*100,2)</f>
        <v>0</v>
      </c>
    </row>
    <row r="90" spans="1:14" ht="12.75">
      <c r="A90" s="11"/>
      <c r="B90" s="11"/>
      <c r="C90" s="328"/>
      <c r="D90" s="328"/>
      <c r="E90" s="328"/>
      <c r="F90" s="328"/>
      <c r="G90" s="328"/>
      <c r="H90" s="328"/>
      <c r="I90" s="328"/>
      <c r="J90" s="328"/>
      <c r="K90" s="328"/>
      <c r="L90" s="329"/>
      <c r="M90" s="329"/>
      <c r="N90" s="329"/>
    </row>
    <row r="91" spans="1:14" ht="12.75">
      <c r="A91" s="303"/>
      <c r="B91" s="299" t="s">
        <v>84</v>
      </c>
      <c r="C91" s="304">
        <f>C85+C89</f>
        <v>27194689</v>
      </c>
      <c r="D91" s="304">
        <f>D85+D89</f>
        <v>885624696</v>
      </c>
      <c r="E91" s="304">
        <f>C91+D91</f>
        <v>912819385</v>
      </c>
      <c r="F91" s="304">
        <f>F85+F89</f>
        <v>27194689</v>
      </c>
      <c r="G91" s="304">
        <f>G85+G89</f>
        <v>885624696</v>
      </c>
      <c r="H91" s="304">
        <f>F91+G91</f>
        <v>912819385</v>
      </c>
      <c r="I91" s="304">
        <f>I85+I89</f>
        <v>27194689</v>
      </c>
      <c r="J91" s="304">
        <f>J85+J89</f>
        <v>830624696</v>
      </c>
      <c r="K91" s="304">
        <f>I91+J91</f>
        <v>857819385</v>
      </c>
      <c r="L91" s="305">
        <f>ROUND(I91/F91*100,2)</f>
        <v>100</v>
      </c>
      <c r="M91" s="305">
        <f>ROUND(J91/G91*100,2)</f>
        <v>93.79</v>
      </c>
      <c r="N91" s="305">
        <f>ROUND(K91/H91*100,2)</f>
        <v>93.97</v>
      </c>
    </row>
    <row r="92" spans="1:14" ht="12.75">
      <c r="A92" s="303"/>
      <c r="B92" s="299"/>
      <c r="C92" s="304"/>
      <c r="D92" s="304"/>
      <c r="E92" s="304"/>
      <c r="F92" s="304"/>
      <c r="G92" s="304"/>
      <c r="H92" s="304"/>
      <c r="I92" s="304"/>
      <c r="J92" s="304"/>
      <c r="K92" s="304"/>
      <c r="L92" s="305"/>
      <c r="M92" s="305"/>
      <c r="N92" s="305"/>
    </row>
    <row r="93" spans="1:14" ht="12.75">
      <c r="A93" s="11"/>
      <c r="B93" s="303" t="s">
        <v>14</v>
      </c>
      <c r="C93" s="330">
        <f>C54+C91</f>
        <v>28672870</v>
      </c>
      <c r="D93" s="330">
        <f>D54+D91</f>
        <v>1177187104</v>
      </c>
      <c r="E93" s="330">
        <f>C93+D93</f>
        <v>1205859974</v>
      </c>
      <c r="F93" s="330">
        <f>F54+F91</f>
        <v>32672870</v>
      </c>
      <c r="G93" s="330">
        <f>G54+G91</f>
        <v>2055593880</v>
      </c>
      <c r="H93" s="330">
        <f>F93+G93</f>
        <v>2088266750</v>
      </c>
      <c r="I93" s="330">
        <f>I54+I91</f>
        <v>31194689</v>
      </c>
      <c r="J93" s="330">
        <f>J54+J91</f>
        <v>1878165145</v>
      </c>
      <c r="K93" s="330">
        <f>I93+J93</f>
        <v>1909359834</v>
      </c>
      <c r="L93" s="331">
        <f>ROUND(I93/F93*100,2)</f>
        <v>95.48</v>
      </c>
      <c r="M93" s="331">
        <f>ROUND(J93/G93*100,2)</f>
        <v>91.37</v>
      </c>
      <c r="N93" s="331">
        <f>ROUND(K93/H93*100,2)</f>
        <v>91.43</v>
      </c>
    </row>
    <row r="94" spans="1:14" ht="12.75">
      <c r="A94" s="11"/>
      <c r="B94" s="303" t="s">
        <v>45</v>
      </c>
      <c r="C94" s="328"/>
      <c r="D94" s="328"/>
      <c r="E94" s="328"/>
      <c r="F94" s="328"/>
      <c r="G94" s="328"/>
      <c r="H94" s="328"/>
      <c r="I94" s="328"/>
      <c r="J94" s="328"/>
      <c r="K94" s="328"/>
      <c r="L94" s="329"/>
      <c r="M94" s="329"/>
      <c r="N94" s="329"/>
    </row>
    <row r="95" spans="1:14" ht="12.75">
      <c r="A95" s="11"/>
      <c r="B95" s="332" t="s">
        <v>46</v>
      </c>
      <c r="C95" s="319">
        <f>C93-C96-C97</f>
        <v>28672870</v>
      </c>
      <c r="D95" s="319">
        <f>D93-D96-D97</f>
        <v>1030632270</v>
      </c>
      <c r="E95" s="319">
        <f>C95+D95</f>
        <v>1059305140</v>
      </c>
      <c r="F95" s="319">
        <f>F93-F96-F97</f>
        <v>32672870</v>
      </c>
      <c r="G95" s="319">
        <f>G93-G96-G97</f>
        <v>1908989046</v>
      </c>
      <c r="H95" s="319">
        <f>F95+G95</f>
        <v>1941661916</v>
      </c>
      <c r="I95" s="319">
        <f>I93-I96-I97</f>
        <v>31194689</v>
      </c>
      <c r="J95" s="319">
        <f>J93-J96-J97</f>
        <v>1836245837</v>
      </c>
      <c r="K95" s="319">
        <f>I95+J95</f>
        <v>1867440526</v>
      </c>
      <c r="L95" s="320">
        <f>ROUND(I95/F95*100,2)</f>
        <v>95.48</v>
      </c>
      <c r="M95" s="320">
        <f>ROUND(J95/G95*100,2)</f>
        <v>96.19</v>
      </c>
      <c r="N95" s="320">
        <f>ROUND(K95/H95*100,2)</f>
        <v>96.18</v>
      </c>
    </row>
    <row r="96" spans="1:14" ht="12.75">
      <c r="A96" s="11"/>
      <c r="B96" s="13" t="s">
        <v>44</v>
      </c>
      <c r="C96" s="283">
        <f>C46+C44+C43+C24+C25+C84</f>
        <v>0</v>
      </c>
      <c r="D96" s="283">
        <f>D46+D44+D43+D24+D25+D84</f>
        <v>91554834</v>
      </c>
      <c r="E96" s="283">
        <f>C96+D96</f>
        <v>91554834</v>
      </c>
      <c r="F96" s="283">
        <f>F46+F44+F43+F24+F25+F84</f>
        <v>0</v>
      </c>
      <c r="G96" s="283">
        <f>G46+G44+G43+G24+G25+G84</f>
        <v>91604834</v>
      </c>
      <c r="H96" s="283">
        <f>F96+G96</f>
        <v>91604834</v>
      </c>
      <c r="I96" s="283">
        <f>I46+I44+I43+I24+I25+I84</f>
        <v>0</v>
      </c>
      <c r="J96" s="283">
        <f>J46+J44+J43+J24+J25+J84</f>
        <v>41919308</v>
      </c>
      <c r="K96" s="283">
        <f>I96+J96</f>
        <v>41919308</v>
      </c>
      <c r="L96" s="333"/>
      <c r="M96" s="333">
        <f>ROUND(J96/G96*100,2)</f>
        <v>45.76</v>
      </c>
      <c r="N96" s="333">
        <f>ROUND(K96/H96*100,2)</f>
        <v>45.76</v>
      </c>
    </row>
    <row r="97" spans="1:14" ht="12.75">
      <c r="A97" s="11"/>
      <c r="B97" s="324" t="s">
        <v>377</v>
      </c>
      <c r="C97" s="334">
        <f>C89</f>
        <v>0</v>
      </c>
      <c r="D97" s="334">
        <f>D89</f>
        <v>55000000</v>
      </c>
      <c r="E97" s="334">
        <f>C97+D97</f>
        <v>55000000</v>
      </c>
      <c r="F97" s="334">
        <f>F89</f>
        <v>0</v>
      </c>
      <c r="G97" s="334">
        <f>G89</f>
        <v>55000000</v>
      </c>
      <c r="H97" s="334">
        <f>F97+G97</f>
        <v>55000000</v>
      </c>
      <c r="I97" s="334">
        <f>I89</f>
        <v>0</v>
      </c>
      <c r="J97" s="334">
        <f>J89</f>
        <v>0</v>
      </c>
      <c r="K97" s="334">
        <f>I97+J97</f>
        <v>0</v>
      </c>
      <c r="L97" s="335"/>
      <c r="M97" s="335">
        <f>ROUND(J97/G97*100,2)</f>
        <v>0</v>
      </c>
      <c r="N97" s="335">
        <f>ROUND(K97/H97*100,2)</f>
        <v>0</v>
      </c>
    </row>
  </sheetData>
  <sheetProtection/>
  <mergeCells count="8">
    <mergeCell ref="A1:B1"/>
    <mergeCell ref="A2:C2"/>
    <mergeCell ref="A4:N4"/>
    <mergeCell ref="A5:E5"/>
    <mergeCell ref="C6:E6"/>
    <mergeCell ref="F6:H6"/>
    <mergeCell ref="I6:K6"/>
    <mergeCell ref="L6:N6"/>
  </mergeCells>
  <printOptions/>
  <pageMargins left="0.7" right="0.7" top="0.75" bottom="0.75" header="0.3" footer="0.3"/>
  <pageSetup horizontalDpi="600" verticalDpi="600" orientation="landscape" paperSize="8" scale="74" r:id="rId1"/>
  <rowBreaks count="1" manualBreakCount="1">
    <brk id="5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N154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72.75390625" style="0" customWidth="1"/>
    <col min="3" max="3" width="11.00390625" style="0" customWidth="1"/>
    <col min="4" max="4" width="12.75390625" style="0" customWidth="1"/>
    <col min="5" max="5" width="12.25390625" style="0" customWidth="1"/>
    <col min="6" max="6" width="11.00390625" style="0" bestFit="1" customWidth="1"/>
    <col min="7" max="7" width="12.75390625" style="0" bestFit="1" customWidth="1"/>
    <col min="8" max="8" width="12.25390625" style="0" bestFit="1" customWidth="1"/>
    <col min="9" max="9" width="11.00390625" style="0" bestFit="1" customWidth="1"/>
    <col min="10" max="10" width="12.75390625" style="0" bestFit="1" customWidth="1"/>
    <col min="11" max="11" width="12.25390625" style="0" bestFit="1" customWidth="1"/>
    <col min="12" max="12" width="9.375" style="0" customWidth="1"/>
    <col min="13" max="13" width="8.625" style="0" customWidth="1"/>
    <col min="14" max="14" width="9.875" style="0" customWidth="1"/>
    <col min="15" max="15" width="9.125" style="637" customWidth="1"/>
  </cols>
  <sheetData>
    <row r="1" spans="1:5" ht="13.5" customHeight="1">
      <c r="A1" s="688" t="s">
        <v>569</v>
      </c>
      <c r="B1" s="688"/>
      <c r="C1" s="688"/>
      <c r="D1" s="688"/>
      <c r="E1" s="688"/>
    </row>
    <row r="2" spans="1:5" ht="13.5">
      <c r="A2" s="688"/>
      <c r="B2" s="688"/>
      <c r="C2" s="688"/>
      <c r="D2" s="688"/>
      <c r="E2" s="688"/>
    </row>
    <row r="3" spans="1:14" ht="12.75">
      <c r="A3" s="689" t="s">
        <v>381</v>
      </c>
      <c r="B3" s="689"/>
      <c r="C3" s="689"/>
      <c r="D3" s="689"/>
      <c r="E3" s="689"/>
      <c r="F3" s="689"/>
      <c r="G3" s="689"/>
      <c r="H3" s="689"/>
      <c r="I3" s="689"/>
      <c r="J3" s="689"/>
      <c r="K3" s="689"/>
      <c r="L3" s="689"/>
      <c r="M3" s="689"/>
      <c r="N3" s="689"/>
    </row>
    <row r="4" spans="1:14" ht="12.75">
      <c r="A4" s="297"/>
      <c r="B4" s="297"/>
      <c r="C4" s="297"/>
      <c r="D4" s="297"/>
      <c r="E4" s="297"/>
      <c r="F4" s="297"/>
      <c r="G4" s="297"/>
      <c r="H4" s="297"/>
      <c r="I4" s="297"/>
      <c r="J4" s="297"/>
      <c r="K4" s="297"/>
      <c r="L4" s="297"/>
      <c r="M4" s="297"/>
      <c r="N4" s="297"/>
    </row>
    <row r="5" spans="1:14" ht="24" customHeight="1">
      <c r="A5" s="297"/>
      <c r="B5" s="297"/>
      <c r="C5" s="690" t="s">
        <v>312</v>
      </c>
      <c r="D5" s="690"/>
      <c r="E5" s="690"/>
      <c r="F5" s="690" t="s">
        <v>378</v>
      </c>
      <c r="G5" s="690"/>
      <c r="H5" s="690"/>
      <c r="I5" s="690" t="s">
        <v>379</v>
      </c>
      <c r="J5" s="690"/>
      <c r="K5" s="690"/>
      <c r="L5" s="690" t="s">
        <v>159</v>
      </c>
      <c r="M5" s="690"/>
      <c r="N5" s="690"/>
    </row>
    <row r="6" spans="1:14" ht="24" customHeight="1">
      <c r="A6" s="297"/>
      <c r="B6" s="297"/>
      <c r="C6" s="297" t="s">
        <v>338</v>
      </c>
      <c r="D6" s="297" t="s">
        <v>339</v>
      </c>
      <c r="E6" s="297" t="s">
        <v>340</v>
      </c>
      <c r="F6" s="297" t="s">
        <v>338</v>
      </c>
      <c r="G6" s="297" t="s">
        <v>339</v>
      </c>
      <c r="H6" s="297" t="s">
        <v>340</v>
      </c>
      <c r="I6" s="297" t="s">
        <v>338</v>
      </c>
      <c r="J6" s="297" t="s">
        <v>339</v>
      </c>
      <c r="K6" s="297" t="s">
        <v>340</v>
      </c>
      <c r="L6" s="298" t="s">
        <v>338</v>
      </c>
      <c r="M6" s="298" t="s">
        <v>339</v>
      </c>
      <c r="N6" s="297" t="s">
        <v>340</v>
      </c>
    </row>
    <row r="7" spans="1:14" ht="12.75">
      <c r="A7" s="303" t="s">
        <v>1</v>
      </c>
      <c r="B7" s="318" t="s">
        <v>68</v>
      </c>
      <c r="C7" s="304"/>
      <c r="D7" s="304"/>
      <c r="E7" s="304"/>
      <c r="F7" s="304"/>
      <c r="G7" s="304"/>
      <c r="H7" s="304"/>
      <c r="I7" s="304"/>
      <c r="J7" s="304"/>
      <c r="K7" s="304"/>
      <c r="L7" s="304"/>
      <c r="M7" s="304"/>
      <c r="N7" s="304"/>
    </row>
    <row r="8" spans="1:14" ht="15" customHeight="1">
      <c r="A8" s="336">
        <v>1</v>
      </c>
      <c r="B8" s="321" t="s">
        <v>22</v>
      </c>
      <c r="C8" s="337"/>
      <c r="D8" s="337">
        <v>6000000</v>
      </c>
      <c r="E8" s="337">
        <f aca="true" t="shared" si="0" ref="E8:E39">C8+D8</f>
        <v>6000000</v>
      </c>
      <c r="F8" s="337"/>
      <c r="G8" s="337">
        <v>4528691</v>
      </c>
      <c r="H8" s="337">
        <f aca="true" t="shared" si="1" ref="H8:H39">F8+G8</f>
        <v>4528691</v>
      </c>
      <c r="I8" s="337"/>
      <c r="J8" s="337">
        <v>2846515</v>
      </c>
      <c r="K8" s="337">
        <f aca="true" t="shared" si="2" ref="K8:K39">I8+J8</f>
        <v>2846515</v>
      </c>
      <c r="L8" s="338"/>
      <c r="M8" s="338">
        <f aca="true" t="shared" si="3" ref="M8:M17">ROUND(J8/G8*100,2)</f>
        <v>62.86</v>
      </c>
      <c r="N8" s="338">
        <f aca="true" t="shared" si="4" ref="N8:N17">ROUND(K8/H8*100,2)</f>
        <v>62.86</v>
      </c>
    </row>
    <row r="9" spans="1:14" ht="15" customHeight="1">
      <c r="A9" s="336">
        <v>2</v>
      </c>
      <c r="B9" s="321" t="s">
        <v>20</v>
      </c>
      <c r="C9" s="337"/>
      <c r="D9" s="337">
        <v>5000000</v>
      </c>
      <c r="E9" s="337">
        <f t="shared" si="0"/>
        <v>5000000</v>
      </c>
      <c r="F9" s="337"/>
      <c r="G9" s="337">
        <v>5000000</v>
      </c>
      <c r="H9" s="337">
        <f t="shared" si="1"/>
        <v>5000000</v>
      </c>
      <c r="I9" s="337"/>
      <c r="J9" s="337">
        <v>666115</v>
      </c>
      <c r="K9" s="337">
        <f t="shared" si="2"/>
        <v>666115</v>
      </c>
      <c r="L9" s="338"/>
      <c r="M9" s="338">
        <f t="shared" si="3"/>
        <v>13.32</v>
      </c>
      <c r="N9" s="338">
        <f t="shared" si="4"/>
        <v>13.32</v>
      </c>
    </row>
    <row r="10" spans="1:14" ht="15" customHeight="1">
      <c r="A10" s="336">
        <v>3</v>
      </c>
      <c r="B10" s="308" t="s">
        <v>119</v>
      </c>
      <c r="C10" s="301"/>
      <c r="D10" s="301">
        <v>3000000</v>
      </c>
      <c r="E10" s="301">
        <f t="shared" si="0"/>
        <v>3000000</v>
      </c>
      <c r="F10" s="301"/>
      <c r="G10" s="301">
        <v>6000000</v>
      </c>
      <c r="H10" s="301">
        <f t="shared" si="1"/>
        <v>6000000</v>
      </c>
      <c r="I10" s="301"/>
      <c r="J10" s="301">
        <v>3619500</v>
      </c>
      <c r="K10" s="301">
        <f t="shared" si="2"/>
        <v>3619500</v>
      </c>
      <c r="L10" s="302"/>
      <c r="M10" s="302">
        <f t="shared" si="3"/>
        <v>60.33</v>
      </c>
      <c r="N10" s="302">
        <f t="shared" si="4"/>
        <v>60.33</v>
      </c>
    </row>
    <row r="11" spans="1:14" ht="15" customHeight="1">
      <c r="A11" s="336">
        <v>4</v>
      </c>
      <c r="B11" s="308" t="s">
        <v>61</v>
      </c>
      <c r="C11" s="301"/>
      <c r="D11" s="301">
        <v>5000000</v>
      </c>
      <c r="E11" s="301">
        <f t="shared" si="0"/>
        <v>5000000</v>
      </c>
      <c r="F11" s="301"/>
      <c r="G11" s="301">
        <v>5000000</v>
      </c>
      <c r="H11" s="301">
        <f t="shared" si="1"/>
        <v>5000000</v>
      </c>
      <c r="I11" s="301"/>
      <c r="J11" s="301">
        <v>0</v>
      </c>
      <c r="K11" s="301">
        <f t="shared" si="2"/>
        <v>0</v>
      </c>
      <c r="L11" s="302"/>
      <c r="M11" s="302">
        <f t="shared" si="3"/>
        <v>0</v>
      </c>
      <c r="N11" s="302">
        <f t="shared" si="4"/>
        <v>0</v>
      </c>
    </row>
    <row r="12" spans="1:14" ht="15" customHeight="1">
      <c r="A12" s="336">
        <v>5</v>
      </c>
      <c r="B12" s="322" t="s">
        <v>382</v>
      </c>
      <c r="C12" s="301"/>
      <c r="D12" s="301">
        <v>100480000</v>
      </c>
      <c r="E12" s="301">
        <f t="shared" si="0"/>
        <v>100480000</v>
      </c>
      <c r="F12" s="301"/>
      <c r="G12" s="301">
        <v>100480000</v>
      </c>
      <c r="H12" s="301">
        <f t="shared" si="1"/>
        <v>100480000</v>
      </c>
      <c r="I12" s="301"/>
      <c r="J12" s="301">
        <v>3840800</v>
      </c>
      <c r="K12" s="301">
        <f t="shared" si="2"/>
        <v>3840800</v>
      </c>
      <c r="L12" s="302"/>
      <c r="M12" s="302">
        <f t="shared" si="3"/>
        <v>3.82</v>
      </c>
      <c r="N12" s="302">
        <f t="shared" si="4"/>
        <v>3.82</v>
      </c>
    </row>
    <row r="13" spans="1:14" ht="15" customHeight="1">
      <c r="A13" s="336">
        <v>6</v>
      </c>
      <c r="B13" s="322" t="s">
        <v>369</v>
      </c>
      <c r="C13" s="301"/>
      <c r="D13" s="301">
        <v>7200000</v>
      </c>
      <c r="E13" s="301">
        <f t="shared" si="0"/>
        <v>7200000</v>
      </c>
      <c r="F13" s="301"/>
      <c r="G13" s="301">
        <v>7900000</v>
      </c>
      <c r="H13" s="301">
        <f t="shared" si="1"/>
        <v>7900000</v>
      </c>
      <c r="I13" s="301"/>
      <c r="J13" s="301">
        <v>6277380</v>
      </c>
      <c r="K13" s="301">
        <f t="shared" si="2"/>
        <v>6277380</v>
      </c>
      <c r="L13" s="302"/>
      <c r="M13" s="302">
        <f t="shared" si="3"/>
        <v>79.46</v>
      </c>
      <c r="N13" s="302">
        <f t="shared" si="4"/>
        <v>79.46</v>
      </c>
    </row>
    <row r="14" spans="1:14" ht="15" customHeight="1">
      <c r="A14" s="339">
        <v>7</v>
      </c>
      <c r="B14" s="340" t="s">
        <v>383</v>
      </c>
      <c r="C14" s="278"/>
      <c r="D14" s="278">
        <v>53500000</v>
      </c>
      <c r="E14" s="278">
        <f t="shared" si="0"/>
        <v>53500000</v>
      </c>
      <c r="F14" s="278"/>
      <c r="G14" s="278">
        <v>53500000</v>
      </c>
      <c r="H14" s="278">
        <f t="shared" si="1"/>
        <v>53500000</v>
      </c>
      <c r="I14" s="278"/>
      <c r="J14" s="278">
        <v>0</v>
      </c>
      <c r="K14" s="278">
        <f t="shared" si="2"/>
        <v>0</v>
      </c>
      <c r="L14" s="282"/>
      <c r="M14" s="282">
        <f t="shared" si="3"/>
        <v>0</v>
      </c>
      <c r="N14" s="282">
        <f t="shared" si="4"/>
        <v>0</v>
      </c>
    </row>
    <row r="15" spans="1:14" ht="15" customHeight="1">
      <c r="A15" s="336">
        <v>8</v>
      </c>
      <c r="B15" s="322" t="s">
        <v>384</v>
      </c>
      <c r="C15" s="301"/>
      <c r="D15" s="301">
        <v>1909445</v>
      </c>
      <c r="E15" s="301">
        <f t="shared" si="0"/>
        <v>1909445</v>
      </c>
      <c r="F15" s="301"/>
      <c r="G15" s="301">
        <v>1909445</v>
      </c>
      <c r="H15" s="301">
        <f t="shared" si="1"/>
        <v>1909445</v>
      </c>
      <c r="I15" s="301"/>
      <c r="J15" s="301">
        <v>1909445</v>
      </c>
      <c r="K15" s="301">
        <f t="shared" si="2"/>
        <v>1909445</v>
      </c>
      <c r="L15" s="302"/>
      <c r="M15" s="302">
        <f t="shared" si="3"/>
        <v>100</v>
      </c>
      <c r="N15" s="302">
        <f t="shared" si="4"/>
        <v>100</v>
      </c>
    </row>
    <row r="16" spans="1:14" ht="15" customHeight="1">
      <c r="A16" s="336">
        <v>9</v>
      </c>
      <c r="B16" s="322" t="s">
        <v>362</v>
      </c>
      <c r="C16" s="301"/>
      <c r="D16" s="301">
        <v>2538938</v>
      </c>
      <c r="E16" s="301">
        <f t="shared" si="0"/>
        <v>2538938</v>
      </c>
      <c r="F16" s="301"/>
      <c r="G16" s="301">
        <v>2538938</v>
      </c>
      <c r="H16" s="301">
        <f t="shared" si="1"/>
        <v>2538938</v>
      </c>
      <c r="I16" s="301"/>
      <c r="J16" s="301">
        <v>2538938</v>
      </c>
      <c r="K16" s="301">
        <f t="shared" si="2"/>
        <v>2538938</v>
      </c>
      <c r="L16" s="302"/>
      <c r="M16" s="302">
        <f t="shared" si="3"/>
        <v>100</v>
      </c>
      <c r="N16" s="302">
        <f t="shared" si="4"/>
        <v>100</v>
      </c>
    </row>
    <row r="17" spans="1:14" ht="15" customHeight="1">
      <c r="A17" s="336">
        <v>10</v>
      </c>
      <c r="B17" s="308" t="s">
        <v>385</v>
      </c>
      <c r="C17" s="301"/>
      <c r="D17" s="301">
        <v>11193971</v>
      </c>
      <c r="E17" s="301">
        <f t="shared" si="0"/>
        <v>11193971</v>
      </c>
      <c r="F17" s="301"/>
      <c r="G17" s="301">
        <v>11193971</v>
      </c>
      <c r="H17" s="301">
        <f t="shared" si="1"/>
        <v>11193971</v>
      </c>
      <c r="I17" s="301"/>
      <c r="J17" s="301">
        <v>8860050</v>
      </c>
      <c r="K17" s="301">
        <f t="shared" si="2"/>
        <v>8860050</v>
      </c>
      <c r="L17" s="302"/>
      <c r="M17" s="302">
        <f t="shared" si="3"/>
        <v>79.15</v>
      </c>
      <c r="N17" s="302">
        <f t="shared" si="4"/>
        <v>79.15</v>
      </c>
    </row>
    <row r="18" spans="1:14" ht="15" customHeight="1">
      <c r="A18" s="336">
        <v>11</v>
      </c>
      <c r="B18" s="308" t="s">
        <v>386</v>
      </c>
      <c r="C18" s="301"/>
      <c r="D18" s="301">
        <v>13100000</v>
      </c>
      <c r="E18" s="301">
        <f t="shared" si="0"/>
        <v>13100000</v>
      </c>
      <c r="F18" s="301"/>
      <c r="G18" s="301">
        <v>5400000</v>
      </c>
      <c r="H18" s="301">
        <f t="shared" si="1"/>
        <v>5400000</v>
      </c>
      <c r="I18" s="301"/>
      <c r="J18" s="301">
        <v>0</v>
      </c>
      <c r="K18" s="301">
        <f t="shared" si="2"/>
        <v>0</v>
      </c>
      <c r="L18" s="302"/>
      <c r="M18" s="302"/>
      <c r="N18" s="302"/>
    </row>
    <row r="19" spans="1:14" ht="15" customHeight="1">
      <c r="A19" s="336">
        <v>12</v>
      </c>
      <c r="B19" s="308" t="s">
        <v>361</v>
      </c>
      <c r="C19" s="301"/>
      <c r="D19" s="301">
        <v>3710686</v>
      </c>
      <c r="E19" s="301">
        <f t="shared" si="0"/>
        <v>3710686</v>
      </c>
      <c r="F19" s="301"/>
      <c r="G19" s="301">
        <v>0</v>
      </c>
      <c r="H19" s="301">
        <f t="shared" si="1"/>
        <v>0</v>
      </c>
      <c r="I19" s="301"/>
      <c r="J19" s="301">
        <v>0</v>
      </c>
      <c r="K19" s="301">
        <f t="shared" si="2"/>
        <v>0</v>
      </c>
      <c r="L19" s="302"/>
      <c r="M19" s="302"/>
      <c r="N19" s="302"/>
    </row>
    <row r="20" spans="1:14" ht="15" customHeight="1">
      <c r="A20" s="336">
        <v>13</v>
      </c>
      <c r="B20" s="308" t="s">
        <v>387</v>
      </c>
      <c r="C20" s="301"/>
      <c r="D20" s="301">
        <v>2200000</v>
      </c>
      <c r="E20" s="301">
        <f t="shared" si="0"/>
        <v>2200000</v>
      </c>
      <c r="F20" s="301"/>
      <c r="G20" s="301">
        <v>2200000</v>
      </c>
      <c r="H20" s="301">
        <f t="shared" si="1"/>
        <v>2200000</v>
      </c>
      <c r="I20" s="301"/>
      <c r="J20" s="301">
        <v>2200000</v>
      </c>
      <c r="K20" s="301">
        <f t="shared" si="2"/>
        <v>2200000</v>
      </c>
      <c r="L20" s="302"/>
      <c r="M20" s="302">
        <f aca="true" t="shared" si="5" ref="M20:M33">ROUND(J20/G20*100,2)</f>
        <v>100</v>
      </c>
      <c r="N20" s="302">
        <f aca="true" t="shared" si="6" ref="N20:N33">ROUND(K20/H20*100,2)</f>
        <v>100</v>
      </c>
    </row>
    <row r="21" spans="1:14" ht="15" customHeight="1">
      <c r="A21" s="336">
        <v>14</v>
      </c>
      <c r="B21" s="308" t="s">
        <v>388</v>
      </c>
      <c r="C21" s="301"/>
      <c r="D21" s="301">
        <v>1000000</v>
      </c>
      <c r="E21" s="301">
        <f t="shared" si="0"/>
        <v>1000000</v>
      </c>
      <c r="F21" s="301"/>
      <c r="G21" s="301">
        <v>1000000</v>
      </c>
      <c r="H21" s="301">
        <f t="shared" si="1"/>
        <v>1000000</v>
      </c>
      <c r="I21" s="301"/>
      <c r="J21" s="301">
        <f>805868+9599+172825</f>
        <v>988292</v>
      </c>
      <c r="K21" s="301">
        <f t="shared" si="2"/>
        <v>988292</v>
      </c>
      <c r="L21" s="302"/>
      <c r="M21" s="302">
        <f t="shared" si="5"/>
        <v>98.83</v>
      </c>
      <c r="N21" s="302">
        <f t="shared" si="6"/>
        <v>98.83</v>
      </c>
    </row>
    <row r="22" spans="1:14" ht="15" customHeight="1">
      <c r="A22" s="336">
        <v>15</v>
      </c>
      <c r="B22" s="308" t="s">
        <v>389</v>
      </c>
      <c r="C22" s="301"/>
      <c r="D22" s="301">
        <v>3600000</v>
      </c>
      <c r="E22" s="301">
        <f t="shared" si="0"/>
        <v>3600000</v>
      </c>
      <c r="F22" s="301"/>
      <c r="G22" s="301">
        <v>3600000</v>
      </c>
      <c r="H22" s="301">
        <f t="shared" si="1"/>
        <v>3600000</v>
      </c>
      <c r="I22" s="301"/>
      <c r="J22" s="301">
        <v>3389880</v>
      </c>
      <c r="K22" s="301">
        <f t="shared" si="2"/>
        <v>3389880</v>
      </c>
      <c r="L22" s="302"/>
      <c r="M22" s="302">
        <f t="shared" si="5"/>
        <v>94.16</v>
      </c>
      <c r="N22" s="302">
        <f t="shared" si="6"/>
        <v>94.16</v>
      </c>
    </row>
    <row r="23" spans="1:14" ht="15" customHeight="1">
      <c r="A23" s="336">
        <v>16</v>
      </c>
      <c r="B23" s="308" t="s">
        <v>329</v>
      </c>
      <c r="C23" s="301"/>
      <c r="D23" s="301">
        <v>44077146</v>
      </c>
      <c r="E23" s="301">
        <f t="shared" si="0"/>
        <v>44077146</v>
      </c>
      <c r="F23" s="301"/>
      <c r="G23" s="301">
        <v>44077146</v>
      </c>
      <c r="H23" s="301">
        <f t="shared" si="1"/>
        <v>44077146</v>
      </c>
      <c r="I23" s="301"/>
      <c r="J23" s="301">
        <v>5463000</v>
      </c>
      <c r="K23" s="301">
        <f t="shared" si="2"/>
        <v>5463000</v>
      </c>
      <c r="L23" s="302"/>
      <c r="M23" s="302">
        <f t="shared" si="5"/>
        <v>12.39</v>
      </c>
      <c r="N23" s="302">
        <f t="shared" si="6"/>
        <v>12.39</v>
      </c>
    </row>
    <row r="24" spans="1:14" ht="15" customHeight="1">
      <c r="A24" s="336">
        <v>17</v>
      </c>
      <c r="B24" s="308" t="s">
        <v>293</v>
      </c>
      <c r="C24" s="319"/>
      <c r="D24" s="319">
        <f>264328585-54637-3178061</f>
        <v>261095887</v>
      </c>
      <c r="E24" s="319">
        <f t="shared" si="0"/>
        <v>261095887</v>
      </c>
      <c r="F24" s="319"/>
      <c r="G24" s="319">
        <v>327627313</v>
      </c>
      <c r="H24" s="319">
        <f t="shared" si="1"/>
        <v>327627313</v>
      </c>
      <c r="I24" s="319"/>
      <c r="J24" s="319">
        <v>179130080</v>
      </c>
      <c r="K24" s="319">
        <f t="shared" si="2"/>
        <v>179130080</v>
      </c>
      <c r="L24" s="320"/>
      <c r="M24" s="320">
        <f t="shared" si="5"/>
        <v>54.67</v>
      </c>
      <c r="N24" s="320">
        <f t="shared" si="6"/>
        <v>54.67</v>
      </c>
    </row>
    <row r="25" spans="1:14" ht="15" customHeight="1">
      <c r="A25" s="336">
        <v>18</v>
      </c>
      <c r="B25" s="308" t="s">
        <v>365</v>
      </c>
      <c r="C25" s="319"/>
      <c r="D25" s="319">
        <v>4198500</v>
      </c>
      <c r="E25" s="319">
        <f t="shared" si="0"/>
        <v>4198500</v>
      </c>
      <c r="F25" s="319"/>
      <c r="G25" s="319">
        <v>4198500</v>
      </c>
      <c r="H25" s="319">
        <f t="shared" si="1"/>
        <v>4198500</v>
      </c>
      <c r="I25" s="319"/>
      <c r="J25" s="319">
        <v>4198500</v>
      </c>
      <c r="K25" s="319">
        <f t="shared" si="2"/>
        <v>4198500</v>
      </c>
      <c r="L25" s="320"/>
      <c r="M25" s="320">
        <f t="shared" si="5"/>
        <v>100</v>
      </c>
      <c r="N25" s="320">
        <f t="shared" si="6"/>
        <v>100</v>
      </c>
    </row>
    <row r="26" spans="1:14" ht="15" customHeight="1">
      <c r="A26" s="336">
        <v>19</v>
      </c>
      <c r="B26" s="308" t="s">
        <v>294</v>
      </c>
      <c r="C26" s="319"/>
      <c r="D26" s="319">
        <f>91835856-105000-127000-1270000</f>
        <v>90333856</v>
      </c>
      <c r="E26" s="319">
        <f t="shared" si="0"/>
        <v>90333856</v>
      </c>
      <c r="F26" s="319"/>
      <c r="G26" s="319">
        <v>112112018</v>
      </c>
      <c r="H26" s="319">
        <f t="shared" si="1"/>
        <v>112112018</v>
      </c>
      <c r="I26" s="319"/>
      <c r="J26" s="319">
        <v>84351415</v>
      </c>
      <c r="K26" s="319">
        <f t="shared" si="2"/>
        <v>84351415</v>
      </c>
      <c r="L26" s="320"/>
      <c r="M26" s="320">
        <f t="shared" si="5"/>
        <v>75.24</v>
      </c>
      <c r="N26" s="320">
        <f t="shared" si="6"/>
        <v>75.24</v>
      </c>
    </row>
    <row r="27" spans="1:14" ht="15" customHeight="1">
      <c r="A27" s="336">
        <v>20</v>
      </c>
      <c r="B27" s="308" t="s">
        <v>295</v>
      </c>
      <c r="C27" s="319"/>
      <c r="D27" s="319">
        <f>260572406-89705388-148500-54637-280000-1270000</f>
        <v>169113881</v>
      </c>
      <c r="E27" s="319">
        <f t="shared" si="0"/>
        <v>169113881</v>
      </c>
      <c r="F27" s="319"/>
      <c r="G27" s="319">
        <v>276076464</v>
      </c>
      <c r="H27" s="319">
        <f t="shared" si="1"/>
        <v>276076464</v>
      </c>
      <c r="I27" s="319"/>
      <c r="J27" s="319">
        <v>284007893</v>
      </c>
      <c r="K27" s="319">
        <f t="shared" si="2"/>
        <v>284007893</v>
      </c>
      <c r="L27" s="320"/>
      <c r="M27" s="320">
        <f t="shared" si="5"/>
        <v>102.87</v>
      </c>
      <c r="N27" s="320">
        <f t="shared" si="6"/>
        <v>102.87</v>
      </c>
    </row>
    <row r="28" spans="1:14" ht="15" customHeight="1">
      <c r="A28" s="336">
        <v>21</v>
      </c>
      <c r="B28" s="308" t="s">
        <v>366</v>
      </c>
      <c r="C28" s="319"/>
      <c r="D28" s="319">
        <v>24999500</v>
      </c>
      <c r="E28" s="319">
        <f t="shared" si="0"/>
        <v>24999500</v>
      </c>
      <c r="F28" s="319"/>
      <c r="G28" s="319">
        <v>8499500</v>
      </c>
      <c r="H28" s="319">
        <f t="shared" si="1"/>
        <v>8499500</v>
      </c>
      <c r="I28" s="319"/>
      <c r="J28" s="319">
        <v>8499500</v>
      </c>
      <c r="K28" s="319">
        <f t="shared" si="2"/>
        <v>8499500</v>
      </c>
      <c r="L28" s="320"/>
      <c r="M28" s="320">
        <f t="shared" si="5"/>
        <v>100</v>
      </c>
      <c r="N28" s="320">
        <f t="shared" si="6"/>
        <v>100</v>
      </c>
    </row>
    <row r="29" spans="1:14" ht="15" customHeight="1">
      <c r="A29" s="336">
        <v>22</v>
      </c>
      <c r="B29" s="308" t="s">
        <v>367</v>
      </c>
      <c r="C29" s="319"/>
      <c r="D29" s="319">
        <v>18128293</v>
      </c>
      <c r="E29" s="319">
        <f t="shared" si="0"/>
        <v>18128293</v>
      </c>
      <c r="F29" s="319"/>
      <c r="G29" s="319">
        <v>18128293</v>
      </c>
      <c r="H29" s="319">
        <f t="shared" si="1"/>
        <v>18128293</v>
      </c>
      <c r="I29" s="319"/>
      <c r="J29" s="319">
        <v>18128293</v>
      </c>
      <c r="K29" s="319">
        <f t="shared" si="2"/>
        <v>18128293</v>
      </c>
      <c r="L29" s="320"/>
      <c r="M29" s="320">
        <f t="shared" si="5"/>
        <v>100</v>
      </c>
      <c r="N29" s="320">
        <f t="shared" si="6"/>
        <v>100</v>
      </c>
    </row>
    <row r="30" spans="1:14" ht="15" customHeight="1">
      <c r="A30" s="336">
        <v>23</v>
      </c>
      <c r="B30" s="308" t="s">
        <v>296</v>
      </c>
      <c r="C30" s="319"/>
      <c r="D30" s="319">
        <f>2475748-2247900</f>
        <v>227848</v>
      </c>
      <c r="E30" s="319">
        <f t="shared" si="0"/>
        <v>227848</v>
      </c>
      <c r="F30" s="319"/>
      <c r="G30" s="319">
        <f>2475748-2247900</f>
        <v>227848</v>
      </c>
      <c r="H30" s="319">
        <f t="shared" si="1"/>
        <v>227848</v>
      </c>
      <c r="I30" s="319"/>
      <c r="J30" s="319">
        <v>2130000</v>
      </c>
      <c r="K30" s="319">
        <f t="shared" si="2"/>
        <v>2130000</v>
      </c>
      <c r="L30" s="320"/>
      <c r="M30" s="320">
        <f t="shared" si="5"/>
        <v>934.83</v>
      </c>
      <c r="N30" s="320">
        <f t="shared" si="6"/>
        <v>934.83</v>
      </c>
    </row>
    <row r="31" spans="1:14" ht="15" customHeight="1">
      <c r="A31" s="336">
        <v>24</v>
      </c>
      <c r="B31" s="308" t="s">
        <v>316</v>
      </c>
      <c r="C31" s="319"/>
      <c r="D31" s="319">
        <v>91775543</v>
      </c>
      <c r="E31" s="319">
        <f t="shared" si="0"/>
        <v>91775543</v>
      </c>
      <c r="F31" s="319"/>
      <c r="G31" s="319">
        <v>84244200</v>
      </c>
      <c r="H31" s="319">
        <f t="shared" si="1"/>
        <v>84244200</v>
      </c>
      <c r="I31" s="319"/>
      <c r="J31" s="319">
        <v>74886630</v>
      </c>
      <c r="K31" s="319">
        <f t="shared" si="2"/>
        <v>74886630</v>
      </c>
      <c r="L31" s="320"/>
      <c r="M31" s="320">
        <f t="shared" si="5"/>
        <v>88.89</v>
      </c>
      <c r="N31" s="320">
        <f t="shared" si="6"/>
        <v>88.89</v>
      </c>
    </row>
    <row r="32" spans="1:14" ht="15" customHeight="1">
      <c r="A32" s="336">
        <v>25</v>
      </c>
      <c r="B32" s="308" t="s">
        <v>317</v>
      </c>
      <c r="C32" s="319"/>
      <c r="D32" s="319">
        <f>37266272-100000</f>
        <v>37166272</v>
      </c>
      <c r="E32" s="319">
        <f t="shared" si="0"/>
        <v>37166272</v>
      </c>
      <c r="F32" s="319"/>
      <c r="G32" s="319">
        <v>48354408</v>
      </c>
      <c r="H32" s="319">
        <f t="shared" si="1"/>
        <v>48354408</v>
      </c>
      <c r="I32" s="319"/>
      <c r="J32" s="319">
        <v>48030427</v>
      </c>
      <c r="K32" s="319">
        <f t="shared" si="2"/>
        <v>48030427</v>
      </c>
      <c r="L32" s="320"/>
      <c r="M32" s="320">
        <f t="shared" si="5"/>
        <v>99.33</v>
      </c>
      <c r="N32" s="320">
        <f t="shared" si="6"/>
        <v>99.33</v>
      </c>
    </row>
    <row r="33" spans="1:14" ht="15" customHeight="1">
      <c r="A33" s="336">
        <v>26</v>
      </c>
      <c r="B33" s="308" t="s">
        <v>390</v>
      </c>
      <c r="C33" s="319"/>
      <c r="D33" s="319">
        <v>5948477</v>
      </c>
      <c r="E33" s="319">
        <f t="shared" si="0"/>
        <v>5948477</v>
      </c>
      <c r="F33" s="319"/>
      <c r="G33" s="319">
        <v>5948477</v>
      </c>
      <c r="H33" s="319">
        <f t="shared" si="1"/>
        <v>5948477</v>
      </c>
      <c r="I33" s="319"/>
      <c r="J33" s="319">
        <v>5948477</v>
      </c>
      <c r="K33" s="319">
        <f t="shared" si="2"/>
        <v>5948477</v>
      </c>
      <c r="L33" s="320"/>
      <c r="M33" s="320">
        <f t="shared" si="5"/>
        <v>100</v>
      </c>
      <c r="N33" s="320">
        <f t="shared" si="6"/>
        <v>100</v>
      </c>
    </row>
    <row r="34" spans="1:14" ht="15" customHeight="1">
      <c r="A34" s="336">
        <v>27</v>
      </c>
      <c r="B34" s="308" t="s">
        <v>297</v>
      </c>
      <c r="C34" s="319"/>
      <c r="D34" s="319">
        <v>0</v>
      </c>
      <c r="E34" s="319">
        <f t="shared" si="0"/>
        <v>0</v>
      </c>
      <c r="F34" s="319"/>
      <c r="G34" s="319">
        <v>0</v>
      </c>
      <c r="H34" s="319">
        <f t="shared" si="1"/>
        <v>0</v>
      </c>
      <c r="I34" s="319"/>
      <c r="J34" s="319">
        <v>0</v>
      </c>
      <c r="K34" s="319">
        <f t="shared" si="2"/>
        <v>0</v>
      </c>
      <c r="L34" s="320"/>
      <c r="M34" s="320"/>
      <c r="N34" s="320"/>
    </row>
    <row r="35" spans="1:14" ht="15" customHeight="1">
      <c r="A35" s="336">
        <v>28</v>
      </c>
      <c r="B35" s="308" t="s">
        <v>298</v>
      </c>
      <c r="C35" s="319"/>
      <c r="D35" s="319">
        <f>5489915-622300</f>
        <v>4867615</v>
      </c>
      <c r="E35" s="319">
        <f t="shared" si="0"/>
        <v>4867615</v>
      </c>
      <c r="F35" s="319"/>
      <c r="G35" s="319">
        <v>234918135</v>
      </c>
      <c r="H35" s="319">
        <f t="shared" si="1"/>
        <v>234918135</v>
      </c>
      <c r="I35" s="319"/>
      <c r="J35" s="319">
        <v>1240000</v>
      </c>
      <c r="K35" s="319">
        <f t="shared" si="2"/>
        <v>1240000</v>
      </c>
      <c r="L35" s="320"/>
      <c r="M35" s="320">
        <f aca="true" t="shared" si="7" ref="M35:N38">ROUND(J35/G35*100,2)</f>
        <v>0.53</v>
      </c>
      <c r="N35" s="320">
        <f t="shared" si="7"/>
        <v>0.53</v>
      </c>
    </row>
    <row r="36" spans="1:14" ht="15" customHeight="1">
      <c r="A36" s="336">
        <v>29</v>
      </c>
      <c r="B36" s="300" t="s">
        <v>391</v>
      </c>
      <c r="C36" s="301"/>
      <c r="D36" s="301">
        <f>198800+1160780</f>
        <v>1359580</v>
      </c>
      <c r="E36" s="301">
        <f t="shared" si="0"/>
        <v>1359580</v>
      </c>
      <c r="F36" s="301"/>
      <c r="G36" s="301">
        <f>198800+1160780</f>
        <v>1359580</v>
      </c>
      <c r="H36" s="301">
        <f t="shared" si="1"/>
        <v>1359580</v>
      </c>
      <c r="I36" s="301"/>
      <c r="J36" s="301">
        <v>0</v>
      </c>
      <c r="K36" s="301">
        <f t="shared" si="2"/>
        <v>0</v>
      </c>
      <c r="L36" s="302"/>
      <c r="M36" s="302">
        <f t="shared" si="7"/>
        <v>0</v>
      </c>
      <c r="N36" s="302">
        <f t="shared" si="7"/>
        <v>0</v>
      </c>
    </row>
    <row r="37" spans="1:14" ht="15" customHeight="1">
      <c r="A37" s="336">
        <v>30</v>
      </c>
      <c r="B37" s="300" t="s">
        <v>392</v>
      </c>
      <c r="C37" s="301"/>
      <c r="D37" s="301">
        <f>20000000-5948477</f>
        <v>14051523</v>
      </c>
      <c r="E37" s="301">
        <f t="shared" si="0"/>
        <v>14051523</v>
      </c>
      <c r="F37" s="301"/>
      <c r="G37" s="301">
        <v>10945179</v>
      </c>
      <c r="H37" s="301">
        <f t="shared" si="1"/>
        <v>10945179</v>
      </c>
      <c r="I37" s="301"/>
      <c r="J37" s="301">
        <v>0</v>
      </c>
      <c r="K37" s="301">
        <f t="shared" si="2"/>
        <v>0</v>
      </c>
      <c r="L37" s="302"/>
      <c r="M37" s="302">
        <f t="shared" si="7"/>
        <v>0</v>
      </c>
      <c r="N37" s="302">
        <f t="shared" si="7"/>
        <v>0</v>
      </c>
    </row>
    <row r="38" spans="1:14" ht="15" customHeight="1">
      <c r="A38" s="336">
        <v>31</v>
      </c>
      <c r="B38" s="308" t="s">
        <v>319</v>
      </c>
      <c r="C38" s="301"/>
      <c r="D38" s="301">
        <v>8800000</v>
      </c>
      <c r="E38" s="301">
        <f t="shared" si="0"/>
        <v>8800000</v>
      </c>
      <c r="F38" s="301"/>
      <c r="G38" s="301">
        <v>8800000</v>
      </c>
      <c r="H38" s="301">
        <f t="shared" si="1"/>
        <v>8800000</v>
      </c>
      <c r="I38" s="301"/>
      <c r="J38" s="301">
        <v>7976936</v>
      </c>
      <c r="K38" s="301">
        <f t="shared" si="2"/>
        <v>7976936</v>
      </c>
      <c r="L38" s="302"/>
      <c r="M38" s="302">
        <f t="shared" si="7"/>
        <v>90.65</v>
      </c>
      <c r="N38" s="302">
        <f t="shared" si="7"/>
        <v>90.65</v>
      </c>
    </row>
    <row r="39" spans="1:14" ht="15" customHeight="1">
      <c r="A39" s="336">
        <v>32</v>
      </c>
      <c r="B39" s="308" t="s">
        <v>363</v>
      </c>
      <c r="C39" s="301"/>
      <c r="D39" s="301">
        <v>1021509</v>
      </c>
      <c r="E39" s="301">
        <f t="shared" si="0"/>
        <v>1021509</v>
      </c>
      <c r="F39" s="301"/>
      <c r="G39" s="301">
        <v>340550000</v>
      </c>
      <c r="H39" s="301">
        <f t="shared" si="1"/>
        <v>340550000</v>
      </c>
      <c r="I39" s="301"/>
      <c r="J39" s="301">
        <v>0</v>
      </c>
      <c r="K39" s="301">
        <f t="shared" si="2"/>
        <v>0</v>
      </c>
      <c r="L39" s="302"/>
      <c r="M39" s="302"/>
      <c r="N39" s="302"/>
    </row>
    <row r="40" spans="1:14" ht="15" customHeight="1">
      <c r="A40" s="336">
        <v>33</v>
      </c>
      <c r="B40" s="300" t="s">
        <v>393</v>
      </c>
      <c r="C40" s="301">
        <v>184051</v>
      </c>
      <c r="D40" s="301"/>
      <c r="E40" s="301">
        <f aca="true" t="shared" si="8" ref="E40:E71">C40+D40</f>
        <v>184051</v>
      </c>
      <c r="F40" s="301">
        <v>184051</v>
      </c>
      <c r="G40" s="301"/>
      <c r="H40" s="301">
        <f aca="true" t="shared" si="9" ref="H40:H71">F40+G40</f>
        <v>184051</v>
      </c>
      <c r="I40" s="301">
        <v>357009</v>
      </c>
      <c r="J40" s="301"/>
      <c r="K40" s="301">
        <f aca="true" t="shared" si="10" ref="K40:K71">I40+J40</f>
        <v>357009</v>
      </c>
      <c r="L40" s="302">
        <f>ROUND(I40/F40*100,2)</f>
        <v>193.97</v>
      </c>
      <c r="M40" s="302"/>
      <c r="N40" s="302">
        <f>ROUND(K40/H40*100,2)</f>
        <v>193.97</v>
      </c>
    </row>
    <row r="41" spans="1:14" ht="15" customHeight="1">
      <c r="A41" s="336">
        <v>34</v>
      </c>
      <c r="B41" s="300" t="s">
        <v>320</v>
      </c>
      <c r="C41" s="301">
        <v>1478181</v>
      </c>
      <c r="D41" s="301"/>
      <c r="E41" s="301">
        <f t="shared" si="8"/>
        <v>1478181</v>
      </c>
      <c r="F41" s="301">
        <v>1478181</v>
      </c>
      <c r="G41" s="301"/>
      <c r="H41" s="301">
        <f t="shared" si="9"/>
        <v>1478181</v>
      </c>
      <c r="I41" s="301">
        <v>0</v>
      </c>
      <c r="J41" s="301"/>
      <c r="K41" s="301">
        <f t="shared" si="10"/>
        <v>0</v>
      </c>
      <c r="L41" s="302">
        <f>ROUND(I41/F41*100,2)</f>
        <v>0</v>
      </c>
      <c r="M41" s="302"/>
      <c r="N41" s="302">
        <f>ROUND(K41/H41*100,2)</f>
        <v>0</v>
      </c>
    </row>
    <row r="42" spans="1:14" ht="15" customHeight="1">
      <c r="A42" s="336">
        <v>35</v>
      </c>
      <c r="B42" s="300" t="s">
        <v>132</v>
      </c>
      <c r="C42" s="301">
        <v>1000000</v>
      </c>
      <c r="D42" s="301"/>
      <c r="E42" s="301">
        <f t="shared" si="8"/>
        <v>1000000</v>
      </c>
      <c r="F42" s="301">
        <v>0</v>
      </c>
      <c r="G42" s="301"/>
      <c r="H42" s="301">
        <f t="shared" si="9"/>
        <v>0</v>
      </c>
      <c r="I42" s="301">
        <v>0</v>
      </c>
      <c r="J42" s="301"/>
      <c r="K42" s="301">
        <f t="shared" si="10"/>
        <v>0</v>
      </c>
      <c r="L42" s="302"/>
      <c r="M42" s="302"/>
      <c r="N42" s="302"/>
    </row>
    <row r="43" spans="1:14" ht="15" customHeight="1">
      <c r="A43" s="336">
        <v>36</v>
      </c>
      <c r="B43" s="308" t="s">
        <v>394</v>
      </c>
      <c r="C43" s="301">
        <v>1231900</v>
      </c>
      <c r="D43" s="301"/>
      <c r="E43" s="301">
        <f t="shared" si="8"/>
        <v>1231900</v>
      </c>
      <c r="F43" s="301">
        <v>1231900</v>
      </c>
      <c r="G43" s="301"/>
      <c r="H43" s="301">
        <f t="shared" si="9"/>
        <v>1231900</v>
      </c>
      <c r="I43" s="301">
        <v>1231900</v>
      </c>
      <c r="J43" s="301"/>
      <c r="K43" s="301">
        <f t="shared" si="10"/>
        <v>1231900</v>
      </c>
      <c r="L43" s="302">
        <f aca="true" t="shared" si="11" ref="L43:L58">ROUND(I43/F43*100,2)</f>
        <v>100</v>
      </c>
      <c r="M43" s="302"/>
      <c r="N43" s="302">
        <f aca="true" t="shared" si="12" ref="N43:N74">ROUND(K43/H43*100,2)</f>
        <v>100</v>
      </c>
    </row>
    <row r="44" spans="1:14" ht="15" customHeight="1">
      <c r="A44" s="336">
        <v>37</v>
      </c>
      <c r="B44" s="308" t="s">
        <v>395</v>
      </c>
      <c r="C44" s="301">
        <v>200000</v>
      </c>
      <c r="D44" s="301"/>
      <c r="E44" s="301">
        <f t="shared" si="8"/>
        <v>200000</v>
      </c>
      <c r="F44" s="301">
        <v>452733</v>
      </c>
      <c r="G44" s="301"/>
      <c r="H44" s="301">
        <f t="shared" si="9"/>
        <v>452733</v>
      </c>
      <c r="I44" s="301">
        <v>416108</v>
      </c>
      <c r="J44" s="301"/>
      <c r="K44" s="301">
        <f t="shared" si="10"/>
        <v>416108</v>
      </c>
      <c r="L44" s="302">
        <f t="shared" si="11"/>
        <v>91.91</v>
      </c>
      <c r="M44" s="302"/>
      <c r="N44" s="302">
        <f t="shared" si="12"/>
        <v>91.91</v>
      </c>
    </row>
    <row r="45" spans="1:14" ht="15" customHeight="1">
      <c r="A45" s="336">
        <v>38</v>
      </c>
      <c r="B45" s="308" t="s">
        <v>396</v>
      </c>
      <c r="C45" s="301">
        <v>4911725</v>
      </c>
      <c r="D45" s="301"/>
      <c r="E45" s="301">
        <f t="shared" si="8"/>
        <v>4911725</v>
      </c>
      <c r="F45" s="301">
        <v>4911725</v>
      </c>
      <c r="G45" s="301"/>
      <c r="H45" s="301">
        <f t="shared" si="9"/>
        <v>4911725</v>
      </c>
      <c r="I45" s="301">
        <v>4911725</v>
      </c>
      <c r="J45" s="301"/>
      <c r="K45" s="301">
        <f t="shared" si="10"/>
        <v>4911725</v>
      </c>
      <c r="L45" s="302">
        <f t="shared" si="11"/>
        <v>100</v>
      </c>
      <c r="M45" s="302"/>
      <c r="N45" s="302">
        <f t="shared" si="12"/>
        <v>100</v>
      </c>
    </row>
    <row r="46" spans="1:14" ht="15" customHeight="1">
      <c r="A46" s="336">
        <v>39</v>
      </c>
      <c r="B46" s="308" t="s">
        <v>397</v>
      </c>
      <c r="C46" s="301">
        <v>319024</v>
      </c>
      <c r="D46" s="301"/>
      <c r="E46" s="301">
        <f t="shared" si="8"/>
        <v>319024</v>
      </c>
      <c r="F46" s="301">
        <v>319024</v>
      </c>
      <c r="G46" s="301"/>
      <c r="H46" s="301">
        <f t="shared" si="9"/>
        <v>319024</v>
      </c>
      <c r="I46" s="301">
        <v>350173</v>
      </c>
      <c r="J46" s="301"/>
      <c r="K46" s="301">
        <f t="shared" si="10"/>
        <v>350173</v>
      </c>
      <c r="L46" s="302">
        <f t="shared" si="11"/>
        <v>109.76</v>
      </c>
      <c r="M46" s="302"/>
      <c r="N46" s="302">
        <f t="shared" si="12"/>
        <v>109.76</v>
      </c>
    </row>
    <row r="47" spans="1:14" ht="15" customHeight="1">
      <c r="A47" s="336">
        <v>40</v>
      </c>
      <c r="B47" s="300" t="s">
        <v>133</v>
      </c>
      <c r="C47" s="301">
        <v>5000000</v>
      </c>
      <c r="D47" s="301"/>
      <c r="E47" s="301">
        <f t="shared" si="8"/>
        <v>5000000</v>
      </c>
      <c r="F47" s="301">
        <v>5000000</v>
      </c>
      <c r="G47" s="301"/>
      <c r="H47" s="301">
        <f t="shared" si="9"/>
        <v>5000000</v>
      </c>
      <c r="I47" s="301">
        <v>4832709</v>
      </c>
      <c r="J47" s="301"/>
      <c r="K47" s="301">
        <f t="shared" si="10"/>
        <v>4832709</v>
      </c>
      <c r="L47" s="302">
        <f t="shared" si="11"/>
        <v>96.65</v>
      </c>
      <c r="M47" s="302"/>
      <c r="N47" s="302">
        <f t="shared" si="12"/>
        <v>96.65</v>
      </c>
    </row>
    <row r="48" spans="1:14" ht="15" customHeight="1">
      <c r="A48" s="336">
        <v>41</v>
      </c>
      <c r="B48" s="300" t="s">
        <v>398</v>
      </c>
      <c r="C48" s="301">
        <v>180000</v>
      </c>
      <c r="D48" s="301"/>
      <c r="E48" s="301">
        <f t="shared" si="8"/>
        <v>180000</v>
      </c>
      <c r="F48" s="301">
        <v>180000</v>
      </c>
      <c r="G48" s="301"/>
      <c r="H48" s="301">
        <f t="shared" si="9"/>
        <v>180000</v>
      </c>
      <c r="I48" s="301">
        <v>13350</v>
      </c>
      <c r="J48" s="301"/>
      <c r="K48" s="301">
        <f t="shared" si="10"/>
        <v>13350</v>
      </c>
      <c r="L48" s="302">
        <f t="shared" si="11"/>
        <v>7.42</v>
      </c>
      <c r="M48" s="302"/>
      <c r="N48" s="302">
        <f t="shared" si="12"/>
        <v>7.42</v>
      </c>
    </row>
    <row r="49" spans="1:14" ht="15" customHeight="1">
      <c r="A49" s="336">
        <v>42</v>
      </c>
      <c r="B49" s="300" t="s">
        <v>321</v>
      </c>
      <c r="C49" s="301">
        <f>3118000-180000</f>
        <v>2938000</v>
      </c>
      <c r="D49" s="301"/>
      <c r="E49" s="301">
        <f t="shared" si="8"/>
        <v>2938000</v>
      </c>
      <c r="F49" s="301">
        <v>11438000</v>
      </c>
      <c r="G49" s="301"/>
      <c r="H49" s="301">
        <f t="shared" si="9"/>
        <v>11438000</v>
      </c>
      <c r="I49" s="301">
        <v>11438000</v>
      </c>
      <c r="J49" s="301"/>
      <c r="K49" s="301">
        <f t="shared" si="10"/>
        <v>11438000</v>
      </c>
      <c r="L49" s="302">
        <f t="shared" si="11"/>
        <v>100</v>
      </c>
      <c r="M49" s="302"/>
      <c r="N49" s="302">
        <f t="shared" si="12"/>
        <v>100</v>
      </c>
    </row>
    <row r="50" spans="1:14" ht="15" customHeight="1">
      <c r="A50" s="336">
        <v>43</v>
      </c>
      <c r="B50" s="300" t="s">
        <v>399</v>
      </c>
      <c r="C50" s="301">
        <v>1780000</v>
      </c>
      <c r="D50" s="301"/>
      <c r="E50" s="301">
        <f t="shared" si="8"/>
        <v>1780000</v>
      </c>
      <c r="F50" s="301">
        <v>6812950</v>
      </c>
      <c r="G50" s="301"/>
      <c r="H50" s="301">
        <f t="shared" si="9"/>
        <v>6812950</v>
      </c>
      <c r="I50" s="301">
        <v>3417884</v>
      </c>
      <c r="J50" s="301"/>
      <c r="K50" s="301">
        <f t="shared" si="10"/>
        <v>3417884</v>
      </c>
      <c r="L50" s="302">
        <f t="shared" si="11"/>
        <v>50.17</v>
      </c>
      <c r="M50" s="302"/>
      <c r="N50" s="302">
        <f t="shared" si="12"/>
        <v>50.17</v>
      </c>
    </row>
    <row r="51" spans="1:14" ht="15" customHeight="1">
      <c r="A51" s="336">
        <v>44</v>
      </c>
      <c r="B51" s="300" t="s">
        <v>322</v>
      </c>
      <c r="C51" s="301">
        <v>900000</v>
      </c>
      <c r="D51" s="301"/>
      <c r="E51" s="301">
        <f t="shared" si="8"/>
        <v>900000</v>
      </c>
      <c r="F51" s="301">
        <v>900000</v>
      </c>
      <c r="G51" s="301"/>
      <c r="H51" s="301">
        <f t="shared" si="9"/>
        <v>900000</v>
      </c>
      <c r="I51" s="301">
        <v>712890</v>
      </c>
      <c r="J51" s="301"/>
      <c r="K51" s="301">
        <f t="shared" si="10"/>
        <v>712890</v>
      </c>
      <c r="L51" s="302">
        <f t="shared" si="11"/>
        <v>79.21</v>
      </c>
      <c r="M51" s="302"/>
      <c r="N51" s="302">
        <f t="shared" si="12"/>
        <v>79.21</v>
      </c>
    </row>
    <row r="52" spans="1:14" ht="15" customHeight="1">
      <c r="A52" s="336">
        <v>45</v>
      </c>
      <c r="B52" s="300" t="s">
        <v>323</v>
      </c>
      <c r="C52" s="301">
        <v>105000</v>
      </c>
      <c r="D52" s="301"/>
      <c r="E52" s="301">
        <f t="shared" si="8"/>
        <v>105000</v>
      </c>
      <c r="F52" s="301">
        <v>205000</v>
      </c>
      <c r="G52" s="301"/>
      <c r="H52" s="301">
        <f t="shared" si="9"/>
        <v>205000</v>
      </c>
      <c r="I52" s="301">
        <v>186009</v>
      </c>
      <c r="J52" s="301"/>
      <c r="K52" s="301">
        <f t="shared" si="10"/>
        <v>186009</v>
      </c>
      <c r="L52" s="302">
        <f t="shared" si="11"/>
        <v>90.74</v>
      </c>
      <c r="M52" s="302"/>
      <c r="N52" s="302">
        <f t="shared" si="12"/>
        <v>90.74</v>
      </c>
    </row>
    <row r="53" spans="1:14" ht="15" customHeight="1">
      <c r="A53" s="336">
        <v>46</v>
      </c>
      <c r="B53" s="300" t="s">
        <v>400</v>
      </c>
      <c r="C53" s="301">
        <v>500000</v>
      </c>
      <c r="D53" s="301"/>
      <c r="E53" s="301">
        <f t="shared" si="8"/>
        <v>500000</v>
      </c>
      <c r="F53" s="301">
        <v>500000</v>
      </c>
      <c r="G53" s="301"/>
      <c r="H53" s="301">
        <f t="shared" si="9"/>
        <v>500000</v>
      </c>
      <c r="I53" s="301">
        <v>468619</v>
      </c>
      <c r="J53" s="301"/>
      <c r="K53" s="301">
        <f t="shared" si="10"/>
        <v>468619</v>
      </c>
      <c r="L53" s="302">
        <f t="shared" si="11"/>
        <v>93.72</v>
      </c>
      <c r="M53" s="302"/>
      <c r="N53" s="302">
        <f t="shared" si="12"/>
        <v>93.72</v>
      </c>
    </row>
    <row r="54" spans="1:14" ht="15" customHeight="1">
      <c r="A54" s="336">
        <v>47</v>
      </c>
      <c r="B54" s="300" t="s">
        <v>401</v>
      </c>
      <c r="C54" s="301">
        <v>315000</v>
      </c>
      <c r="D54" s="301"/>
      <c r="E54" s="301">
        <f t="shared" si="8"/>
        <v>315000</v>
      </c>
      <c r="F54" s="301">
        <v>315000</v>
      </c>
      <c r="G54" s="301"/>
      <c r="H54" s="301">
        <f t="shared" si="9"/>
        <v>315000</v>
      </c>
      <c r="I54" s="301">
        <v>245255</v>
      </c>
      <c r="J54" s="301"/>
      <c r="K54" s="301">
        <f t="shared" si="10"/>
        <v>245255</v>
      </c>
      <c r="L54" s="302">
        <f t="shared" si="11"/>
        <v>77.86</v>
      </c>
      <c r="M54" s="302"/>
      <c r="N54" s="302">
        <f t="shared" si="12"/>
        <v>77.86</v>
      </c>
    </row>
    <row r="55" spans="1:14" ht="15" customHeight="1">
      <c r="A55" s="336">
        <v>48</v>
      </c>
      <c r="B55" s="300" t="s">
        <v>402</v>
      </c>
      <c r="C55" s="301">
        <v>295000</v>
      </c>
      <c r="D55" s="301"/>
      <c r="E55" s="301">
        <f t="shared" si="8"/>
        <v>295000</v>
      </c>
      <c r="F55" s="301">
        <v>295000</v>
      </c>
      <c r="G55" s="301"/>
      <c r="H55" s="301">
        <f t="shared" si="9"/>
        <v>295000</v>
      </c>
      <c r="I55" s="301">
        <v>157391</v>
      </c>
      <c r="J55" s="301"/>
      <c r="K55" s="301">
        <f t="shared" si="10"/>
        <v>157391</v>
      </c>
      <c r="L55" s="302">
        <f t="shared" si="11"/>
        <v>53.35</v>
      </c>
      <c r="M55" s="302"/>
      <c r="N55" s="302">
        <f t="shared" si="12"/>
        <v>53.35</v>
      </c>
    </row>
    <row r="56" spans="1:14" ht="15" customHeight="1">
      <c r="A56" s="336">
        <v>49</v>
      </c>
      <c r="B56" s="300" t="s">
        <v>324</v>
      </c>
      <c r="C56" s="301">
        <v>2120000</v>
      </c>
      <c r="D56" s="301"/>
      <c r="E56" s="301">
        <f t="shared" si="8"/>
        <v>2120000</v>
      </c>
      <c r="F56" s="301">
        <v>2120000</v>
      </c>
      <c r="G56" s="301"/>
      <c r="H56" s="301">
        <f t="shared" si="9"/>
        <v>2120000</v>
      </c>
      <c r="I56" s="301">
        <v>2120000</v>
      </c>
      <c r="J56" s="301"/>
      <c r="K56" s="301">
        <f t="shared" si="10"/>
        <v>2120000</v>
      </c>
      <c r="L56" s="302">
        <f t="shared" si="11"/>
        <v>100</v>
      </c>
      <c r="M56" s="302"/>
      <c r="N56" s="302">
        <f t="shared" si="12"/>
        <v>100</v>
      </c>
    </row>
    <row r="57" spans="1:14" ht="15" customHeight="1">
      <c r="A57" s="336">
        <v>50</v>
      </c>
      <c r="B57" s="300" t="s">
        <v>325</v>
      </c>
      <c r="C57" s="301">
        <v>320000</v>
      </c>
      <c r="D57" s="301"/>
      <c r="E57" s="301">
        <f t="shared" si="8"/>
        <v>320000</v>
      </c>
      <c r="F57" s="301">
        <v>320000</v>
      </c>
      <c r="G57" s="301"/>
      <c r="H57" s="301">
        <f t="shared" si="9"/>
        <v>320000</v>
      </c>
      <c r="I57" s="301">
        <v>320000</v>
      </c>
      <c r="J57" s="301"/>
      <c r="K57" s="301">
        <f t="shared" si="10"/>
        <v>320000</v>
      </c>
      <c r="L57" s="302">
        <f t="shared" si="11"/>
        <v>100</v>
      </c>
      <c r="M57" s="302"/>
      <c r="N57" s="302">
        <f t="shared" si="12"/>
        <v>100</v>
      </c>
    </row>
    <row r="58" spans="1:14" ht="15" customHeight="1">
      <c r="A58" s="336">
        <v>51</v>
      </c>
      <c r="B58" s="300" t="s">
        <v>403</v>
      </c>
      <c r="C58" s="301">
        <v>200000</v>
      </c>
      <c r="D58" s="301"/>
      <c r="E58" s="301">
        <f t="shared" si="8"/>
        <v>200000</v>
      </c>
      <c r="F58" s="301">
        <v>200000</v>
      </c>
      <c r="G58" s="301"/>
      <c r="H58" s="301">
        <f t="shared" si="9"/>
        <v>200000</v>
      </c>
      <c r="I58" s="301">
        <v>198039</v>
      </c>
      <c r="J58" s="301"/>
      <c r="K58" s="301">
        <f t="shared" si="10"/>
        <v>198039</v>
      </c>
      <c r="L58" s="302">
        <f t="shared" si="11"/>
        <v>99.02</v>
      </c>
      <c r="M58" s="302"/>
      <c r="N58" s="302">
        <f t="shared" si="12"/>
        <v>99.02</v>
      </c>
    </row>
    <row r="59" spans="1:14" ht="12.75">
      <c r="A59" s="339">
        <v>52</v>
      </c>
      <c r="B59" s="340" t="s">
        <v>134</v>
      </c>
      <c r="C59" s="279"/>
      <c r="D59" s="279">
        <v>9679924</v>
      </c>
      <c r="E59" s="279">
        <f t="shared" si="8"/>
        <v>9679924</v>
      </c>
      <c r="F59" s="279"/>
      <c r="G59" s="279">
        <v>9679924</v>
      </c>
      <c r="H59" s="279">
        <f t="shared" si="9"/>
        <v>9679924</v>
      </c>
      <c r="I59" s="279"/>
      <c r="J59" s="279">
        <v>0</v>
      </c>
      <c r="K59" s="279">
        <f t="shared" si="10"/>
        <v>0</v>
      </c>
      <c r="L59" s="280"/>
      <c r="M59" s="280">
        <f aca="true" t="shared" si="13" ref="M59:M64">ROUND(J59/G59*100,2)</f>
        <v>0</v>
      </c>
      <c r="N59" s="280">
        <f t="shared" si="12"/>
        <v>0</v>
      </c>
    </row>
    <row r="60" spans="1:14" ht="25.5">
      <c r="A60" s="339">
        <v>53</v>
      </c>
      <c r="B60" s="340" t="s">
        <v>135</v>
      </c>
      <c r="C60" s="279"/>
      <c r="D60" s="279">
        <v>3555937</v>
      </c>
      <c r="E60" s="279">
        <f t="shared" si="8"/>
        <v>3555937</v>
      </c>
      <c r="F60" s="279"/>
      <c r="G60" s="279">
        <v>3555937</v>
      </c>
      <c r="H60" s="279">
        <f t="shared" si="9"/>
        <v>3555937</v>
      </c>
      <c r="I60" s="279"/>
      <c r="J60" s="279">
        <v>3555937</v>
      </c>
      <c r="K60" s="279">
        <f t="shared" si="10"/>
        <v>3555937</v>
      </c>
      <c r="L60" s="280"/>
      <c r="M60" s="280">
        <f t="shared" si="13"/>
        <v>100</v>
      </c>
      <c r="N60" s="280">
        <f t="shared" si="12"/>
        <v>100</v>
      </c>
    </row>
    <row r="61" spans="1:14" ht="25.5">
      <c r="A61" s="339">
        <v>54</v>
      </c>
      <c r="B61" s="340" t="s">
        <v>136</v>
      </c>
      <c r="C61" s="279"/>
      <c r="D61" s="279">
        <v>18039650</v>
      </c>
      <c r="E61" s="279">
        <f t="shared" si="8"/>
        <v>18039650</v>
      </c>
      <c r="F61" s="279"/>
      <c r="G61" s="279">
        <v>18039650</v>
      </c>
      <c r="H61" s="279">
        <f t="shared" si="9"/>
        <v>18039650</v>
      </c>
      <c r="I61" s="279"/>
      <c r="J61" s="279">
        <v>9689730</v>
      </c>
      <c r="K61" s="279">
        <f t="shared" si="10"/>
        <v>9689730</v>
      </c>
      <c r="L61" s="280"/>
      <c r="M61" s="280">
        <f t="shared" si="13"/>
        <v>53.71</v>
      </c>
      <c r="N61" s="280">
        <f t="shared" si="12"/>
        <v>53.71</v>
      </c>
    </row>
    <row r="62" spans="1:14" ht="12.75">
      <c r="A62" s="339">
        <v>55</v>
      </c>
      <c r="B62" s="340" t="s">
        <v>137</v>
      </c>
      <c r="C62" s="279"/>
      <c r="D62" s="279">
        <v>2251801</v>
      </c>
      <c r="E62" s="279">
        <f t="shared" si="8"/>
        <v>2251801</v>
      </c>
      <c r="F62" s="279"/>
      <c r="G62" s="279">
        <v>2251801</v>
      </c>
      <c r="H62" s="279">
        <f t="shared" si="9"/>
        <v>2251801</v>
      </c>
      <c r="I62" s="279"/>
      <c r="J62" s="279">
        <v>2251801</v>
      </c>
      <c r="K62" s="279">
        <f t="shared" si="10"/>
        <v>2251801</v>
      </c>
      <c r="L62" s="280"/>
      <c r="M62" s="280">
        <f t="shared" si="13"/>
        <v>100</v>
      </c>
      <c r="N62" s="280">
        <f t="shared" si="12"/>
        <v>100</v>
      </c>
    </row>
    <row r="63" spans="1:14" ht="12.75">
      <c r="A63" s="339">
        <v>56</v>
      </c>
      <c r="B63" s="340" t="s">
        <v>404</v>
      </c>
      <c r="C63" s="279"/>
      <c r="D63" s="279">
        <v>4064517</v>
      </c>
      <c r="E63" s="279">
        <f t="shared" si="8"/>
        <v>4064517</v>
      </c>
      <c r="F63" s="279"/>
      <c r="G63" s="279">
        <v>4064517</v>
      </c>
      <c r="H63" s="279">
        <f t="shared" si="9"/>
        <v>4064517</v>
      </c>
      <c r="I63" s="279"/>
      <c r="J63" s="279">
        <v>3913623</v>
      </c>
      <c r="K63" s="279">
        <f t="shared" si="10"/>
        <v>3913623</v>
      </c>
      <c r="L63" s="280"/>
      <c r="M63" s="280">
        <f t="shared" si="13"/>
        <v>96.29</v>
      </c>
      <c r="N63" s="280">
        <f t="shared" si="12"/>
        <v>96.29</v>
      </c>
    </row>
    <row r="64" spans="1:14" ht="15" customHeight="1">
      <c r="A64" s="341">
        <v>57</v>
      </c>
      <c r="B64" s="342" t="s">
        <v>405</v>
      </c>
      <c r="C64" s="343"/>
      <c r="D64" s="344">
        <v>55000000</v>
      </c>
      <c r="E64" s="326">
        <f t="shared" si="8"/>
        <v>55000000</v>
      </c>
      <c r="F64" s="343"/>
      <c r="G64" s="344">
        <v>55000000</v>
      </c>
      <c r="H64" s="326">
        <f t="shared" si="9"/>
        <v>55000000</v>
      </c>
      <c r="I64" s="343"/>
      <c r="J64" s="344">
        <v>0</v>
      </c>
      <c r="K64" s="326">
        <f t="shared" si="10"/>
        <v>0</v>
      </c>
      <c r="L64" s="345"/>
      <c r="M64" s="346">
        <f t="shared" si="13"/>
        <v>0</v>
      </c>
      <c r="N64" s="327">
        <f t="shared" si="12"/>
        <v>0</v>
      </c>
    </row>
    <row r="65" spans="1:14" ht="15" customHeight="1">
      <c r="A65" s="336">
        <v>58</v>
      </c>
      <c r="B65" s="347" t="s">
        <v>406</v>
      </c>
      <c r="C65" s="348"/>
      <c r="D65" s="349"/>
      <c r="E65" s="301">
        <f t="shared" si="8"/>
        <v>0</v>
      </c>
      <c r="F65" s="350">
        <v>1650000</v>
      </c>
      <c r="G65" s="349"/>
      <c r="H65" s="301">
        <f t="shared" si="9"/>
        <v>1650000</v>
      </c>
      <c r="I65" s="350">
        <v>1588106</v>
      </c>
      <c r="J65" s="349"/>
      <c r="K65" s="301">
        <f t="shared" si="10"/>
        <v>1588106</v>
      </c>
      <c r="L65" s="351">
        <f aca="true" t="shared" si="14" ref="L65:L70">ROUND(I65/F65*100,2)</f>
        <v>96.25</v>
      </c>
      <c r="M65" s="352"/>
      <c r="N65" s="302">
        <f t="shared" si="12"/>
        <v>96.25</v>
      </c>
    </row>
    <row r="66" spans="1:14" ht="15" customHeight="1">
      <c r="A66" s="336">
        <v>59</v>
      </c>
      <c r="B66" s="347" t="s">
        <v>407</v>
      </c>
      <c r="C66" s="348"/>
      <c r="D66" s="349"/>
      <c r="E66" s="301">
        <f t="shared" si="8"/>
        <v>0</v>
      </c>
      <c r="F66" s="350">
        <v>2715214</v>
      </c>
      <c r="G66" s="349"/>
      <c r="H66" s="301">
        <f t="shared" si="9"/>
        <v>2715214</v>
      </c>
      <c r="I66" s="350">
        <v>2292900</v>
      </c>
      <c r="J66" s="349"/>
      <c r="K66" s="301">
        <f t="shared" si="10"/>
        <v>2292900</v>
      </c>
      <c r="L66" s="351">
        <f t="shared" si="14"/>
        <v>84.45</v>
      </c>
      <c r="M66" s="352"/>
      <c r="N66" s="302">
        <f t="shared" si="12"/>
        <v>84.45</v>
      </c>
    </row>
    <row r="67" spans="1:14" ht="15" customHeight="1">
      <c r="A67" s="336">
        <v>60</v>
      </c>
      <c r="B67" s="347" t="s">
        <v>408</v>
      </c>
      <c r="C67" s="348"/>
      <c r="D67" s="349"/>
      <c r="E67" s="301">
        <f t="shared" si="8"/>
        <v>0</v>
      </c>
      <c r="F67" s="350">
        <v>1181102</v>
      </c>
      <c r="G67" s="349"/>
      <c r="H67" s="301">
        <f t="shared" si="9"/>
        <v>1181102</v>
      </c>
      <c r="I67" s="350">
        <v>579742</v>
      </c>
      <c r="J67" s="349"/>
      <c r="K67" s="301">
        <f t="shared" si="10"/>
        <v>579742</v>
      </c>
      <c r="L67" s="351">
        <f t="shared" si="14"/>
        <v>49.08</v>
      </c>
      <c r="M67" s="352"/>
      <c r="N67" s="302">
        <f t="shared" si="12"/>
        <v>49.08</v>
      </c>
    </row>
    <row r="68" spans="1:14" ht="15" customHeight="1">
      <c r="A68" s="336">
        <v>61</v>
      </c>
      <c r="B68" s="300" t="s">
        <v>409</v>
      </c>
      <c r="C68" s="348"/>
      <c r="D68" s="349"/>
      <c r="E68" s="301">
        <f t="shared" si="8"/>
        <v>0</v>
      </c>
      <c r="F68" s="350">
        <v>1443000</v>
      </c>
      <c r="G68" s="349"/>
      <c r="H68" s="301">
        <f t="shared" si="9"/>
        <v>1443000</v>
      </c>
      <c r="I68" s="350">
        <v>937750</v>
      </c>
      <c r="J68" s="349"/>
      <c r="K68" s="301">
        <f t="shared" si="10"/>
        <v>937750</v>
      </c>
      <c r="L68" s="351">
        <f t="shared" si="14"/>
        <v>64.99</v>
      </c>
      <c r="M68" s="352"/>
      <c r="N68" s="302">
        <f t="shared" si="12"/>
        <v>64.99</v>
      </c>
    </row>
    <row r="69" spans="1:14" ht="15" customHeight="1">
      <c r="A69" s="336">
        <v>62</v>
      </c>
      <c r="B69" s="300" t="s">
        <v>410</v>
      </c>
      <c r="C69" s="348"/>
      <c r="D69" s="349"/>
      <c r="E69" s="301">
        <f t="shared" si="8"/>
        <v>0</v>
      </c>
      <c r="F69" s="350">
        <v>688831</v>
      </c>
      <c r="G69" s="349"/>
      <c r="H69" s="301">
        <f t="shared" si="9"/>
        <v>688831</v>
      </c>
      <c r="I69" s="350">
        <v>666633</v>
      </c>
      <c r="J69" s="349"/>
      <c r="K69" s="301">
        <f t="shared" si="10"/>
        <v>666633</v>
      </c>
      <c r="L69" s="351">
        <f t="shared" si="14"/>
        <v>96.78</v>
      </c>
      <c r="M69" s="352"/>
      <c r="N69" s="302">
        <f t="shared" si="12"/>
        <v>96.78</v>
      </c>
    </row>
    <row r="70" spans="1:14" ht="15" customHeight="1">
      <c r="A70" s="336">
        <v>63</v>
      </c>
      <c r="B70" s="300" t="s">
        <v>411</v>
      </c>
      <c r="C70" s="348"/>
      <c r="D70" s="349"/>
      <c r="E70" s="301">
        <f t="shared" si="8"/>
        <v>0</v>
      </c>
      <c r="F70" s="350">
        <v>100064</v>
      </c>
      <c r="G70" s="349"/>
      <c r="H70" s="301">
        <f t="shared" si="9"/>
        <v>100064</v>
      </c>
      <c r="I70" s="350">
        <v>0</v>
      </c>
      <c r="J70" s="349"/>
      <c r="K70" s="301">
        <f t="shared" si="10"/>
        <v>0</v>
      </c>
      <c r="L70" s="351">
        <f t="shared" si="14"/>
        <v>0</v>
      </c>
      <c r="M70" s="352"/>
      <c r="N70" s="302">
        <f t="shared" si="12"/>
        <v>0</v>
      </c>
    </row>
    <row r="71" spans="1:14" ht="15" customHeight="1">
      <c r="A71" s="336">
        <v>64</v>
      </c>
      <c r="B71" s="347" t="s">
        <v>412</v>
      </c>
      <c r="C71" s="348"/>
      <c r="D71" s="349"/>
      <c r="E71" s="301">
        <f t="shared" si="8"/>
        <v>0</v>
      </c>
      <c r="F71" s="348"/>
      <c r="G71" s="349">
        <v>50000</v>
      </c>
      <c r="H71" s="301">
        <f t="shared" si="9"/>
        <v>50000</v>
      </c>
      <c r="I71" s="348"/>
      <c r="J71" s="349">
        <v>50000</v>
      </c>
      <c r="K71" s="301">
        <f t="shared" si="10"/>
        <v>50000</v>
      </c>
      <c r="L71" s="353"/>
      <c r="M71" s="352">
        <f aca="true" t="shared" si="15" ref="M71:M77">ROUND(J71/G71*100,2)</f>
        <v>100</v>
      </c>
      <c r="N71" s="302">
        <f t="shared" si="12"/>
        <v>100</v>
      </c>
    </row>
    <row r="72" spans="1:14" ht="15" customHeight="1">
      <c r="A72" s="336">
        <v>65</v>
      </c>
      <c r="B72" s="347" t="s">
        <v>413</v>
      </c>
      <c r="C72" s="348"/>
      <c r="D72" s="349"/>
      <c r="E72" s="301">
        <f>C72+D72</f>
        <v>0</v>
      </c>
      <c r="F72" s="348"/>
      <c r="G72" s="349">
        <v>380000</v>
      </c>
      <c r="H72" s="301">
        <f>F72+G72</f>
        <v>380000</v>
      </c>
      <c r="I72" s="348"/>
      <c r="J72" s="349">
        <v>380000</v>
      </c>
      <c r="K72" s="301">
        <f>I72+J72</f>
        <v>380000</v>
      </c>
      <c r="L72" s="353"/>
      <c r="M72" s="352">
        <f t="shared" si="15"/>
        <v>100</v>
      </c>
      <c r="N72" s="302">
        <f t="shared" si="12"/>
        <v>100</v>
      </c>
    </row>
    <row r="73" spans="1:14" ht="15" customHeight="1">
      <c r="A73" s="339">
        <v>66</v>
      </c>
      <c r="B73" s="354" t="s">
        <v>350</v>
      </c>
      <c r="C73" s="355"/>
      <c r="D73" s="356"/>
      <c r="E73" s="279">
        <f>C73+D73</f>
        <v>0</v>
      </c>
      <c r="F73" s="355"/>
      <c r="G73" s="356">
        <v>700000</v>
      </c>
      <c r="H73" s="279">
        <f>F73+G73</f>
        <v>700000</v>
      </c>
      <c r="I73" s="355"/>
      <c r="J73" s="356">
        <v>696087</v>
      </c>
      <c r="K73" s="279">
        <f>I73+J73</f>
        <v>696087</v>
      </c>
      <c r="L73" s="357"/>
      <c r="M73" s="358">
        <f t="shared" si="15"/>
        <v>99.44</v>
      </c>
      <c r="N73" s="280">
        <f t="shared" si="12"/>
        <v>99.44</v>
      </c>
    </row>
    <row r="74" spans="1:14" ht="15" customHeight="1">
      <c r="A74" s="336">
        <v>67</v>
      </c>
      <c r="B74" s="347" t="s">
        <v>414</v>
      </c>
      <c r="C74" s="348"/>
      <c r="D74" s="349"/>
      <c r="E74" s="301">
        <f>C74+D74</f>
        <v>0</v>
      </c>
      <c r="F74" s="348"/>
      <c r="G74" s="349">
        <v>2000000</v>
      </c>
      <c r="H74" s="301">
        <f>F74+G74</f>
        <v>2000000</v>
      </c>
      <c r="I74" s="348"/>
      <c r="J74" s="349">
        <v>0</v>
      </c>
      <c r="K74" s="301">
        <f>I74+J74</f>
        <v>0</v>
      </c>
      <c r="L74" s="353"/>
      <c r="M74" s="352">
        <f t="shared" si="15"/>
        <v>0</v>
      </c>
      <c r="N74" s="302">
        <f t="shared" si="12"/>
        <v>0</v>
      </c>
    </row>
    <row r="75" spans="1:14" ht="15" customHeight="1">
      <c r="A75" s="336">
        <v>68</v>
      </c>
      <c r="B75" s="347" t="s">
        <v>415</v>
      </c>
      <c r="C75" s="348"/>
      <c r="D75" s="349"/>
      <c r="E75" s="301">
        <f>C75+D75</f>
        <v>0</v>
      </c>
      <c r="F75" s="348"/>
      <c r="G75" s="349">
        <v>241590</v>
      </c>
      <c r="H75" s="301">
        <f>F75+G75</f>
        <v>241590</v>
      </c>
      <c r="I75" s="348"/>
      <c r="J75" s="349">
        <v>241590</v>
      </c>
      <c r="K75" s="301">
        <f>I75+J75</f>
        <v>241590</v>
      </c>
      <c r="L75" s="353"/>
      <c r="M75" s="352">
        <f t="shared" si="15"/>
        <v>100</v>
      </c>
      <c r="N75" s="302"/>
    </row>
    <row r="76" spans="1:14" ht="15" customHeight="1">
      <c r="A76" s="336">
        <v>69</v>
      </c>
      <c r="B76" s="347" t="s">
        <v>556</v>
      </c>
      <c r="C76" s="348"/>
      <c r="D76" s="349"/>
      <c r="E76" s="301">
        <f>C76+D76</f>
        <v>0</v>
      </c>
      <c r="F76" s="348"/>
      <c r="G76" s="349">
        <v>72000</v>
      </c>
      <c r="H76" s="301">
        <f>F76+G76</f>
        <v>72000</v>
      </c>
      <c r="I76" s="348"/>
      <c r="J76" s="349">
        <v>72000</v>
      </c>
      <c r="K76" s="301">
        <f>I76+J76</f>
        <v>72000</v>
      </c>
      <c r="L76" s="353"/>
      <c r="M76" s="352">
        <f t="shared" si="15"/>
        <v>100</v>
      </c>
      <c r="N76" s="302"/>
    </row>
    <row r="77" spans="1:14" ht="15" customHeight="1">
      <c r="A77" s="359"/>
      <c r="B77" s="303" t="s">
        <v>3</v>
      </c>
      <c r="C77" s="330">
        <f aca="true" t="shared" si="16" ref="C77:K77">SUM(C8:C76)</f>
        <v>23977881</v>
      </c>
      <c r="D77" s="330">
        <f t="shared" si="16"/>
        <v>1089190299</v>
      </c>
      <c r="E77" s="330">
        <f t="shared" si="16"/>
        <v>1113168180</v>
      </c>
      <c r="F77" s="330">
        <f t="shared" si="16"/>
        <v>44641775</v>
      </c>
      <c r="G77" s="330">
        <f t="shared" si="16"/>
        <v>1832353525</v>
      </c>
      <c r="H77" s="330">
        <f t="shared" si="16"/>
        <v>1876995300</v>
      </c>
      <c r="I77" s="330">
        <f t="shared" si="16"/>
        <v>37442192</v>
      </c>
      <c r="J77" s="330">
        <f t="shared" si="16"/>
        <v>781978834</v>
      </c>
      <c r="K77" s="330">
        <f t="shared" si="16"/>
        <v>819421026</v>
      </c>
      <c r="L77" s="331">
        <f>ROUND(I77/F77*100,2)</f>
        <v>83.87</v>
      </c>
      <c r="M77" s="331">
        <f t="shared" si="15"/>
        <v>42.68</v>
      </c>
      <c r="N77" s="331">
        <f>ROUND(K77/H77*100,2)</f>
        <v>43.66</v>
      </c>
    </row>
    <row r="78" spans="1:14" ht="15" customHeight="1">
      <c r="A78" s="359"/>
      <c r="B78" s="303"/>
      <c r="C78" s="330"/>
      <c r="D78" s="330"/>
      <c r="E78" s="330"/>
      <c r="F78" s="330"/>
      <c r="G78" s="330"/>
      <c r="H78" s="330"/>
      <c r="I78" s="330"/>
      <c r="J78" s="330"/>
      <c r="K78" s="330"/>
      <c r="L78" s="331"/>
      <c r="M78" s="331"/>
      <c r="N78" s="331"/>
    </row>
    <row r="79" spans="1:14" ht="15" customHeight="1">
      <c r="A79" s="359"/>
      <c r="B79" s="303"/>
      <c r="C79" s="330"/>
      <c r="D79" s="330"/>
      <c r="E79" s="330"/>
      <c r="F79" s="330"/>
      <c r="G79" s="330"/>
      <c r="H79" s="330"/>
      <c r="I79" s="330"/>
      <c r="J79" s="330"/>
      <c r="K79" s="330"/>
      <c r="L79" s="331"/>
      <c r="M79" s="331"/>
      <c r="N79" s="331"/>
    </row>
    <row r="80" spans="1:14" ht="15" customHeight="1">
      <c r="A80" s="359"/>
      <c r="B80" s="303"/>
      <c r="C80" s="330"/>
      <c r="D80" s="330"/>
      <c r="E80" s="330"/>
      <c r="F80" s="330"/>
      <c r="G80" s="330"/>
      <c r="H80" s="330"/>
      <c r="I80" s="330"/>
      <c r="J80" s="330"/>
      <c r="K80" s="330"/>
      <c r="L80" s="331"/>
      <c r="M80" s="331"/>
      <c r="N80" s="331"/>
    </row>
    <row r="81" spans="1:14" ht="15" customHeight="1">
      <c r="A81" s="359"/>
      <c r="B81" s="303"/>
      <c r="C81" s="330"/>
      <c r="D81" s="330"/>
      <c r="E81" s="330"/>
      <c r="F81" s="330"/>
      <c r="G81" s="330"/>
      <c r="H81" s="330"/>
      <c r="I81" s="330"/>
      <c r="J81" s="330"/>
      <c r="K81" s="330"/>
      <c r="L81" s="331"/>
      <c r="M81" s="331"/>
      <c r="N81" s="331"/>
    </row>
    <row r="82" spans="1:14" ht="15" customHeight="1">
      <c r="A82" s="359"/>
      <c r="B82" s="303"/>
      <c r="C82" s="330"/>
      <c r="D82" s="330"/>
      <c r="E82" s="330"/>
      <c r="F82" s="330"/>
      <c r="G82" s="330"/>
      <c r="H82" s="330"/>
      <c r="I82" s="330"/>
      <c r="J82" s="330"/>
      <c r="K82" s="330"/>
      <c r="L82" s="331"/>
      <c r="M82" s="331"/>
      <c r="N82" s="331"/>
    </row>
    <row r="83" spans="1:14" ht="15" customHeight="1">
      <c r="A83" s="303" t="s">
        <v>2</v>
      </c>
      <c r="B83" s="303" t="s">
        <v>69</v>
      </c>
      <c r="C83" s="304"/>
      <c r="D83" s="304"/>
      <c r="E83" s="304"/>
      <c r="F83" s="304"/>
      <c r="G83" s="304"/>
      <c r="H83" s="304"/>
      <c r="I83" s="304"/>
      <c r="J83" s="304"/>
      <c r="K83" s="304"/>
      <c r="L83" s="305"/>
      <c r="M83" s="305"/>
      <c r="N83" s="305"/>
    </row>
    <row r="84" spans="1:14" ht="15" customHeight="1">
      <c r="A84" s="360">
        <v>1</v>
      </c>
      <c r="B84" s="300" t="s">
        <v>335</v>
      </c>
      <c r="C84" s="337"/>
      <c r="D84" s="337">
        <v>40001698</v>
      </c>
      <c r="E84" s="337">
        <f aca="true" t="shared" si="17" ref="E84:E103">C84+D84</f>
        <v>40001698</v>
      </c>
      <c r="F84" s="337"/>
      <c r="G84" s="337">
        <v>40001698</v>
      </c>
      <c r="H84" s="337">
        <f aca="true" t="shared" si="18" ref="H84:H103">F84+G84</f>
        <v>40001698</v>
      </c>
      <c r="I84" s="337"/>
      <c r="J84" s="337">
        <v>39858823</v>
      </c>
      <c r="K84" s="337">
        <f aca="true" t="shared" si="19" ref="K84:K103">I84+J84</f>
        <v>39858823</v>
      </c>
      <c r="L84" s="338"/>
      <c r="M84" s="338">
        <f>ROUND(J84/G84*100,2)</f>
        <v>99.64</v>
      </c>
      <c r="N84" s="338">
        <f>ROUND(K84/H84*100,2)</f>
        <v>99.64</v>
      </c>
    </row>
    <row r="85" spans="1:14" ht="15" customHeight="1">
      <c r="A85" s="360">
        <v>2</v>
      </c>
      <c r="B85" s="308" t="s">
        <v>326</v>
      </c>
      <c r="C85" s="301"/>
      <c r="D85" s="301">
        <v>7500000</v>
      </c>
      <c r="E85" s="301">
        <f t="shared" si="17"/>
        <v>7500000</v>
      </c>
      <c r="F85" s="301"/>
      <c r="G85" s="301">
        <v>7500000</v>
      </c>
      <c r="H85" s="301">
        <f t="shared" si="18"/>
        <v>7500000</v>
      </c>
      <c r="I85" s="301"/>
      <c r="J85" s="301">
        <v>19736551</v>
      </c>
      <c r="K85" s="301">
        <f t="shared" si="19"/>
        <v>19736551</v>
      </c>
      <c r="L85" s="302"/>
      <c r="M85" s="302">
        <f>ROUND(J85/G85*100,2)</f>
        <v>263.15</v>
      </c>
      <c r="N85" s="302">
        <f>ROUND(K85/H85*100,2)</f>
        <v>263.15</v>
      </c>
    </row>
    <row r="86" spans="1:14" ht="15" customHeight="1">
      <c r="A86" s="360">
        <v>3</v>
      </c>
      <c r="B86" s="300" t="s">
        <v>416</v>
      </c>
      <c r="C86" s="301">
        <v>250000</v>
      </c>
      <c r="D86" s="301"/>
      <c r="E86" s="301">
        <f t="shared" si="17"/>
        <v>250000</v>
      </c>
      <c r="F86" s="301">
        <v>250000</v>
      </c>
      <c r="G86" s="301"/>
      <c r="H86" s="301">
        <f t="shared" si="18"/>
        <v>250000</v>
      </c>
      <c r="I86" s="301">
        <v>0</v>
      </c>
      <c r="J86" s="301"/>
      <c r="K86" s="301">
        <f t="shared" si="19"/>
        <v>0</v>
      </c>
      <c r="L86" s="302">
        <f aca="true" t="shared" si="20" ref="L86:L99">ROUND(I86/F86*100,2)</f>
        <v>0</v>
      </c>
      <c r="M86" s="302"/>
      <c r="N86" s="302">
        <f aca="true" t="shared" si="21" ref="N86:N102">ROUND(K86/H86*100,2)</f>
        <v>0</v>
      </c>
    </row>
    <row r="87" spans="1:14" ht="15" customHeight="1">
      <c r="A87" s="360">
        <v>4</v>
      </c>
      <c r="B87" s="300" t="s">
        <v>417</v>
      </c>
      <c r="C87" s="301">
        <v>100000</v>
      </c>
      <c r="D87" s="301"/>
      <c r="E87" s="301">
        <f t="shared" si="17"/>
        <v>100000</v>
      </c>
      <c r="F87" s="301">
        <v>2100000</v>
      </c>
      <c r="G87" s="301"/>
      <c r="H87" s="301">
        <f t="shared" si="18"/>
        <v>2100000</v>
      </c>
      <c r="I87" s="301">
        <v>1785272</v>
      </c>
      <c r="J87" s="301"/>
      <c r="K87" s="301">
        <f t="shared" si="19"/>
        <v>1785272</v>
      </c>
      <c r="L87" s="302">
        <f t="shared" si="20"/>
        <v>85.01</v>
      </c>
      <c r="M87" s="302"/>
      <c r="N87" s="302">
        <f t="shared" si="21"/>
        <v>85.01</v>
      </c>
    </row>
    <row r="88" spans="1:14" ht="15" customHeight="1">
      <c r="A88" s="360">
        <v>5</v>
      </c>
      <c r="B88" s="300" t="s">
        <v>418</v>
      </c>
      <c r="C88" s="301">
        <v>100000</v>
      </c>
      <c r="D88" s="301"/>
      <c r="E88" s="301">
        <f t="shared" si="17"/>
        <v>100000</v>
      </c>
      <c r="F88" s="301">
        <v>100000</v>
      </c>
      <c r="G88" s="301"/>
      <c r="H88" s="301">
        <f t="shared" si="18"/>
        <v>100000</v>
      </c>
      <c r="I88" s="301">
        <v>0</v>
      </c>
      <c r="J88" s="301"/>
      <c r="K88" s="301">
        <f t="shared" si="19"/>
        <v>0</v>
      </c>
      <c r="L88" s="302">
        <f t="shared" si="20"/>
        <v>0</v>
      </c>
      <c r="M88" s="302"/>
      <c r="N88" s="302">
        <f t="shared" si="21"/>
        <v>0</v>
      </c>
    </row>
    <row r="89" spans="1:14" ht="15" customHeight="1">
      <c r="A89" s="360">
        <v>6</v>
      </c>
      <c r="B89" s="300" t="s">
        <v>419</v>
      </c>
      <c r="C89" s="301">
        <v>19999889</v>
      </c>
      <c r="D89" s="301"/>
      <c r="E89" s="301">
        <f t="shared" si="17"/>
        <v>19999889</v>
      </c>
      <c r="F89" s="301">
        <v>19999889</v>
      </c>
      <c r="G89" s="301"/>
      <c r="H89" s="301">
        <f t="shared" si="18"/>
        <v>19999889</v>
      </c>
      <c r="I89" s="301">
        <v>19946767</v>
      </c>
      <c r="J89" s="301"/>
      <c r="K89" s="301">
        <f t="shared" si="19"/>
        <v>19946767</v>
      </c>
      <c r="L89" s="302">
        <f t="shared" si="20"/>
        <v>99.73</v>
      </c>
      <c r="M89" s="302"/>
      <c r="N89" s="302">
        <f t="shared" si="21"/>
        <v>99.73</v>
      </c>
    </row>
    <row r="90" spans="1:14" ht="15" customHeight="1">
      <c r="A90" s="360">
        <v>7</v>
      </c>
      <c r="B90" s="300" t="s">
        <v>420</v>
      </c>
      <c r="C90" s="301">
        <v>100000</v>
      </c>
      <c r="D90" s="301"/>
      <c r="E90" s="301">
        <f t="shared" si="17"/>
        <v>100000</v>
      </c>
      <c r="F90" s="301">
        <v>1000000</v>
      </c>
      <c r="G90" s="301"/>
      <c r="H90" s="301">
        <f t="shared" si="18"/>
        <v>1000000</v>
      </c>
      <c r="I90" s="301">
        <v>150000</v>
      </c>
      <c r="J90" s="301"/>
      <c r="K90" s="301">
        <f t="shared" si="19"/>
        <v>150000</v>
      </c>
      <c r="L90" s="302">
        <f t="shared" si="20"/>
        <v>15</v>
      </c>
      <c r="M90" s="302"/>
      <c r="N90" s="302">
        <f t="shared" si="21"/>
        <v>15</v>
      </c>
    </row>
    <row r="91" spans="1:14" ht="15" customHeight="1">
      <c r="A91" s="360">
        <v>8</v>
      </c>
      <c r="B91" s="300" t="s">
        <v>421</v>
      </c>
      <c r="C91" s="301">
        <v>327000</v>
      </c>
      <c r="D91" s="301"/>
      <c r="E91" s="301">
        <f t="shared" si="17"/>
        <v>327000</v>
      </c>
      <c r="F91" s="301">
        <v>327000</v>
      </c>
      <c r="G91" s="301"/>
      <c r="H91" s="301">
        <f t="shared" si="18"/>
        <v>327000</v>
      </c>
      <c r="I91" s="301">
        <v>0</v>
      </c>
      <c r="J91" s="301"/>
      <c r="K91" s="301">
        <f t="shared" si="19"/>
        <v>0</v>
      </c>
      <c r="L91" s="302">
        <f t="shared" si="20"/>
        <v>0</v>
      </c>
      <c r="M91" s="302"/>
      <c r="N91" s="302">
        <f t="shared" si="21"/>
        <v>0</v>
      </c>
    </row>
    <row r="92" spans="1:14" ht="15" customHeight="1">
      <c r="A92" s="360">
        <v>9</v>
      </c>
      <c r="B92" s="300" t="s">
        <v>422</v>
      </c>
      <c r="C92" s="301">
        <v>100000</v>
      </c>
      <c r="D92" s="301"/>
      <c r="E92" s="301">
        <f t="shared" si="17"/>
        <v>100000</v>
      </c>
      <c r="F92" s="301">
        <v>100000</v>
      </c>
      <c r="G92" s="301"/>
      <c r="H92" s="301">
        <f t="shared" si="18"/>
        <v>100000</v>
      </c>
      <c r="I92" s="301">
        <v>100000</v>
      </c>
      <c r="J92" s="301"/>
      <c r="K92" s="301">
        <f t="shared" si="19"/>
        <v>100000</v>
      </c>
      <c r="L92" s="302">
        <f t="shared" si="20"/>
        <v>100</v>
      </c>
      <c r="M92" s="302"/>
      <c r="N92" s="302">
        <f t="shared" si="21"/>
        <v>100</v>
      </c>
    </row>
    <row r="93" spans="1:14" ht="15" customHeight="1">
      <c r="A93" s="360">
        <v>10</v>
      </c>
      <c r="B93" s="300" t="s">
        <v>423</v>
      </c>
      <c r="C93" s="301">
        <v>290000</v>
      </c>
      <c r="D93" s="301"/>
      <c r="E93" s="301">
        <f t="shared" si="17"/>
        <v>290000</v>
      </c>
      <c r="F93" s="301">
        <v>190000</v>
      </c>
      <c r="G93" s="301"/>
      <c r="H93" s="301">
        <f t="shared" si="18"/>
        <v>190000</v>
      </c>
      <c r="I93" s="301">
        <v>0</v>
      </c>
      <c r="J93" s="301"/>
      <c r="K93" s="301">
        <f t="shared" si="19"/>
        <v>0</v>
      </c>
      <c r="L93" s="302">
        <f t="shared" si="20"/>
        <v>0</v>
      </c>
      <c r="M93" s="302"/>
      <c r="N93" s="302">
        <f t="shared" si="21"/>
        <v>0</v>
      </c>
    </row>
    <row r="94" spans="1:14" ht="15" customHeight="1">
      <c r="A94" s="360">
        <v>11</v>
      </c>
      <c r="B94" s="300" t="s">
        <v>424</v>
      </c>
      <c r="C94" s="301">
        <v>50000</v>
      </c>
      <c r="D94" s="301"/>
      <c r="E94" s="301">
        <f t="shared" si="17"/>
        <v>50000</v>
      </c>
      <c r="F94" s="301">
        <v>50000</v>
      </c>
      <c r="G94" s="301"/>
      <c r="H94" s="301">
        <f t="shared" si="18"/>
        <v>50000</v>
      </c>
      <c r="I94" s="301">
        <v>0</v>
      </c>
      <c r="J94" s="301"/>
      <c r="K94" s="301">
        <f t="shared" si="19"/>
        <v>0</v>
      </c>
      <c r="L94" s="302">
        <f t="shared" si="20"/>
        <v>0</v>
      </c>
      <c r="M94" s="302"/>
      <c r="N94" s="302">
        <f t="shared" si="21"/>
        <v>0</v>
      </c>
    </row>
    <row r="95" spans="1:14" ht="15" customHeight="1">
      <c r="A95" s="360">
        <v>12</v>
      </c>
      <c r="B95" s="300" t="s">
        <v>425</v>
      </c>
      <c r="C95" s="301">
        <v>50000</v>
      </c>
      <c r="D95" s="301"/>
      <c r="E95" s="301">
        <f t="shared" si="17"/>
        <v>50000</v>
      </c>
      <c r="F95" s="301">
        <v>50000</v>
      </c>
      <c r="G95" s="301"/>
      <c r="H95" s="301">
        <f t="shared" si="18"/>
        <v>50000</v>
      </c>
      <c r="I95" s="301">
        <v>0</v>
      </c>
      <c r="J95" s="301"/>
      <c r="K95" s="301">
        <f t="shared" si="19"/>
        <v>0</v>
      </c>
      <c r="L95" s="302">
        <f t="shared" si="20"/>
        <v>0</v>
      </c>
      <c r="M95" s="302"/>
      <c r="N95" s="302">
        <f t="shared" si="21"/>
        <v>0</v>
      </c>
    </row>
    <row r="96" spans="1:14" ht="15" customHeight="1">
      <c r="A96" s="360">
        <v>13</v>
      </c>
      <c r="B96" s="300" t="s">
        <v>426</v>
      </c>
      <c r="C96" s="301">
        <v>750000</v>
      </c>
      <c r="D96" s="301"/>
      <c r="E96" s="301">
        <f t="shared" si="17"/>
        <v>750000</v>
      </c>
      <c r="F96" s="301">
        <v>750000</v>
      </c>
      <c r="G96" s="301"/>
      <c r="H96" s="301">
        <f t="shared" si="18"/>
        <v>750000</v>
      </c>
      <c r="I96" s="301">
        <v>0</v>
      </c>
      <c r="J96" s="301"/>
      <c r="K96" s="301">
        <f t="shared" si="19"/>
        <v>0</v>
      </c>
      <c r="L96" s="302">
        <f t="shared" si="20"/>
        <v>0</v>
      </c>
      <c r="M96" s="302"/>
      <c r="N96" s="302">
        <f t="shared" si="21"/>
        <v>0</v>
      </c>
    </row>
    <row r="97" spans="1:14" ht="15" customHeight="1">
      <c r="A97" s="360">
        <v>14</v>
      </c>
      <c r="B97" s="300" t="s">
        <v>427</v>
      </c>
      <c r="C97" s="301">
        <v>100000</v>
      </c>
      <c r="D97" s="301"/>
      <c r="E97" s="301">
        <f t="shared" si="17"/>
        <v>100000</v>
      </c>
      <c r="F97" s="301">
        <v>100000</v>
      </c>
      <c r="G97" s="301"/>
      <c r="H97" s="301">
        <f t="shared" si="18"/>
        <v>100000</v>
      </c>
      <c r="I97" s="301">
        <v>0</v>
      </c>
      <c r="J97" s="301"/>
      <c r="K97" s="301">
        <f t="shared" si="19"/>
        <v>0</v>
      </c>
      <c r="L97" s="302">
        <f t="shared" si="20"/>
        <v>0</v>
      </c>
      <c r="M97" s="302"/>
      <c r="N97" s="302">
        <f t="shared" si="21"/>
        <v>0</v>
      </c>
    </row>
    <row r="98" spans="1:14" ht="15" customHeight="1">
      <c r="A98" s="360">
        <v>15</v>
      </c>
      <c r="B98" s="300" t="s">
        <v>428</v>
      </c>
      <c r="C98" s="301">
        <v>254000</v>
      </c>
      <c r="D98" s="301"/>
      <c r="E98" s="301">
        <f t="shared" si="17"/>
        <v>254000</v>
      </c>
      <c r="F98" s="301">
        <v>254000</v>
      </c>
      <c r="G98" s="301"/>
      <c r="H98" s="301">
        <f t="shared" si="18"/>
        <v>254000</v>
      </c>
      <c r="I98" s="301">
        <v>254000</v>
      </c>
      <c r="J98" s="301"/>
      <c r="K98" s="301">
        <f t="shared" si="19"/>
        <v>254000</v>
      </c>
      <c r="L98" s="302">
        <f t="shared" si="20"/>
        <v>100</v>
      </c>
      <c r="M98" s="302"/>
      <c r="N98" s="302">
        <f t="shared" si="21"/>
        <v>100</v>
      </c>
    </row>
    <row r="99" spans="1:14" ht="15" customHeight="1">
      <c r="A99" s="360">
        <v>16</v>
      </c>
      <c r="B99" s="300" t="s">
        <v>429</v>
      </c>
      <c r="C99" s="301">
        <v>50000</v>
      </c>
      <c r="D99" s="301"/>
      <c r="E99" s="301">
        <f t="shared" si="17"/>
        <v>50000</v>
      </c>
      <c r="F99" s="301">
        <v>190000</v>
      </c>
      <c r="G99" s="301"/>
      <c r="H99" s="301">
        <f t="shared" si="18"/>
        <v>190000</v>
      </c>
      <c r="I99" s="301">
        <v>141030</v>
      </c>
      <c r="J99" s="301">
        <v>0</v>
      </c>
      <c r="K99" s="301">
        <f t="shared" si="19"/>
        <v>141030</v>
      </c>
      <c r="L99" s="302">
        <f t="shared" si="20"/>
        <v>74.23</v>
      </c>
      <c r="M99" s="302"/>
      <c r="N99" s="302">
        <f t="shared" si="21"/>
        <v>74.23</v>
      </c>
    </row>
    <row r="100" spans="1:14" ht="15" customHeight="1">
      <c r="A100" s="360">
        <v>17</v>
      </c>
      <c r="B100" s="347" t="s">
        <v>430</v>
      </c>
      <c r="C100" s="301"/>
      <c r="D100" s="301"/>
      <c r="E100" s="301">
        <f t="shared" si="17"/>
        <v>0</v>
      </c>
      <c r="F100" s="301"/>
      <c r="G100" s="301">
        <v>40002645</v>
      </c>
      <c r="H100" s="301">
        <f t="shared" si="18"/>
        <v>40002645</v>
      </c>
      <c r="I100" s="301"/>
      <c r="J100" s="301">
        <v>425000</v>
      </c>
      <c r="K100" s="301">
        <f t="shared" si="19"/>
        <v>425000</v>
      </c>
      <c r="L100" s="302"/>
      <c r="M100" s="302">
        <f>ROUND(J100/G100*100,2)</f>
        <v>1.06</v>
      </c>
      <c r="N100" s="302">
        <f t="shared" si="21"/>
        <v>1.06</v>
      </c>
    </row>
    <row r="101" spans="1:14" ht="15" customHeight="1">
      <c r="A101" s="360">
        <v>18</v>
      </c>
      <c r="B101" s="347" t="s">
        <v>431</v>
      </c>
      <c r="C101" s="301"/>
      <c r="D101" s="301"/>
      <c r="E101" s="301">
        <f t="shared" si="17"/>
        <v>0</v>
      </c>
      <c r="F101" s="301"/>
      <c r="G101" s="301">
        <v>4600000</v>
      </c>
      <c r="H101" s="301">
        <f t="shared" si="18"/>
        <v>4600000</v>
      </c>
      <c r="I101" s="301"/>
      <c r="J101" s="301">
        <v>4600000</v>
      </c>
      <c r="K101" s="301">
        <f t="shared" si="19"/>
        <v>4600000</v>
      </c>
      <c r="L101" s="302"/>
      <c r="M101" s="302">
        <f>ROUND(J101/G101*100,2)</f>
        <v>100</v>
      </c>
      <c r="N101" s="302">
        <f t="shared" si="21"/>
        <v>100</v>
      </c>
    </row>
    <row r="102" spans="1:14" ht="15" customHeight="1">
      <c r="A102" s="360">
        <v>19</v>
      </c>
      <c r="B102" s="300" t="s">
        <v>432</v>
      </c>
      <c r="C102" s="301"/>
      <c r="D102" s="301"/>
      <c r="E102" s="301">
        <f t="shared" si="17"/>
        <v>0</v>
      </c>
      <c r="F102" s="301"/>
      <c r="G102" s="301">
        <v>1524000</v>
      </c>
      <c r="H102" s="301">
        <f t="shared" si="18"/>
        <v>1524000</v>
      </c>
      <c r="I102" s="301"/>
      <c r="J102" s="301">
        <v>1524000</v>
      </c>
      <c r="K102" s="301">
        <f t="shared" si="19"/>
        <v>1524000</v>
      </c>
      <c r="L102" s="302"/>
      <c r="M102" s="302">
        <f>ROUND(J102/G102*100,2)</f>
        <v>100</v>
      </c>
      <c r="N102" s="302">
        <f t="shared" si="21"/>
        <v>100</v>
      </c>
    </row>
    <row r="103" spans="1:14" ht="15" customHeight="1">
      <c r="A103" s="360">
        <v>19</v>
      </c>
      <c r="B103" s="347" t="s">
        <v>433</v>
      </c>
      <c r="C103" s="301"/>
      <c r="D103" s="301"/>
      <c r="E103" s="301">
        <f t="shared" si="17"/>
        <v>0</v>
      </c>
      <c r="F103" s="301"/>
      <c r="G103" s="301">
        <v>4940300</v>
      </c>
      <c r="H103" s="301">
        <f t="shared" si="18"/>
        <v>4940300</v>
      </c>
      <c r="I103" s="301"/>
      <c r="J103" s="301">
        <v>4940300</v>
      </c>
      <c r="K103" s="301">
        <f t="shared" si="19"/>
        <v>4940300</v>
      </c>
      <c r="L103" s="302"/>
      <c r="M103" s="302"/>
      <c r="N103" s="302"/>
    </row>
    <row r="104" spans="1:14" ht="15" customHeight="1">
      <c r="A104" s="11"/>
      <c r="B104" s="318" t="s">
        <v>3</v>
      </c>
      <c r="C104" s="330">
        <f aca="true" t="shared" si="22" ref="C104:K104">SUM(C84:C103)</f>
        <v>22520889</v>
      </c>
      <c r="D104" s="330">
        <f t="shared" si="22"/>
        <v>47501698</v>
      </c>
      <c r="E104" s="330">
        <f t="shared" si="22"/>
        <v>70022587</v>
      </c>
      <c r="F104" s="330">
        <f t="shared" si="22"/>
        <v>25460889</v>
      </c>
      <c r="G104" s="330">
        <f t="shared" si="22"/>
        <v>98568643</v>
      </c>
      <c r="H104" s="330">
        <f t="shared" si="22"/>
        <v>124029532</v>
      </c>
      <c r="I104" s="330">
        <f t="shared" si="22"/>
        <v>22377069</v>
      </c>
      <c r="J104" s="330">
        <f t="shared" si="22"/>
        <v>71084674</v>
      </c>
      <c r="K104" s="330">
        <f t="shared" si="22"/>
        <v>93461743</v>
      </c>
      <c r="L104" s="331">
        <f>ROUND(I104/F104*100,2)</f>
        <v>87.89</v>
      </c>
      <c r="M104" s="331">
        <f>ROUND(J104/G104*100,2)</f>
        <v>72.12</v>
      </c>
      <c r="N104" s="331">
        <f>ROUND(K104/H104*100,2)</f>
        <v>75.35</v>
      </c>
    </row>
    <row r="105" spans="1:14" ht="15" customHeight="1">
      <c r="A105" s="11"/>
      <c r="B105" s="318"/>
      <c r="C105" s="330"/>
      <c r="D105" s="330"/>
      <c r="E105" s="330"/>
      <c r="F105" s="330"/>
      <c r="G105" s="330"/>
      <c r="H105" s="330"/>
      <c r="I105" s="330"/>
      <c r="J105" s="330"/>
      <c r="K105" s="330"/>
      <c r="L105" s="331"/>
      <c r="M105" s="331"/>
      <c r="N105" s="331"/>
    </row>
    <row r="106" spans="1:14" ht="15" customHeight="1">
      <c r="A106" s="303" t="s">
        <v>10</v>
      </c>
      <c r="B106" s="303" t="s">
        <v>85</v>
      </c>
      <c r="C106" s="304"/>
      <c r="D106" s="304"/>
      <c r="E106" s="304"/>
      <c r="F106" s="304"/>
      <c r="G106" s="304"/>
      <c r="H106" s="304"/>
      <c r="I106" s="304"/>
      <c r="J106" s="304"/>
      <c r="K106" s="304"/>
      <c r="L106" s="305"/>
      <c r="M106" s="305"/>
      <c r="N106" s="305"/>
    </row>
    <row r="107" spans="1:14" ht="15" customHeight="1">
      <c r="A107" s="314" t="s">
        <v>4</v>
      </c>
      <c r="B107" s="314" t="s">
        <v>86</v>
      </c>
      <c r="C107" s="316"/>
      <c r="D107" s="316"/>
      <c r="E107" s="316"/>
      <c r="F107" s="316"/>
      <c r="G107" s="316"/>
      <c r="H107" s="316"/>
      <c r="I107" s="316"/>
      <c r="J107" s="316"/>
      <c r="K107" s="316"/>
      <c r="L107" s="317"/>
      <c r="M107" s="317"/>
      <c r="N107" s="317"/>
    </row>
    <row r="108" spans="1:14" ht="15" customHeight="1">
      <c r="A108" s="361">
        <v>1</v>
      </c>
      <c r="B108" s="281" t="s">
        <v>12</v>
      </c>
      <c r="C108" s="278"/>
      <c r="D108" s="278">
        <v>1165207</v>
      </c>
      <c r="E108" s="278">
        <f>C108+D108</f>
        <v>1165207</v>
      </c>
      <c r="F108" s="278"/>
      <c r="G108" s="278">
        <v>1165207</v>
      </c>
      <c r="H108" s="278">
        <f>F108+G108</f>
        <v>1165207</v>
      </c>
      <c r="I108" s="278"/>
      <c r="J108" s="278">
        <v>582600</v>
      </c>
      <c r="K108" s="278">
        <f>I108+J108</f>
        <v>582600</v>
      </c>
      <c r="L108" s="282"/>
      <c r="M108" s="282">
        <f>ROUND(J108/G108*100,2)</f>
        <v>50</v>
      </c>
      <c r="N108" s="282">
        <f>ROUND(K108/H108*100,2)</f>
        <v>50</v>
      </c>
    </row>
    <row r="109" spans="1:14" ht="15" customHeight="1">
      <c r="A109" s="361">
        <v>2</v>
      </c>
      <c r="B109" s="281" t="s">
        <v>43</v>
      </c>
      <c r="C109" s="278"/>
      <c r="D109" s="278">
        <v>0</v>
      </c>
      <c r="E109" s="278">
        <f>C109+D109</f>
        <v>0</v>
      </c>
      <c r="F109" s="278"/>
      <c r="G109" s="278">
        <v>0</v>
      </c>
      <c r="H109" s="278">
        <f>F109+G109</f>
        <v>0</v>
      </c>
      <c r="I109" s="278"/>
      <c r="J109" s="278">
        <v>0</v>
      </c>
      <c r="K109" s="278">
        <f>I109+J109</f>
        <v>0</v>
      </c>
      <c r="L109" s="282"/>
      <c r="M109" s="282"/>
      <c r="N109" s="282"/>
    </row>
    <row r="110" spans="1:14" ht="15" customHeight="1">
      <c r="A110" s="303"/>
      <c r="B110" s="314" t="s">
        <v>3</v>
      </c>
      <c r="C110" s="316">
        <f aca="true" t="shared" si="23" ref="C110:K110">SUM(C108:C109)</f>
        <v>0</v>
      </c>
      <c r="D110" s="316">
        <f t="shared" si="23"/>
        <v>1165207</v>
      </c>
      <c r="E110" s="316">
        <f t="shared" si="23"/>
        <v>1165207</v>
      </c>
      <c r="F110" s="316">
        <f t="shared" si="23"/>
        <v>0</v>
      </c>
      <c r="G110" s="316">
        <f t="shared" si="23"/>
        <v>1165207</v>
      </c>
      <c r="H110" s="316">
        <f t="shared" si="23"/>
        <v>1165207</v>
      </c>
      <c r="I110" s="316">
        <f t="shared" si="23"/>
        <v>0</v>
      </c>
      <c r="J110" s="316">
        <f t="shared" si="23"/>
        <v>582600</v>
      </c>
      <c r="K110" s="316">
        <f t="shared" si="23"/>
        <v>582600</v>
      </c>
      <c r="L110" s="317"/>
      <c r="M110" s="317">
        <f>ROUND(J110/G110*100,2)</f>
        <v>50</v>
      </c>
      <c r="N110" s="317">
        <f>ROUND(K110/H110*100,2)</f>
        <v>50</v>
      </c>
    </row>
    <row r="111" spans="1:14" ht="15" customHeight="1">
      <c r="A111" s="314" t="s">
        <v>5</v>
      </c>
      <c r="B111" s="314" t="s">
        <v>87</v>
      </c>
      <c r="C111" s="304"/>
      <c r="D111" s="304"/>
      <c r="E111" s="304"/>
      <c r="F111" s="304"/>
      <c r="G111" s="304"/>
      <c r="H111" s="304"/>
      <c r="I111" s="304"/>
      <c r="J111" s="304"/>
      <c r="K111" s="304"/>
      <c r="L111" s="305"/>
      <c r="M111" s="305"/>
      <c r="N111" s="305"/>
    </row>
    <row r="112" spans="1:14" ht="15" customHeight="1">
      <c r="A112" s="362">
        <v>1</v>
      </c>
      <c r="B112" s="300" t="s">
        <v>327</v>
      </c>
      <c r="C112" s="319"/>
      <c r="D112" s="319">
        <v>5802000</v>
      </c>
      <c r="E112" s="319">
        <f>C112+D112</f>
        <v>5802000</v>
      </c>
      <c r="F112" s="319"/>
      <c r="G112" s="319">
        <v>534100</v>
      </c>
      <c r="H112" s="319">
        <f>F112+G112</f>
        <v>534100</v>
      </c>
      <c r="I112" s="319"/>
      <c r="J112" s="319">
        <v>0</v>
      </c>
      <c r="K112" s="319">
        <f>I112+J112</f>
        <v>0</v>
      </c>
      <c r="L112" s="320"/>
      <c r="M112" s="320">
        <f aca="true" t="shared" si="24" ref="M112:N115">ROUND(J112/G112*100,2)</f>
        <v>0</v>
      </c>
      <c r="N112" s="320">
        <f t="shared" si="24"/>
        <v>0</v>
      </c>
    </row>
    <row r="113" spans="1:14" ht="15" customHeight="1">
      <c r="A113" s="362">
        <v>2</v>
      </c>
      <c r="B113" s="300" t="s">
        <v>434</v>
      </c>
      <c r="C113" s="319"/>
      <c r="D113" s="319">
        <v>5802000</v>
      </c>
      <c r="E113" s="319">
        <f>C113+D113</f>
        <v>5802000</v>
      </c>
      <c r="F113" s="319"/>
      <c r="G113" s="319">
        <v>5802000</v>
      </c>
      <c r="H113" s="319">
        <f>F113+G113</f>
        <v>5802000</v>
      </c>
      <c r="I113" s="319"/>
      <c r="J113" s="319">
        <v>0</v>
      </c>
      <c r="K113" s="319">
        <f>I113+J113</f>
        <v>0</v>
      </c>
      <c r="L113" s="320"/>
      <c r="M113" s="320">
        <f t="shared" si="24"/>
        <v>0</v>
      </c>
      <c r="N113" s="320">
        <f t="shared" si="24"/>
        <v>0</v>
      </c>
    </row>
    <row r="114" spans="1:14" ht="15" customHeight="1">
      <c r="A114" s="362">
        <v>3</v>
      </c>
      <c r="B114" s="308" t="s">
        <v>435</v>
      </c>
      <c r="C114" s="319"/>
      <c r="D114" s="319">
        <v>0</v>
      </c>
      <c r="E114" s="319">
        <v>0</v>
      </c>
      <c r="F114" s="319"/>
      <c r="G114" s="319">
        <v>1021509</v>
      </c>
      <c r="H114" s="319">
        <f>F114+G114</f>
        <v>1021509</v>
      </c>
      <c r="I114" s="319"/>
      <c r="J114" s="319">
        <v>1021500</v>
      </c>
      <c r="K114" s="319">
        <f>I114+J114</f>
        <v>1021500</v>
      </c>
      <c r="L114" s="320"/>
      <c r="M114" s="320">
        <f t="shared" si="24"/>
        <v>100</v>
      </c>
      <c r="N114" s="320">
        <f t="shared" si="24"/>
        <v>100</v>
      </c>
    </row>
    <row r="115" spans="1:14" ht="15" customHeight="1">
      <c r="A115" s="362">
        <v>4</v>
      </c>
      <c r="B115" s="308" t="s">
        <v>557</v>
      </c>
      <c r="C115" s="319"/>
      <c r="D115" s="319">
        <v>0</v>
      </c>
      <c r="E115" s="319">
        <v>0</v>
      </c>
      <c r="F115" s="319"/>
      <c r="G115" s="319">
        <v>30884</v>
      </c>
      <c r="H115" s="319">
        <f>F115+G115</f>
        <v>30884</v>
      </c>
      <c r="I115" s="319"/>
      <c r="J115" s="319">
        <v>30884</v>
      </c>
      <c r="K115" s="319">
        <f>I115+J115</f>
        <v>30884</v>
      </c>
      <c r="L115" s="320"/>
      <c r="M115" s="320">
        <f t="shared" si="24"/>
        <v>100</v>
      </c>
      <c r="N115" s="320">
        <f t="shared" si="24"/>
        <v>100</v>
      </c>
    </row>
    <row r="116" spans="1:14" ht="15" customHeight="1">
      <c r="A116" s="362">
        <v>5</v>
      </c>
      <c r="B116" s="308" t="s">
        <v>558</v>
      </c>
      <c r="C116" s="319"/>
      <c r="D116" s="319">
        <v>0</v>
      </c>
      <c r="E116" s="319">
        <v>0</v>
      </c>
      <c r="F116" s="319"/>
      <c r="G116" s="319">
        <v>0</v>
      </c>
      <c r="H116" s="319">
        <f>F116+G116</f>
        <v>0</v>
      </c>
      <c r="I116" s="319"/>
      <c r="J116" s="319">
        <v>5126823</v>
      </c>
      <c r="K116" s="319">
        <f>I116+J116</f>
        <v>5126823</v>
      </c>
      <c r="L116" s="320"/>
      <c r="M116" s="320"/>
      <c r="N116" s="320"/>
    </row>
    <row r="117" spans="1:14" ht="15" customHeight="1">
      <c r="A117" s="303"/>
      <c r="B117" s="314" t="s">
        <v>3</v>
      </c>
      <c r="C117" s="316">
        <f aca="true" t="shared" si="25" ref="C117:K117">SUM(C112:C116)</f>
        <v>0</v>
      </c>
      <c r="D117" s="316">
        <f t="shared" si="25"/>
        <v>11604000</v>
      </c>
      <c r="E117" s="316">
        <f t="shared" si="25"/>
        <v>11604000</v>
      </c>
      <c r="F117" s="316">
        <f t="shared" si="25"/>
        <v>0</v>
      </c>
      <c r="G117" s="316">
        <f t="shared" si="25"/>
        <v>7388493</v>
      </c>
      <c r="H117" s="316">
        <f t="shared" si="25"/>
        <v>7388493</v>
      </c>
      <c r="I117" s="316">
        <f t="shared" si="25"/>
        <v>0</v>
      </c>
      <c r="J117" s="316">
        <f t="shared" si="25"/>
        <v>6179207</v>
      </c>
      <c r="K117" s="316">
        <f t="shared" si="25"/>
        <v>6179207</v>
      </c>
      <c r="L117" s="317"/>
      <c r="M117" s="317">
        <f>ROUND(J117/G117*100,2)</f>
        <v>83.63</v>
      </c>
      <c r="N117" s="317">
        <f>ROUND(K117/H117*100,2)</f>
        <v>83.63</v>
      </c>
    </row>
    <row r="118" spans="1:14" ht="15" customHeight="1">
      <c r="A118" s="363" t="s">
        <v>6</v>
      </c>
      <c r="B118" s="314" t="s">
        <v>88</v>
      </c>
      <c r="C118" s="304"/>
      <c r="D118" s="304"/>
      <c r="E118" s="304"/>
      <c r="F118" s="304"/>
      <c r="G118" s="304"/>
      <c r="H118" s="304"/>
      <c r="I118" s="304"/>
      <c r="J118" s="304"/>
      <c r="K118" s="304"/>
      <c r="L118" s="305"/>
      <c r="M118" s="305"/>
      <c r="N118" s="305"/>
    </row>
    <row r="119" spans="1:14" ht="15" customHeight="1">
      <c r="A119" s="361">
        <v>1</v>
      </c>
      <c r="B119" s="340" t="s">
        <v>436</v>
      </c>
      <c r="C119" s="278"/>
      <c r="D119" s="278">
        <v>9000000</v>
      </c>
      <c r="E119" s="278">
        <f>C119+D119</f>
        <v>9000000</v>
      </c>
      <c r="F119" s="278"/>
      <c r="G119" s="278">
        <v>9000000</v>
      </c>
      <c r="H119" s="278">
        <f>F119+G119</f>
        <v>9000000</v>
      </c>
      <c r="I119" s="278"/>
      <c r="J119" s="278">
        <v>9000000</v>
      </c>
      <c r="K119" s="278">
        <f>I119+J119</f>
        <v>9000000</v>
      </c>
      <c r="L119" s="282"/>
      <c r="M119" s="282">
        <f>ROUND(J119/G119*100,2)</f>
        <v>100</v>
      </c>
      <c r="N119" s="282">
        <f>ROUND(K119/H119*100,2)</f>
        <v>100</v>
      </c>
    </row>
    <row r="120" spans="1:14" ht="15" customHeight="1">
      <c r="A120" s="361">
        <v>2</v>
      </c>
      <c r="B120" s="281" t="s">
        <v>437</v>
      </c>
      <c r="C120" s="278"/>
      <c r="D120" s="278">
        <v>900000</v>
      </c>
      <c r="E120" s="278">
        <f>C120+D120</f>
        <v>900000</v>
      </c>
      <c r="F120" s="278"/>
      <c r="G120" s="278">
        <v>900000</v>
      </c>
      <c r="H120" s="278">
        <f>F120+G120</f>
        <v>900000</v>
      </c>
      <c r="I120" s="278"/>
      <c r="J120" s="278">
        <v>900000</v>
      </c>
      <c r="K120" s="278">
        <f>I120+J120</f>
        <v>900000</v>
      </c>
      <c r="L120" s="282"/>
      <c r="M120" s="282">
        <f>ROUND(J120/G120*100,2)</f>
        <v>100</v>
      </c>
      <c r="N120" s="282">
        <f>ROUND(K120/H120*100,2)</f>
        <v>100</v>
      </c>
    </row>
    <row r="121" spans="1:14" ht="15" customHeight="1">
      <c r="A121" s="361">
        <v>3</v>
      </c>
      <c r="B121" s="281" t="s">
        <v>438</v>
      </c>
      <c r="C121" s="278"/>
      <c r="D121" s="278">
        <v>0</v>
      </c>
      <c r="E121" s="278">
        <f>C121+D121</f>
        <v>0</v>
      </c>
      <c r="F121" s="278"/>
      <c r="G121" s="278">
        <v>0</v>
      </c>
      <c r="H121" s="278">
        <f>F121+G121</f>
        <v>0</v>
      </c>
      <c r="I121" s="278"/>
      <c r="J121" s="278">
        <v>0</v>
      </c>
      <c r="K121" s="278">
        <f>I121+J121</f>
        <v>0</v>
      </c>
      <c r="L121" s="282"/>
      <c r="M121" s="282"/>
      <c r="N121" s="282"/>
    </row>
    <row r="122" spans="1:14" ht="15" customHeight="1">
      <c r="A122" s="303"/>
      <c r="B122" s="314" t="s">
        <v>3</v>
      </c>
      <c r="C122" s="316">
        <f aca="true" t="shared" si="26" ref="C122:K122">SUM(C119:C121)</f>
        <v>0</v>
      </c>
      <c r="D122" s="316">
        <f t="shared" si="26"/>
        <v>9900000</v>
      </c>
      <c r="E122" s="316">
        <f t="shared" si="26"/>
        <v>9900000</v>
      </c>
      <c r="F122" s="316">
        <f t="shared" si="26"/>
        <v>0</v>
      </c>
      <c r="G122" s="316">
        <f t="shared" si="26"/>
        <v>9900000</v>
      </c>
      <c r="H122" s="316">
        <f t="shared" si="26"/>
        <v>9900000</v>
      </c>
      <c r="I122" s="316">
        <f t="shared" si="26"/>
        <v>0</v>
      </c>
      <c r="J122" s="316">
        <f t="shared" si="26"/>
        <v>9900000</v>
      </c>
      <c r="K122" s="316">
        <f t="shared" si="26"/>
        <v>9900000</v>
      </c>
      <c r="L122" s="317"/>
      <c r="M122" s="317">
        <f>ROUND(J122/G122*100,2)</f>
        <v>100</v>
      </c>
      <c r="N122" s="317">
        <f>ROUND(K122/H122*100,2)</f>
        <v>100</v>
      </c>
    </row>
    <row r="123" spans="1:14" ht="15" customHeight="1">
      <c r="A123" s="364" t="s">
        <v>7</v>
      </c>
      <c r="B123" s="315" t="s">
        <v>89</v>
      </c>
      <c r="C123" s="365"/>
      <c r="D123" s="365"/>
      <c r="E123" s="365"/>
      <c r="F123" s="365"/>
      <c r="G123" s="365"/>
      <c r="H123" s="365"/>
      <c r="I123" s="365"/>
      <c r="J123" s="365"/>
      <c r="K123" s="365"/>
      <c r="L123" s="366"/>
      <c r="M123" s="366"/>
      <c r="N123" s="366"/>
    </row>
    <row r="124" spans="1:14" ht="15" customHeight="1">
      <c r="A124" s="284">
        <v>1</v>
      </c>
      <c r="B124" s="367" t="s">
        <v>439</v>
      </c>
      <c r="C124" s="368"/>
      <c r="D124" s="368"/>
      <c r="E124" s="368">
        <f>C124+D124</f>
        <v>0</v>
      </c>
      <c r="F124" s="368"/>
      <c r="G124" s="368">
        <v>7977355</v>
      </c>
      <c r="H124" s="368">
        <f>F124+G124</f>
        <v>7977355</v>
      </c>
      <c r="I124" s="368"/>
      <c r="J124" s="368">
        <v>0</v>
      </c>
      <c r="K124" s="368">
        <f>I124+J124</f>
        <v>0</v>
      </c>
      <c r="L124" s="369"/>
      <c r="M124" s="369">
        <f aca="true" t="shared" si="27" ref="M124:N126">ROUND(J124/G124*100,2)</f>
        <v>0</v>
      </c>
      <c r="N124" s="369">
        <f t="shared" si="27"/>
        <v>0</v>
      </c>
    </row>
    <row r="125" spans="1:14" ht="15" customHeight="1">
      <c r="A125" s="370"/>
      <c r="B125" s="315" t="s">
        <v>3</v>
      </c>
      <c r="C125" s="371">
        <f aca="true" t="shared" si="28" ref="C125:K125">SUM(C124:C124)</f>
        <v>0</v>
      </c>
      <c r="D125" s="371">
        <f t="shared" si="28"/>
        <v>0</v>
      </c>
      <c r="E125" s="371">
        <f t="shared" si="28"/>
        <v>0</v>
      </c>
      <c r="F125" s="371">
        <f t="shared" si="28"/>
        <v>0</v>
      </c>
      <c r="G125" s="371">
        <f t="shared" si="28"/>
        <v>7977355</v>
      </c>
      <c r="H125" s="371">
        <f t="shared" si="28"/>
        <v>7977355</v>
      </c>
      <c r="I125" s="371">
        <f t="shared" si="28"/>
        <v>0</v>
      </c>
      <c r="J125" s="371">
        <f t="shared" si="28"/>
        <v>0</v>
      </c>
      <c r="K125" s="371">
        <f t="shared" si="28"/>
        <v>0</v>
      </c>
      <c r="L125" s="372"/>
      <c r="M125" s="372">
        <f t="shared" si="27"/>
        <v>0</v>
      </c>
      <c r="N125" s="372">
        <f t="shared" si="27"/>
        <v>0</v>
      </c>
    </row>
    <row r="126" spans="1:14" ht="15" customHeight="1">
      <c r="A126" s="11"/>
      <c r="B126" s="318" t="s">
        <v>3</v>
      </c>
      <c r="C126" s="330">
        <f aca="true" t="shared" si="29" ref="C126:K126">C125+C122+C117+C110</f>
        <v>0</v>
      </c>
      <c r="D126" s="330">
        <f t="shared" si="29"/>
        <v>22669207</v>
      </c>
      <c r="E126" s="330">
        <f t="shared" si="29"/>
        <v>22669207</v>
      </c>
      <c r="F126" s="330">
        <f t="shared" si="29"/>
        <v>0</v>
      </c>
      <c r="G126" s="330">
        <f t="shared" si="29"/>
        <v>26431055</v>
      </c>
      <c r="H126" s="330">
        <f t="shared" si="29"/>
        <v>26431055</v>
      </c>
      <c r="I126" s="330">
        <f t="shared" si="29"/>
        <v>0</v>
      </c>
      <c r="J126" s="330">
        <f t="shared" si="29"/>
        <v>16661807</v>
      </c>
      <c r="K126" s="330">
        <f t="shared" si="29"/>
        <v>16661807</v>
      </c>
      <c r="L126" s="331"/>
      <c r="M126" s="331">
        <f t="shared" si="27"/>
        <v>63.04</v>
      </c>
      <c r="N126" s="331">
        <f t="shared" si="27"/>
        <v>63.04</v>
      </c>
    </row>
    <row r="127" spans="1:14" ht="15" customHeight="1">
      <c r="A127" s="303"/>
      <c r="B127" s="303"/>
      <c r="C127" s="304"/>
      <c r="D127" s="304"/>
      <c r="E127" s="304"/>
      <c r="F127" s="304"/>
      <c r="G127" s="304"/>
      <c r="H127" s="304"/>
      <c r="I127" s="304"/>
      <c r="J127" s="304"/>
      <c r="K127" s="304"/>
      <c r="L127" s="305"/>
      <c r="M127" s="305"/>
      <c r="N127" s="305"/>
    </row>
    <row r="128" spans="1:14" ht="15" customHeight="1">
      <c r="A128" s="303"/>
      <c r="B128" s="318" t="s">
        <v>90</v>
      </c>
      <c r="C128" s="304">
        <f aca="true" t="shared" si="30" ref="C128:K128">C126+C104+C77</f>
        <v>46498770</v>
      </c>
      <c r="D128" s="304">
        <f t="shared" si="30"/>
        <v>1159361204</v>
      </c>
      <c r="E128" s="304">
        <f t="shared" si="30"/>
        <v>1205859974</v>
      </c>
      <c r="F128" s="304">
        <f t="shared" si="30"/>
        <v>70102664</v>
      </c>
      <c r="G128" s="304">
        <f t="shared" si="30"/>
        <v>1957353223</v>
      </c>
      <c r="H128" s="304">
        <f t="shared" si="30"/>
        <v>2027455887</v>
      </c>
      <c r="I128" s="304">
        <f t="shared" si="30"/>
        <v>59819261</v>
      </c>
      <c r="J128" s="304">
        <f t="shared" si="30"/>
        <v>869725315</v>
      </c>
      <c r="K128" s="304">
        <f t="shared" si="30"/>
        <v>929544576</v>
      </c>
      <c r="L128" s="305">
        <f>ROUND(I128/F128*100,2)</f>
        <v>85.33</v>
      </c>
      <c r="M128" s="305">
        <f>ROUND(J128/G128*100,2)</f>
        <v>44.43</v>
      </c>
      <c r="N128" s="305">
        <f>ROUND(K128/H128*100,2)</f>
        <v>45.85</v>
      </c>
    </row>
    <row r="129" spans="1:14" ht="15" customHeight="1">
      <c r="A129" s="303"/>
      <c r="B129" s="318"/>
      <c r="C129" s="304"/>
      <c r="D129" s="304"/>
      <c r="E129" s="304"/>
      <c r="F129" s="304"/>
      <c r="G129" s="304"/>
      <c r="H129" s="304"/>
      <c r="I129" s="304"/>
      <c r="J129" s="304"/>
      <c r="K129" s="304"/>
      <c r="L129" s="305"/>
      <c r="M129" s="305"/>
      <c r="N129" s="305"/>
    </row>
    <row r="130" spans="1:14" ht="15" customHeight="1">
      <c r="A130" s="303" t="s">
        <v>13</v>
      </c>
      <c r="B130" s="373" t="s">
        <v>93</v>
      </c>
      <c r="C130" s="304"/>
      <c r="D130" s="304"/>
      <c r="E130" s="304"/>
      <c r="F130" s="304"/>
      <c r="G130" s="304"/>
      <c r="H130" s="304"/>
      <c r="I130" s="304"/>
      <c r="J130" s="304"/>
      <c r="K130" s="304"/>
      <c r="L130" s="305"/>
      <c r="M130" s="305"/>
      <c r="N130" s="305"/>
    </row>
    <row r="131" spans="1:14" ht="15" customHeight="1">
      <c r="A131" s="362">
        <v>1</v>
      </c>
      <c r="B131" s="308" t="s">
        <v>92</v>
      </c>
      <c r="C131" s="301">
        <v>0</v>
      </c>
      <c r="D131" s="301">
        <v>0</v>
      </c>
      <c r="E131" s="301">
        <f>C131+D131</f>
        <v>0</v>
      </c>
      <c r="F131" s="301">
        <v>0</v>
      </c>
      <c r="G131" s="301">
        <v>0</v>
      </c>
      <c r="H131" s="301">
        <f>F131+G131</f>
        <v>0</v>
      </c>
      <c r="I131" s="301">
        <v>0</v>
      </c>
      <c r="J131" s="301">
        <v>0</v>
      </c>
      <c r="K131" s="301">
        <f>I131+J131</f>
        <v>0</v>
      </c>
      <c r="L131" s="302"/>
      <c r="M131" s="302"/>
      <c r="N131" s="302"/>
    </row>
    <row r="132" spans="1:14" ht="15" customHeight="1">
      <c r="A132" s="303"/>
      <c r="B132" s="373" t="s">
        <v>3</v>
      </c>
      <c r="C132" s="304">
        <f aca="true" t="shared" si="31" ref="C132:K132">SUM(C131:C131)</f>
        <v>0</v>
      </c>
      <c r="D132" s="304">
        <f t="shared" si="31"/>
        <v>0</v>
      </c>
      <c r="E132" s="304">
        <f t="shared" si="31"/>
        <v>0</v>
      </c>
      <c r="F132" s="304">
        <f t="shared" si="31"/>
        <v>0</v>
      </c>
      <c r="G132" s="304">
        <f t="shared" si="31"/>
        <v>0</v>
      </c>
      <c r="H132" s="304">
        <f t="shared" si="31"/>
        <v>0</v>
      </c>
      <c r="I132" s="304">
        <f t="shared" si="31"/>
        <v>0</v>
      </c>
      <c r="J132" s="304">
        <f t="shared" si="31"/>
        <v>0</v>
      </c>
      <c r="K132" s="304">
        <f t="shared" si="31"/>
        <v>0</v>
      </c>
      <c r="L132" s="305"/>
      <c r="M132" s="305"/>
      <c r="N132" s="305"/>
    </row>
    <row r="133" spans="1:14" ht="15" customHeight="1">
      <c r="A133" s="374"/>
      <c r="B133" s="373" t="s">
        <v>91</v>
      </c>
      <c r="C133" s="304">
        <v>0</v>
      </c>
      <c r="D133" s="304">
        <v>0</v>
      </c>
      <c r="E133" s="304">
        <v>0</v>
      </c>
      <c r="F133" s="304">
        <v>0</v>
      </c>
      <c r="G133" s="304">
        <v>0</v>
      </c>
      <c r="H133" s="304">
        <v>0</v>
      </c>
      <c r="I133" s="304">
        <v>0</v>
      </c>
      <c r="J133" s="304">
        <v>0</v>
      </c>
      <c r="K133" s="304">
        <v>0</v>
      </c>
      <c r="L133" s="305"/>
      <c r="M133" s="305"/>
      <c r="N133" s="305"/>
    </row>
    <row r="134" spans="1:14" ht="15" customHeight="1">
      <c r="A134" s="11"/>
      <c r="B134" s="303"/>
      <c r="C134" s="304"/>
      <c r="D134" s="304"/>
      <c r="E134" s="304"/>
      <c r="F134" s="304"/>
      <c r="G134" s="304"/>
      <c r="H134" s="304"/>
      <c r="I134" s="304"/>
      <c r="J134" s="304"/>
      <c r="K134" s="304"/>
      <c r="L134" s="305"/>
      <c r="M134" s="305"/>
      <c r="N134" s="305"/>
    </row>
    <row r="135" spans="1:14" ht="15" customHeight="1">
      <c r="A135" s="11"/>
      <c r="B135" s="303" t="s">
        <v>14</v>
      </c>
      <c r="C135" s="304">
        <f aca="true" t="shared" si="32" ref="C135:K135">C128+C133</f>
        <v>46498770</v>
      </c>
      <c r="D135" s="304">
        <f t="shared" si="32"/>
        <v>1159361204</v>
      </c>
      <c r="E135" s="304">
        <f t="shared" si="32"/>
        <v>1205859974</v>
      </c>
      <c r="F135" s="304">
        <f t="shared" si="32"/>
        <v>70102664</v>
      </c>
      <c r="G135" s="304">
        <f t="shared" si="32"/>
        <v>1957353223</v>
      </c>
      <c r="H135" s="304">
        <f t="shared" si="32"/>
        <v>2027455887</v>
      </c>
      <c r="I135" s="304">
        <f t="shared" si="32"/>
        <v>59819261</v>
      </c>
      <c r="J135" s="304">
        <f t="shared" si="32"/>
        <v>869725315</v>
      </c>
      <c r="K135" s="304">
        <f t="shared" si="32"/>
        <v>929544576</v>
      </c>
      <c r="L135" s="305">
        <f>ROUND(I135/F135*100,2)</f>
        <v>85.33</v>
      </c>
      <c r="M135" s="305">
        <f>ROUND(J135/G135*100,2)</f>
        <v>44.43</v>
      </c>
      <c r="N135" s="305">
        <f>ROUND(K135/H135*100,2)</f>
        <v>45.85</v>
      </c>
    </row>
    <row r="136" spans="1:14" ht="15" customHeight="1">
      <c r="A136" s="11"/>
      <c r="B136" s="303" t="s">
        <v>45</v>
      </c>
      <c r="C136" s="304"/>
      <c r="D136" s="304"/>
      <c r="E136" s="304"/>
      <c r="F136" s="304"/>
      <c r="G136" s="304"/>
      <c r="H136" s="304"/>
      <c r="I136" s="304"/>
      <c r="J136" s="304"/>
      <c r="K136" s="304"/>
      <c r="L136" s="305"/>
      <c r="M136" s="305"/>
      <c r="N136" s="305"/>
    </row>
    <row r="137" spans="1:14" ht="15" customHeight="1">
      <c r="A137" s="11"/>
      <c r="B137" s="332" t="s">
        <v>46</v>
      </c>
      <c r="C137" s="375">
        <f aca="true" t="shared" si="33" ref="C137:K137">C135-C138-C139</f>
        <v>46498770</v>
      </c>
      <c r="D137" s="375">
        <f t="shared" si="33"/>
        <v>1002204168</v>
      </c>
      <c r="E137" s="375">
        <f t="shared" si="33"/>
        <v>1048702938</v>
      </c>
      <c r="F137" s="375">
        <f t="shared" si="33"/>
        <v>70102664</v>
      </c>
      <c r="G137" s="375">
        <f t="shared" si="33"/>
        <v>1792146832</v>
      </c>
      <c r="H137" s="375">
        <f t="shared" si="33"/>
        <v>1862321496</v>
      </c>
      <c r="I137" s="375">
        <f t="shared" si="33"/>
        <v>59819261</v>
      </c>
      <c r="J137" s="375">
        <f t="shared" si="33"/>
        <v>839759624</v>
      </c>
      <c r="K137" s="375">
        <f t="shared" si="33"/>
        <v>899650885</v>
      </c>
      <c r="L137" s="376">
        <f>ROUND(I137/F137*100,2)</f>
        <v>85.33</v>
      </c>
      <c r="M137" s="376">
        <f>ROUND(J137/G137*100,2)</f>
        <v>46.86</v>
      </c>
      <c r="N137" s="376">
        <f>ROUND(K137/H137*100,2)</f>
        <v>48.31</v>
      </c>
    </row>
    <row r="138" spans="1:14" ht="15" customHeight="1">
      <c r="A138" s="11"/>
      <c r="B138" s="377" t="s">
        <v>44</v>
      </c>
      <c r="C138" s="378">
        <f>C124+C109+C108+C59+C60+C61+C63+C121+C119+C62+C120+C14+C76</f>
        <v>0</v>
      </c>
      <c r="D138" s="378">
        <f>D124+D109+D108+D59+D60+D61+D63+D121+D119+D62+D120+D14+D76</f>
        <v>102157036</v>
      </c>
      <c r="E138" s="378">
        <f>E124+E109+E108+E59+E60+E61+E121+E119+E62+E63+E120+E14</f>
        <v>102157036</v>
      </c>
      <c r="F138" s="378">
        <f>F124+F109+F108+F59+F60+F61+F63+F121+F119+F62+F120+F14+F76</f>
        <v>0</v>
      </c>
      <c r="G138" s="378">
        <f>G124+G109+G108+G59+G60+G61+G63+G121+G119+G62+G120+G14+G76</f>
        <v>110206391</v>
      </c>
      <c r="H138" s="378">
        <f>H124+H109+H108+H59+H60+H61+H121+H119+H62+H63+H120+H14</f>
        <v>110134391</v>
      </c>
      <c r="I138" s="378">
        <f>I124+I109+I108+I59+I60+I61+I63+I121+I119+I62+I120+I14+I76</f>
        <v>0</v>
      </c>
      <c r="J138" s="378">
        <f>J124+J109+J108+J59+J60+J61+J63+J121+J119+J62+J120+J14+J76</f>
        <v>29965691</v>
      </c>
      <c r="K138" s="378">
        <f>K124+K109+K108+K59+K60+K61+K121+K119+K62+K63+K120+K14</f>
        <v>29893691</v>
      </c>
      <c r="L138" s="379"/>
      <c r="M138" s="379">
        <f>ROUND(J138/G138*100,2)</f>
        <v>27.19</v>
      </c>
      <c r="N138" s="379">
        <f>ROUND(K138/H138*100,2)</f>
        <v>27.14</v>
      </c>
    </row>
    <row r="139" spans="1:14" ht="15" customHeight="1">
      <c r="A139" s="11"/>
      <c r="B139" s="380" t="s">
        <v>440</v>
      </c>
      <c r="C139" s="381">
        <f aca="true" t="shared" si="34" ref="C139:K139">C64</f>
        <v>0</v>
      </c>
      <c r="D139" s="381">
        <f t="shared" si="34"/>
        <v>55000000</v>
      </c>
      <c r="E139" s="381">
        <f t="shared" si="34"/>
        <v>55000000</v>
      </c>
      <c r="F139" s="381">
        <f t="shared" si="34"/>
        <v>0</v>
      </c>
      <c r="G139" s="381">
        <f t="shared" si="34"/>
        <v>55000000</v>
      </c>
      <c r="H139" s="381">
        <f t="shared" si="34"/>
        <v>55000000</v>
      </c>
      <c r="I139" s="381">
        <f t="shared" si="34"/>
        <v>0</v>
      </c>
      <c r="J139" s="381">
        <f t="shared" si="34"/>
        <v>0</v>
      </c>
      <c r="K139" s="381">
        <f t="shared" si="34"/>
        <v>0</v>
      </c>
      <c r="L139" s="382"/>
      <c r="M139" s="382">
        <f>ROUND(J139/G139*100,2)</f>
        <v>0</v>
      </c>
      <c r="N139" s="382">
        <f>ROUND(K139/H139*100,2)</f>
        <v>0</v>
      </c>
    </row>
    <row r="140" spans="1:14" ht="15" customHeight="1">
      <c r="A140" s="11"/>
      <c r="B140" s="303"/>
      <c r="C140" s="304"/>
      <c r="D140" s="304"/>
      <c r="E140" s="304"/>
      <c r="F140" s="304"/>
      <c r="G140" s="304"/>
      <c r="H140" s="304"/>
      <c r="I140" s="304"/>
      <c r="J140" s="304"/>
      <c r="K140" s="304"/>
      <c r="L140" s="305"/>
      <c r="M140" s="305"/>
      <c r="N140" s="305"/>
    </row>
    <row r="141" spans="1:14" ht="15" customHeight="1">
      <c r="A141" s="11"/>
      <c r="B141" s="303"/>
      <c r="C141" s="304"/>
      <c r="D141" s="304"/>
      <c r="E141" s="304"/>
      <c r="F141" s="304"/>
      <c r="G141" s="304"/>
      <c r="H141" s="304"/>
      <c r="I141" s="304"/>
      <c r="J141" s="304"/>
      <c r="K141" s="304"/>
      <c r="L141" s="304"/>
      <c r="M141" s="304"/>
      <c r="N141" s="304"/>
    </row>
    <row r="142" spans="1:14" ht="15" customHeight="1">
      <c r="A142" s="11"/>
      <c r="B142" s="303"/>
      <c r="C142" s="306"/>
      <c r="D142" s="306"/>
      <c r="E142" s="306"/>
      <c r="F142" s="306"/>
      <c r="G142" s="306"/>
      <c r="H142" s="306"/>
      <c r="I142" s="306"/>
      <c r="J142" s="306"/>
      <c r="K142" s="306"/>
      <c r="L142" s="306"/>
      <c r="M142" s="306"/>
      <c r="N142" s="306"/>
    </row>
    <row r="143" spans="1:14" ht="15" customHeight="1">
      <c r="A143" s="11"/>
      <c r="B143" s="383"/>
      <c r="C143" s="384"/>
      <c r="D143" s="384"/>
      <c r="E143" s="384"/>
      <c r="F143" s="384"/>
      <c r="G143" s="384"/>
      <c r="H143" s="384"/>
      <c r="I143" s="384"/>
      <c r="J143" s="384"/>
      <c r="K143" s="384"/>
      <c r="L143" s="384"/>
      <c r="M143" s="384"/>
      <c r="N143" s="384"/>
    </row>
    <row r="144" spans="1:14" ht="15" customHeight="1">
      <c r="A144" s="11"/>
      <c r="B144" s="385"/>
      <c r="C144" s="384"/>
      <c r="D144" s="384"/>
      <c r="E144" s="384"/>
      <c r="F144" s="384"/>
      <c r="G144" s="384"/>
      <c r="H144" s="384"/>
      <c r="I144" s="384"/>
      <c r="J144" s="384"/>
      <c r="K144" s="384"/>
      <c r="L144" s="384"/>
      <c r="M144" s="384"/>
      <c r="N144" s="384"/>
    </row>
    <row r="145" spans="1:14" ht="15" customHeight="1">
      <c r="A145" s="11"/>
      <c r="B145" s="385"/>
      <c r="C145" s="384"/>
      <c r="D145" s="384"/>
      <c r="E145" s="384"/>
      <c r="F145" s="384"/>
      <c r="G145" s="384"/>
      <c r="H145" s="384"/>
      <c r="I145" s="384"/>
      <c r="J145" s="384"/>
      <c r="K145" s="384"/>
      <c r="L145" s="384"/>
      <c r="M145" s="384"/>
      <c r="N145" s="384"/>
    </row>
    <row r="146" spans="1:14" ht="15" customHeight="1">
      <c r="A146" s="11"/>
      <c r="B146" s="386"/>
      <c r="C146" s="306"/>
      <c r="D146" s="306"/>
      <c r="E146" s="306"/>
      <c r="F146" s="306"/>
      <c r="G146" s="306"/>
      <c r="H146" s="306"/>
      <c r="I146" s="306"/>
      <c r="J146" s="306"/>
      <c r="K146" s="306"/>
      <c r="L146" s="306"/>
      <c r="M146" s="306"/>
      <c r="N146" s="306"/>
    </row>
    <row r="147" spans="1:14" ht="15" customHeight="1">
      <c r="A147" s="11"/>
      <c r="B147" s="386"/>
      <c r="C147" s="306"/>
      <c r="D147" s="306"/>
      <c r="E147" s="306"/>
      <c r="F147" s="306"/>
      <c r="G147" s="306"/>
      <c r="H147" s="306"/>
      <c r="I147" s="306"/>
      <c r="J147" s="306"/>
      <c r="K147" s="306"/>
      <c r="L147" s="306"/>
      <c r="M147" s="306"/>
      <c r="N147" s="306"/>
    </row>
    <row r="148" spans="1:14" ht="15" customHeight="1">
      <c r="A148" s="11"/>
      <c r="B148" s="385"/>
      <c r="C148" s="328"/>
      <c r="D148" s="328"/>
      <c r="E148" s="328"/>
      <c r="F148" s="328"/>
      <c r="G148" s="328"/>
      <c r="H148" s="328"/>
      <c r="I148" s="328"/>
      <c r="J148" s="328"/>
      <c r="K148" s="328"/>
      <c r="L148" s="328"/>
      <c r="M148" s="328"/>
      <c r="N148" s="328"/>
    </row>
    <row r="149" spans="1:14" ht="15" customHeight="1">
      <c r="A149" s="11"/>
      <c r="B149" s="385"/>
      <c r="C149" s="384"/>
      <c r="D149" s="384"/>
      <c r="E149" s="384"/>
      <c r="F149" s="384"/>
      <c r="G149" s="384"/>
      <c r="H149" s="384"/>
      <c r="I149" s="384"/>
      <c r="J149" s="384"/>
      <c r="K149" s="384"/>
      <c r="L149" s="384"/>
      <c r="M149" s="384"/>
      <c r="N149" s="384"/>
    </row>
    <row r="150" spans="1:14" ht="15" customHeight="1">
      <c r="A150" s="11"/>
      <c r="B150" s="385"/>
      <c r="C150" s="384"/>
      <c r="D150" s="384"/>
      <c r="E150" s="384"/>
      <c r="F150" s="384"/>
      <c r="G150" s="384"/>
      <c r="H150" s="384"/>
      <c r="I150" s="384"/>
      <c r="J150" s="384"/>
      <c r="K150" s="384"/>
      <c r="L150" s="384"/>
      <c r="M150" s="384"/>
      <c r="N150" s="384"/>
    </row>
    <row r="151" spans="2:14" ht="15" customHeight="1">
      <c r="B151" s="11"/>
      <c r="D151" s="384"/>
      <c r="E151" s="384"/>
      <c r="G151" s="384"/>
      <c r="H151" s="384"/>
      <c r="J151" s="384"/>
      <c r="K151" s="384"/>
      <c r="M151" s="384"/>
      <c r="N151" s="384"/>
    </row>
    <row r="152" spans="2:14" ht="15" customHeight="1">
      <c r="B152" s="1"/>
      <c r="D152" s="384"/>
      <c r="E152" s="384"/>
      <c r="G152" s="384"/>
      <c r="H152" s="384"/>
      <c r="J152" s="384"/>
      <c r="K152" s="384"/>
      <c r="M152" s="384"/>
      <c r="N152" s="384"/>
    </row>
    <row r="153" spans="2:14" ht="15" customHeight="1">
      <c r="B153" s="1"/>
      <c r="E153" s="384"/>
      <c r="H153" s="384"/>
      <c r="K153" s="384"/>
      <c r="N153" s="384"/>
    </row>
    <row r="154" spans="2:14" ht="15" customHeight="1">
      <c r="B154" s="1"/>
      <c r="D154" s="384"/>
      <c r="E154" s="384"/>
      <c r="G154" s="384"/>
      <c r="H154" s="384"/>
      <c r="J154" s="384"/>
      <c r="K154" s="384"/>
      <c r="M154" s="384"/>
      <c r="N154" s="384"/>
    </row>
  </sheetData>
  <sheetProtection/>
  <mergeCells count="7">
    <mergeCell ref="A1:E1"/>
    <mergeCell ref="A2:E2"/>
    <mergeCell ref="A3:N3"/>
    <mergeCell ref="C5:E5"/>
    <mergeCell ref="F5:H5"/>
    <mergeCell ref="I5:K5"/>
    <mergeCell ref="L5:N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75" r:id="rId1"/>
  <rowBreaks count="2" manualBreakCount="2">
    <brk id="49" max="11" man="1"/>
    <brk id="10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J24"/>
  <sheetViews>
    <sheetView zoomScalePageLayoutView="0" workbookViewId="0" topLeftCell="A1">
      <selection activeCell="A1" sqref="A1:I1"/>
    </sheetView>
  </sheetViews>
  <sheetFormatPr defaultColWidth="9.00390625" defaultRowHeight="12.75"/>
  <cols>
    <col min="1" max="1" width="54.875" style="180" customWidth="1"/>
    <col min="2" max="2" width="11.125" style="180" customWidth="1"/>
    <col min="3" max="4" width="11.00390625" style="180" customWidth="1"/>
    <col min="5" max="8" width="11.375" style="180" bestFit="1" customWidth="1"/>
    <col min="9" max="9" width="14.25390625" style="180" customWidth="1"/>
    <col min="10" max="10" width="13.125" style="180" customWidth="1"/>
    <col min="11" max="16384" width="9.125" style="180" customWidth="1"/>
  </cols>
  <sheetData>
    <row r="1" spans="1:9" ht="13.5">
      <c r="A1" s="691" t="s">
        <v>570</v>
      </c>
      <c r="B1" s="691"/>
      <c r="C1" s="691"/>
      <c r="D1" s="691"/>
      <c r="E1" s="691"/>
      <c r="F1" s="691"/>
      <c r="G1" s="691"/>
      <c r="H1" s="691"/>
      <c r="I1" s="691"/>
    </row>
    <row r="2" spans="1:3" ht="12.75">
      <c r="A2" s="181"/>
      <c r="B2" s="181"/>
      <c r="C2" s="181"/>
    </row>
    <row r="3" spans="1:10" ht="15.75">
      <c r="A3" s="692" t="s">
        <v>508</v>
      </c>
      <c r="B3" s="692"/>
      <c r="C3" s="692"/>
      <c r="D3" s="692"/>
      <c r="E3" s="692"/>
      <c r="F3" s="692"/>
      <c r="G3" s="692"/>
      <c r="H3" s="692"/>
      <c r="I3" s="692"/>
      <c r="J3" s="692"/>
    </row>
    <row r="4" spans="1:10" ht="14.25" thickBot="1">
      <c r="A4" s="693" t="s">
        <v>287</v>
      </c>
      <c r="B4" s="693"/>
      <c r="C4" s="693"/>
      <c r="D4" s="693"/>
      <c r="E4" s="693"/>
      <c r="F4" s="693"/>
      <c r="G4" s="693"/>
      <c r="H4" s="693"/>
      <c r="I4" s="693"/>
      <c r="J4" s="693"/>
    </row>
    <row r="5" spans="1:10" s="184" customFormat="1" ht="68.25" thickBot="1">
      <c r="A5" s="182" t="s">
        <v>160</v>
      </c>
      <c r="B5" s="580" t="s">
        <v>161</v>
      </c>
      <c r="C5" s="580" t="s">
        <v>162</v>
      </c>
      <c r="D5" s="581" t="s">
        <v>62</v>
      </c>
      <c r="E5" s="582" t="s">
        <v>163</v>
      </c>
      <c r="F5" s="582" t="s">
        <v>130</v>
      </c>
      <c r="G5" s="582" t="s">
        <v>288</v>
      </c>
      <c r="H5" s="582" t="s">
        <v>144</v>
      </c>
      <c r="I5" s="580" t="s">
        <v>34</v>
      </c>
      <c r="J5" s="183" t="s">
        <v>164</v>
      </c>
    </row>
    <row r="6" spans="1:10" ht="21" customHeight="1">
      <c r="A6" s="185" t="s">
        <v>165</v>
      </c>
      <c r="B6" s="186">
        <v>7323199</v>
      </c>
      <c r="C6" s="187">
        <v>206843304</v>
      </c>
      <c r="D6" s="187">
        <v>14849157</v>
      </c>
      <c r="E6" s="187">
        <v>13670929</v>
      </c>
      <c r="F6" s="187">
        <v>97408116</v>
      </c>
      <c r="G6" s="187">
        <v>2939097</v>
      </c>
      <c r="H6" s="187">
        <v>3687849</v>
      </c>
      <c r="I6" s="187">
        <v>2787932832</v>
      </c>
      <c r="J6" s="188">
        <f>SUM(B6:I6)</f>
        <v>3134654483</v>
      </c>
    </row>
    <row r="7" spans="1:10" ht="21" customHeight="1">
      <c r="A7" s="189" t="s">
        <v>166</v>
      </c>
      <c r="B7" s="190">
        <v>77091234</v>
      </c>
      <c r="C7" s="191">
        <v>226488627</v>
      </c>
      <c r="D7" s="191">
        <v>64402214</v>
      </c>
      <c r="E7" s="191">
        <v>368834227</v>
      </c>
      <c r="F7" s="191">
        <v>300266901</v>
      </c>
      <c r="G7" s="191">
        <v>195386101</v>
      </c>
      <c r="H7" s="191">
        <v>127713175</v>
      </c>
      <c r="I7" s="191">
        <v>1719163222</v>
      </c>
      <c r="J7" s="192">
        <f>SUM(B7:I7)</f>
        <v>3079345701</v>
      </c>
    </row>
    <row r="8" spans="1:10" ht="21" customHeight="1">
      <c r="A8" s="193" t="s">
        <v>167</v>
      </c>
      <c r="B8" s="194">
        <f aca="true" t="shared" si="0" ref="B8:J8">B6-B7</f>
        <v>-69768035</v>
      </c>
      <c r="C8" s="194">
        <f t="shared" si="0"/>
        <v>-19645323</v>
      </c>
      <c r="D8" s="194">
        <f t="shared" si="0"/>
        <v>-49553057</v>
      </c>
      <c r="E8" s="194">
        <f t="shared" si="0"/>
        <v>-355163298</v>
      </c>
      <c r="F8" s="194">
        <f t="shared" si="0"/>
        <v>-202858785</v>
      </c>
      <c r="G8" s="194">
        <f t="shared" si="0"/>
        <v>-192447004</v>
      </c>
      <c r="H8" s="194">
        <f t="shared" si="0"/>
        <v>-124025326</v>
      </c>
      <c r="I8" s="194">
        <f t="shared" si="0"/>
        <v>1068769610</v>
      </c>
      <c r="J8" s="194">
        <f t="shared" si="0"/>
        <v>55308782</v>
      </c>
    </row>
    <row r="9" spans="1:10" ht="21" customHeight="1">
      <c r="A9" s="189" t="s">
        <v>168</v>
      </c>
      <c r="B9" s="190">
        <v>76608452</v>
      </c>
      <c r="C9" s="191">
        <v>74582972</v>
      </c>
      <c r="D9" s="191">
        <v>59474303</v>
      </c>
      <c r="E9" s="191">
        <v>376014343</v>
      </c>
      <c r="F9" s="191">
        <v>222333171</v>
      </c>
      <c r="G9" s="191">
        <v>207941235</v>
      </c>
      <c r="H9" s="191">
        <v>126831387</v>
      </c>
      <c r="I9" s="191">
        <v>1252842709</v>
      </c>
      <c r="J9" s="192">
        <f aca="true" t="shared" si="1" ref="J9:J24">SUM(B9:I9)</f>
        <v>2396628572</v>
      </c>
    </row>
    <row r="10" spans="1:10" ht="21" customHeight="1">
      <c r="A10" s="189" t="s">
        <v>169</v>
      </c>
      <c r="B10" s="190"/>
      <c r="C10" s="195"/>
      <c r="D10" s="195"/>
      <c r="E10" s="195"/>
      <c r="F10" s="195"/>
      <c r="G10" s="195"/>
      <c r="H10" s="195"/>
      <c r="I10" s="191">
        <v>1081528545</v>
      </c>
      <c r="J10" s="192">
        <f t="shared" si="1"/>
        <v>1081528545</v>
      </c>
    </row>
    <row r="11" spans="1:10" ht="21" customHeight="1">
      <c r="A11" s="193" t="s">
        <v>170</v>
      </c>
      <c r="B11" s="194">
        <f aca="true" t="shared" si="2" ref="B11:I11">B9-B10</f>
        <v>76608452</v>
      </c>
      <c r="C11" s="194">
        <f t="shared" si="2"/>
        <v>74582972</v>
      </c>
      <c r="D11" s="194">
        <f t="shared" si="2"/>
        <v>59474303</v>
      </c>
      <c r="E11" s="194">
        <f t="shared" si="2"/>
        <v>376014343</v>
      </c>
      <c r="F11" s="194">
        <f t="shared" si="2"/>
        <v>222333171</v>
      </c>
      <c r="G11" s="194">
        <f t="shared" si="2"/>
        <v>207941235</v>
      </c>
      <c r="H11" s="194">
        <f t="shared" si="2"/>
        <v>126831387</v>
      </c>
      <c r="I11" s="194">
        <f t="shared" si="2"/>
        <v>171314164</v>
      </c>
      <c r="J11" s="192">
        <f t="shared" si="1"/>
        <v>1315100027</v>
      </c>
    </row>
    <row r="12" spans="1:10" ht="21" customHeight="1">
      <c r="A12" s="193" t="s">
        <v>171</v>
      </c>
      <c r="B12" s="194">
        <f aca="true" t="shared" si="3" ref="B12:I12">B8+B11</f>
        <v>6840417</v>
      </c>
      <c r="C12" s="194">
        <f t="shared" si="3"/>
        <v>54937649</v>
      </c>
      <c r="D12" s="194">
        <f t="shared" si="3"/>
        <v>9921246</v>
      </c>
      <c r="E12" s="194">
        <f t="shared" si="3"/>
        <v>20851045</v>
      </c>
      <c r="F12" s="194">
        <f t="shared" si="3"/>
        <v>19474386</v>
      </c>
      <c r="G12" s="194">
        <f t="shared" si="3"/>
        <v>15494231</v>
      </c>
      <c r="H12" s="194">
        <f t="shared" si="3"/>
        <v>2806061</v>
      </c>
      <c r="I12" s="194">
        <f t="shared" si="3"/>
        <v>1240083774</v>
      </c>
      <c r="J12" s="192">
        <f t="shared" si="1"/>
        <v>1370408809</v>
      </c>
    </row>
    <row r="13" spans="1:10" ht="21" customHeight="1">
      <c r="A13" s="189" t="s">
        <v>172</v>
      </c>
      <c r="B13" s="190">
        <v>0</v>
      </c>
      <c r="C13" s="196"/>
      <c r="D13" s="196"/>
      <c r="E13" s="191"/>
      <c r="F13" s="191"/>
      <c r="G13" s="191"/>
      <c r="H13" s="191"/>
      <c r="I13" s="191"/>
      <c r="J13" s="192">
        <f t="shared" si="1"/>
        <v>0</v>
      </c>
    </row>
    <row r="14" spans="1:10" ht="21" customHeight="1">
      <c r="A14" s="189" t="s">
        <v>173</v>
      </c>
      <c r="B14" s="190">
        <v>0</v>
      </c>
      <c r="C14" s="197"/>
      <c r="D14" s="197"/>
      <c r="E14" s="197"/>
      <c r="F14" s="197"/>
      <c r="G14" s="197"/>
      <c r="H14" s="197"/>
      <c r="I14" s="191"/>
      <c r="J14" s="192">
        <f t="shared" si="1"/>
        <v>0</v>
      </c>
    </row>
    <row r="15" spans="1:10" ht="21" customHeight="1">
      <c r="A15" s="193" t="s">
        <v>174</v>
      </c>
      <c r="B15" s="194">
        <f aca="true" t="shared" si="4" ref="B15:I15">B13-B14</f>
        <v>0</v>
      </c>
      <c r="C15" s="194">
        <f t="shared" si="4"/>
        <v>0</v>
      </c>
      <c r="D15" s="194">
        <f t="shared" si="4"/>
        <v>0</v>
      </c>
      <c r="E15" s="194">
        <f t="shared" si="4"/>
        <v>0</v>
      </c>
      <c r="F15" s="194">
        <f t="shared" si="4"/>
        <v>0</v>
      </c>
      <c r="G15" s="194">
        <f t="shared" si="4"/>
        <v>0</v>
      </c>
      <c r="H15" s="194">
        <f t="shared" si="4"/>
        <v>0</v>
      </c>
      <c r="I15" s="194">
        <f t="shared" si="4"/>
        <v>0</v>
      </c>
      <c r="J15" s="192">
        <f t="shared" si="1"/>
        <v>0</v>
      </c>
    </row>
    <row r="16" spans="1:10" ht="21" customHeight="1">
      <c r="A16" s="189" t="s">
        <v>175</v>
      </c>
      <c r="B16" s="190">
        <v>0</v>
      </c>
      <c r="C16" s="191"/>
      <c r="D16" s="191"/>
      <c r="E16" s="191"/>
      <c r="F16" s="191"/>
      <c r="G16" s="191"/>
      <c r="H16" s="191"/>
      <c r="I16" s="191"/>
      <c r="J16" s="192">
        <f t="shared" si="1"/>
        <v>0</v>
      </c>
    </row>
    <row r="17" spans="1:10" ht="21" customHeight="1">
      <c r="A17" s="189" t="s">
        <v>176</v>
      </c>
      <c r="B17" s="190">
        <v>0</v>
      </c>
      <c r="C17" s="191"/>
      <c r="D17" s="191"/>
      <c r="E17" s="191"/>
      <c r="F17" s="191"/>
      <c r="G17" s="191"/>
      <c r="H17" s="191"/>
      <c r="I17" s="191"/>
      <c r="J17" s="192">
        <f t="shared" si="1"/>
        <v>0</v>
      </c>
    </row>
    <row r="18" spans="1:10" ht="21" customHeight="1">
      <c r="A18" s="193" t="s">
        <v>177</v>
      </c>
      <c r="B18" s="194">
        <f aca="true" t="shared" si="5" ref="B18:I18">B16-B17</f>
        <v>0</v>
      </c>
      <c r="C18" s="194">
        <f t="shared" si="5"/>
        <v>0</v>
      </c>
      <c r="D18" s="194">
        <f t="shared" si="5"/>
        <v>0</v>
      </c>
      <c r="E18" s="194">
        <f t="shared" si="5"/>
        <v>0</v>
      </c>
      <c r="F18" s="194">
        <f t="shared" si="5"/>
        <v>0</v>
      </c>
      <c r="G18" s="194">
        <f t="shared" si="5"/>
        <v>0</v>
      </c>
      <c r="H18" s="194">
        <f t="shared" si="5"/>
        <v>0</v>
      </c>
      <c r="I18" s="194">
        <f t="shared" si="5"/>
        <v>0</v>
      </c>
      <c r="J18" s="192">
        <f t="shared" si="1"/>
        <v>0</v>
      </c>
    </row>
    <row r="19" spans="1:10" ht="21" customHeight="1">
      <c r="A19" s="193" t="s">
        <v>178</v>
      </c>
      <c r="B19" s="194">
        <f aca="true" t="shared" si="6" ref="B19:I19">B15+B18</f>
        <v>0</v>
      </c>
      <c r="C19" s="194">
        <f t="shared" si="6"/>
        <v>0</v>
      </c>
      <c r="D19" s="194">
        <f t="shared" si="6"/>
        <v>0</v>
      </c>
      <c r="E19" s="194">
        <f t="shared" si="6"/>
        <v>0</v>
      </c>
      <c r="F19" s="194">
        <f t="shared" si="6"/>
        <v>0</v>
      </c>
      <c r="G19" s="194">
        <f t="shared" si="6"/>
        <v>0</v>
      </c>
      <c r="H19" s="194">
        <f t="shared" si="6"/>
        <v>0</v>
      </c>
      <c r="I19" s="194">
        <f t="shared" si="6"/>
        <v>0</v>
      </c>
      <c r="J19" s="192">
        <f t="shared" si="1"/>
        <v>0</v>
      </c>
    </row>
    <row r="20" spans="1:10" ht="25.5" customHeight="1">
      <c r="A20" s="193" t="s">
        <v>179</v>
      </c>
      <c r="B20" s="194">
        <f aca="true" t="shared" si="7" ref="B20:I20">B19+B12</f>
        <v>6840417</v>
      </c>
      <c r="C20" s="194">
        <f t="shared" si="7"/>
        <v>54937649</v>
      </c>
      <c r="D20" s="194">
        <f t="shared" si="7"/>
        <v>9921246</v>
      </c>
      <c r="E20" s="194">
        <f t="shared" si="7"/>
        <v>20851045</v>
      </c>
      <c r="F20" s="194">
        <f t="shared" si="7"/>
        <v>19474386</v>
      </c>
      <c r="G20" s="194">
        <f t="shared" si="7"/>
        <v>15494231</v>
      </c>
      <c r="H20" s="194">
        <f t="shared" si="7"/>
        <v>2806061</v>
      </c>
      <c r="I20" s="194">
        <f t="shared" si="7"/>
        <v>1240083774</v>
      </c>
      <c r="J20" s="192">
        <f t="shared" si="1"/>
        <v>1370408809</v>
      </c>
    </row>
    <row r="21" spans="1:10" s="198" customFormat="1" ht="26.25" customHeight="1">
      <c r="A21" s="193" t="s">
        <v>180</v>
      </c>
      <c r="B21" s="194">
        <v>2662305</v>
      </c>
      <c r="C21" s="197">
        <v>41277028</v>
      </c>
      <c r="D21" s="197">
        <v>1400000</v>
      </c>
      <c r="E21" s="197">
        <v>0</v>
      </c>
      <c r="F21" s="197">
        <v>0</v>
      </c>
      <c r="G21" s="197">
        <v>0</v>
      </c>
      <c r="H21" s="197">
        <v>0</v>
      </c>
      <c r="I21" s="197">
        <v>1154009766</v>
      </c>
      <c r="J21" s="192">
        <f t="shared" si="1"/>
        <v>1199349099</v>
      </c>
    </row>
    <row r="22" spans="1:10" ht="21" customHeight="1">
      <c r="A22" s="193" t="s">
        <v>181</v>
      </c>
      <c r="B22" s="194">
        <f aca="true" t="shared" si="8" ref="B22:I22">B12-B21</f>
        <v>4178112</v>
      </c>
      <c r="C22" s="194">
        <f t="shared" si="8"/>
        <v>13660621</v>
      </c>
      <c r="D22" s="194">
        <f t="shared" si="8"/>
        <v>8521246</v>
      </c>
      <c r="E22" s="194">
        <f t="shared" si="8"/>
        <v>20851045</v>
      </c>
      <c r="F22" s="194">
        <f t="shared" si="8"/>
        <v>19474386</v>
      </c>
      <c r="G22" s="194">
        <f t="shared" si="8"/>
        <v>15494231</v>
      </c>
      <c r="H22" s="194">
        <f t="shared" si="8"/>
        <v>2806061</v>
      </c>
      <c r="I22" s="194">
        <f t="shared" si="8"/>
        <v>86074008</v>
      </c>
      <c r="J22" s="192">
        <f t="shared" si="1"/>
        <v>171059710</v>
      </c>
    </row>
    <row r="23" spans="1:10" ht="30.75" customHeight="1">
      <c r="A23" s="193" t="s">
        <v>182</v>
      </c>
      <c r="B23" s="194">
        <v>0</v>
      </c>
      <c r="C23" s="194">
        <v>0</v>
      </c>
      <c r="D23" s="194">
        <v>0</v>
      </c>
      <c r="E23" s="194">
        <v>0</v>
      </c>
      <c r="F23" s="194">
        <v>0</v>
      </c>
      <c r="G23" s="194">
        <v>0</v>
      </c>
      <c r="H23" s="194">
        <v>0</v>
      </c>
      <c r="I23" s="194">
        <v>0</v>
      </c>
      <c r="J23" s="192">
        <f t="shared" si="1"/>
        <v>0</v>
      </c>
    </row>
    <row r="24" spans="1:10" ht="29.25" customHeight="1" thickBot="1">
      <c r="A24" s="199" t="s">
        <v>183</v>
      </c>
      <c r="B24" s="200">
        <v>0</v>
      </c>
      <c r="C24" s="200">
        <v>0</v>
      </c>
      <c r="D24" s="200">
        <v>0</v>
      </c>
      <c r="E24" s="200">
        <v>0</v>
      </c>
      <c r="F24" s="200">
        <v>0</v>
      </c>
      <c r="G24" s="200">
        <v>0</v>
      </c>
      <c r="H24" s="200">
        <v>0</v>
      </c>
      <c r="I24" s="200">
        <v>0</v>
      </c>
      <c r="J24" s="201">
        <f t="shared" si="1"/>
        <v>0</v>
      </c>
    </row>
  </sheetData>
  <sheetProtection/>
  <mergeCells count="3">
    <mergeCell ref="A1:I1"/>
    <mergeCell ref="A3:J3"/>
    <mergeCell ref="A4:J4"/>
  </mergeCells>
  <printOptions/>
  <pageMargins left="0.7874015748031497" right="0.7874015748031497" top="0.61" bottom="0.4" header="0.5118110236220472" footer="0.25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E269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5.00390625" style="203" customWidth="1"/>
    <col min="2" max="2" width="64.125" style="238" customWidth="1"/>
    <col min="3" max="3" width="18.625" style="205" customWidth="1"/>
    <col min="4" max="4" width="22.75390625" style="203" customWidth="1"/>
    <col min="5" max="5" width="17.625" style="203" customWidth="1"/>
    <col min="6" max="16384" width="9.125" style="203" customWidth="1"/>
  </cols>
  <sheetData>
    <row r="1" spans="1:3" ht="13.5">
      <c r="A1" s="202"/>
      <c r="B1" s="202" t="s">
        <v>571</v>
      </c>
      <c r="C1" s="202"/>
    </row>
    <row r="2" ht="6" customHeight="1">
      <c r="B2" s="204"/>
    </row>
    <row r="3" spans="1:5" ht="13.5">
      <c r="A3" s="694" t="s">
        <v>184</v>
      </c>
      <c r="B3" s="694"/>
      <c r="C3" s="694"/>
      <c r="D3" s="694"/>
      <c r="E3" s="694"/>
    </row>
    <row r="4" spans="1:5" ht="13.5">
      <c r="A4" s="694" t="s">
        <v>287</v>
      </c>
      <c r="B4" s="694"/>
      <c r="C4" s="694"/>
      <c r="D4" s="694"/>
      <c r="E4" s="694"/>
    </row>
    <row r="5" spans="1:5" s="207" customFormat="1" ht="40.5">
      <c r="A5" s="206" t="s">
        <v>1</v>
      </c>
      <c r="B5" s="632" t="s">
        <v>446</v>
      </c>
      <c r="C5" s="633" t="s">
        <v>444</v>
      </c>
      <c r="D5" s="634" t="s">
        <v>445</v>
      </c>
      <c r="E5" s="634" t="s">
        <v>185</v>
      </c>
    </row>
    <row r="6" spans="2:5" s="208" customFormat="1" ht="13.5">
      <c r="B6" s="209" t="s">
        <v>512</v>
      </c>
      <c r="C6" s="210">
        <f>SUM(C7:C20)</f>
        <v>257798583</v>
      </c>
      <c r="D6" s="210">
        <f>SUM(D7:D20)</f>
        <v>0</v>
      </c>
      <c r="E6" s="210">
        <f>SUM(E7:E20)</f>
        <v>257798583</v>
      </c>
    </row>
    <row r="7" spans="2:5" s="208" customFormat="1" ht="12.75">
      <c r="B7" s="387" t="s">
        <v>471</v>
      </c>
      <c r="C7" s="213">
        <v>34526720</v>
      </c>
      <c r="D7" s="213"/>
      <c r="E7" s="213">
        <f aca="true" t="shared" si="0" ref="E7:E20">SUM(C7:D7)</f>
        <v>34526720</v>
      </c>
    </row>
    <row r="8" spans="2:5" s="208" customFormat="1" ht="12.75">
      <c r="B8" s="387" t="s">
        <v>448</v>
      </c>
      <c r="C8" s="214">
        <v>6305497</v>
      </c>
      <c r="D8" s="215"/>
      <c r="E8" s="213">
        <f t="shared" si="0"/>
        <v>6305497</v>
      </c>
    </row>
    <row r="9" spans="2:5" s="216" customFormat="1" ht="12.75">
      <c r="B9" s="387" t="s">
        <v>449</v>
      </c>
      <c r="C9" s="257">
        <f>93490811-39455744+23508817</f>
        <v>77543884</v>
      </c>
      <c r="D9" s="217"/>
      <c r="E9" s="213">
        <f t="shared" si="0"/>
        <v>77543884</v>
      </c>
    </row>
    <row r="10" spans="2:5" s="208" customFormat="1" ht="12.75">
      <c r="B10" s="387" t="s">
        <v>466</v>
      </c>
      <c r="C10" s="214">
        <v>3087139</v>
      </c>
      <c r="D10" s="215"/>
      <c r="E10" s="213">
        <f t="shared" si="0"/>
        <v>3087139</v>
      </c>
    </row>
    <row r="11" spans="2:5" s="208" customFormat="1" ht="12.75">
      <c r="B11" s="387" t="s">
        <v>454</v>
      </c>
      <c r="C11" s="214">
        <f>244830639-182807730</f>
        <v>62022909</v>
      </c>
      <c r="D11" s="213">
        <v>0</v>
      </c>
      <c r="E11" s="213">
        <f t="shared" si="0"/>
        <v>62022909</v>
      </c>
    </row>
    <row r="12" spans="2:5" s="208" customFormat="1" ht="12.75">
      <c r="B12" s="387" t="s">
        <v>457</v>
      </c>
      <c r="C12" s="213">
        <f>93357029-76818118</f>
        <v>16538911</v>
      </c>
      <c r="D12" s="213"/>
      <c r="E12" s="213">
        <f t="shared" si="0"/>
        <v>16538911</v>
      </c>
    </row>
    <row r="13" spans="2:5" s="208" customFormat="1" ht="12.75">
      <c r="B13" s="387" t="s">
        <v>459</v>
      </c>
      <c r="C13" s="213">
        <v>17590378</v>
      </c>
      <c r="D13" s="213"/>
      <c r="E13" s="213">
        <f t="shared" si="0"/>
        <v>17590378</v>
      </c>
    </row>
    <row r="14" spans="2:5" s="208" customFormat="1" ht="12.75">
      <c r="B14" s="387" t="s">
        <v>467</v>
      </c>
      <c r="C14" s="214">
        <v>32424995</v>
      </c>
      <c r="D14" s="213">
        <v>0</v>
      </c>
      <c r="E14" s="213">
        <f t="shared" si="0"/>
        <v>32424995</v>
      </c>
    </row>
    <row r="15" spans="2:5" s="208" customFormat="1" ht="12.75">
      <c r="B15" s="387" t="s">
        <v>468</v>
      </c>
      <c r="C15" s="214">
        <f>33847610-32277610</f>
        <v>1570000</v>
      </c>
      <c r="D15" s="215"/>
      <c r="E15" s="213">
        <f t="shared" si="0"/>
        <v>1570000</v>
      </c>
    </row>
    <row r="16" spans="2:5" s="208" customFormat="1" ht="12.75">
      <c r="B16" s="387" t="s">
        <v>470</v>
      </c>
      <c r="C16" s="214">
        <v>3750000</v>
      </c>
      <c r="D16" s="215"/>
      <c r="E16" s="213">
        <f t="shared" si="0"/>
        <v>3750000</v>
      </c>
    </row>
    <row r="17" spans="2:5" s="208" customFormat="1" ht="12.75">
      <c r="B17" s="387" t="s">
        <v>463</v>
      </c>
      <c r="C17" s="214">
        <v>1363150</v>
      </c>
      <c r="D17" s="215"/>
      <c r="E17" s="213">
        <f t="shared" si="0"/>
        <v>1363150</v>
      </c>
    </row>
    <row r="18" spans="2:5" s="208" customFormat="1" ht="12.75">
      <c r="B18" s="387" t="s">
        <v>462</v>
      </c>
      <c r="C18" s="214">
        <v>1000000</v>
      </c>
      <c r="D18" s="215"/>
      <c r="E18" s="213">
        <f t="shared" si="0"/>
        <v>1000000</v>
      </c>
    </row>
    <row r="19" spans="2:5" s="208" customFormat="1" ht="12.75">
      <c r="B19" s="387" t="s">
        <v>461</v>
      </c>
      <c r="C19" s="214">
        <v>75000</v>
      </c>
      <c r="D19" s="215"/>
      <c r="E19" s="213">
        <f t="shared" si="0"/>
        <v>75000</v>
      </c>
    </row>
    <row r="20" spans="2:5" s="208" customFormat="1" ht="12.75">
      <c r="B20" s="212"/>
      <c r="C20" s="213"/>
      <c r="D20" s="213"/>
      <c r="E20" s="213">
        <f t="shared" si="0"/>
        <v>0</v>
      </c>
    </row>
    <row r="21" spans="2:5" s="208" customFormat="1" ht="13.5">
      <c r="B21" s="209" t="s">
        <v>513</v>
      </c>
      <c r="C21" s="210">
        <f>SUM(C22:C34)</f>
        <v>876211183</v>
      </c>
      <c r="D21" s="210">
        <f>SUM(D22:D34)</f>
        <v>0</v>
      </c>
      <c r="E21" s="210">
        <f>SUM(E22:E34)</f>
        <v>876211183</v>
      </c>
    </row>
    <row r="22" spans="2:5" s="208" customFormat="1" ht="12.75">
      <c r="B22" s="388" t="s">
        <v>447</v>
      </c>
      <c r="C22" s="214">
        <v>12913983</v>
      </c>
      <c r="D22" s="215"/>
      <c r="E22" s="213">
        <f aca="true" t="shared" si="1" ref="E22:E33">SUM(C22:D22)</f>
        <v>12913983</v>
      </c>
    </row>
    <row r="23" spans="2:5" s="216" customFormat="1" ht="12.75">
      <c r="B23" s="388" t="s">
        <v>450</v>
      </c>
      <c r="C23" s="257">
        <f>15946927+23508817</f>
        <v>39455744</v>
      </c>
      <c r="D23" s="217"/>
      <c r="E23" s="213">
        <f t="shared" si="1"/>
        <v>39455744</v>
      </c>
    </row>
    <row r="24" spans="2:5" s="208" customFormat="1" ht="12.75">
      <c r="B24" s="388" t="s">
        <v>451</v>
      </c>
      <c r="C24" s="214">
        <v>2572248</v>
      </c>
      <c r="D24" s="213">
        <v>0</v>
      </c>
      <c r="E24" s="213">
        <f t="shared" si="1"/>
        <v>2572248</v>
      </c>
    </row>
    <row r="25" spans="2:5" s="208" customFormat="1" ht="12.75">
      <c r="B25" s="388" t="s">
        <v>452</v>
      </c>
      <c r="C25" s="214">
        <v>24272390</v>
      </c>
      <c r="D25" s="215"/>
      <c r="E25" s="213">
        <f t="shared" si="1"/>
        <v>24272390</v>
      </c>
    </row>
    <row r="26" spans="2:5" s="208" customFormat="1" ht="12.75">
      <c r="B26" s="388" t="s">
        <v>453</v>
      </c>
      <c r="C26" s="214">
        <v>107216694</v>
      </c>
      <c r="D26" s="215"/>
      <c r="E26" s="213">
        <f t="shared" si="1"/>
        <v>107216694</v>
      </c>
    </row>
    <row r="27" spans="2:5" s="208" customFormat="1" ht="12.75">
      <c r="B27" s="388" t="s">
        <v>455</v>
      </c>
      <c r="C27" s="214">
        <v>182807730</v>
      </c>
      <c r="D27" s="213">
        <v>0</v>
      </c>
      <c r="E27" s="213">
        <f t="shared" si="1"/>
        <v>182807730</v>
      </c>
    </row>
    <row r="28" spans="2:5" s="208" customFormat="1" ht="12.75">
      <c r="B28" s="388" t="s">
        <v>456</v>
      </c>
      <c r="C28" s="213">
        <v>354047786</v>
      </c>
      <c r="D28" s="213"/>
      <c r="E28" s="213">
        <f t="shared" si="1"/>
        <v>354047786</v>
      </c>
    </row>
    <row r="29" spans="2:5" s="208" customFormat="1" ht="12.75">
      <c r="B29" s="388" t="s">
        <v>458</v>
      </c>
      <c r="C29" s="213">
        <v>76818118</v>
      </c>
      <c r="D29" s="213"/>
      <c r="E29" s="213">
        <f t="shared" si="1"/>
        <v>76818118</v>
      </c>
    </row>
    <row r="30" spans="2:5" s="208" customFormat="1" ht="12.75">
      <c r="B30" s="388" t="s">
        <v>469</v>
      </c>
      <c r="C30" s="214">
        <v>32277610</v>
      </c>
      <c r="D30" s="215"/>
      <c r="E30" s="213">
        <f t="shared" si="1"/>
        <v>32277610</v>
      </c>
    </row>
    <row r="31" spans="2:5" s="208" customFormat="1" ht="12.75">
      <c r="B31" s="388" t="s">
        <v>465</v>
      </c>
      <c r="C31" s="214">
        <v>39689680</v>
      </c>
      <c r="D31" s="215"/>
      <c r="E31" s="213">
        <f t="shared" si="1"/>
        <v>39689680</v>
      </c>
    </row>
    <row r="32" spans="2:5" s="208" customFormat="1" ht="25.5">
      <c r="B32" s="388" t="s">
        <v>464</v>
      </c>
      <c r="C32" s="214">
        <v>639200</v>
      </c>
      <c r="D32" s="215"/>
      <c r="E32" s="213">
        <f t="shared" si="1"/>
        <v>639200</v>
      </c>
    </row>
    <row r="33" spans="2:5" s="208" customFormat="1" ht="12.75">
      <c r="B33" s="388" t="s">
        <v>460</v>
      </c>
      <c r="C33" s="214">
        <v>3500000</v>
      </c>
      <c r="D33" s="215"/>
      <c r="E33" s="213">
        <f t="shared" si="1"/>
        <v>3500000</v>
      </c>
    </row>
    <row r="34" spans="2:5" s="208" customFormat="1" ht="12.75">
      <c r="B34" s="212"/>
      <c r="C34" s="214"/>
      <c r="D34" s="215"/>
      <c r="E34" s="213"/>
    </row>
    <row r="35" spans="2:5" s="208" customFormat="1" ht="13.5">
      <c r="B35" s="209" t="s">
        <v>187</v>
      </c>
      <c r="C35" s="210">
        <f>SUM(C36:C45)</f>
        <v>75990234</v>
      </c>
      <c r="D35" s="210">
        <f>SUM(D36:D45)</f>
        <v>30083774</v>
      </c>
      <c r="E35" s="210">
        <f>SUM(E36:E45)</f>
        <v>106074008</v>
      </c>
    </row>
    <row r="36" spans="2:5" s="208" customFormat="1" ht="14.25" customHeight="1">
      <c r="B36" s="212" t="s">
        <v>539</v>
      </c>
      <c r="C36" s="213">
        <v>75990234</v>
      </c>
      <c r="E36" s="213">
        <f aca="true" t="shared" si="2" ref="E36:E45">SUM(C36:D36)</f>
        <v>75990234</v>
      </c>
    </row>
    <row r="37" spans="2:5" s="208" customFormat="1" ht="12.75">
      <c r="B37" s="212" t="s">
        <v>542</v>
      </c>
      <c r="C37" s="213"/>
      <c r="D37" s="213">
        <v>160000</v>
      </c>
      <c r="E37" s="213">
        <f t="shared" si="2"/>
        <v>160000</v>
      </c>
    </row>
    <row r="38" spans="2:5" s="208" customFormat="1" ht="12.75">
      <c r="B38" s="212" t="s">
        <v>548</v>
      </c>
      <c r="C38" s="213"/>
      <c r="D38" s="213">
        <v>500000</v>
      </c>
      <c r="E38" s="213">
        <f t="shared" si="2"/>
        <v>500000</v>
      </c>
    </row>
    <row r="39" spans="2:5" s="208" customFormat="1" ht="12.75">
      <c r="B39" s="212" t="s">
        <v>549</v>
      </c>
      <c r="C39" s="213"/>
      <c r="D39" s="213">
        <v>8180598</v>
      </c>
      <c r="E39" s="213">
        <f t="shared" si="2"/>
        <v>8180598</v>
      </c>
    </row>
    <row r="40" spans="2:5" s="208" customFormat="1" ht="12.75">
      <c r="B40" s="212" t="s">
        <v>550</v>
      </c>
      <c r="C40" s="213"/>
      <c r="D40" s="213">
        <v>600000</v>
      </c>
      <c r="E40" s="213">
        <f t="shared" si="2"/>
        <v>600000</v>
      </c>
    </row>
    <row r="41" spans="2:5" s="208" customFormat="1" ht="12.75">
      <c r="B41" s="212" t="s">
        <v>551</v>
      </c>
      <c r="C41" s="213"/>
      <c r="D41" s="213">
        <v>110233</v>
      </c>
      <c r="E41" s="213">
        <f t="shared" si="2"/>
        <v>110233</v>
      </c>
    </row>
    <row r="42" spans="2:5" s="208" customFormat="1" ht="12.75">
      <c r="B42" s="212" t="s">
        <v>553</v>
      </c>
      <c r="C42" s="213"/>
      <c r="D42" s="213">
        <v>7500000</v>
      </c>
      <c r="E42" s="213">
        <f t="shared" si="2"/>
        <v>7500000</v>
      </c>
    </row>
    <row r="43" spans="2:5" s="208" customFormat="1" ht="12.75">
      <c r="B43" s="212" t="s">
        <v>543</v>
      </c>
      <c r="C43" s="213"/>
      <c r="D43" s="213">
        <v>11000000</v>
      </c>
      <c r="E43" s="213">
        <f t="shared" si="2"/>
        <v>11000000</v>
      </c>
    </row>
    <row r="44" spans="2:5" s="208" customFormat="1" ht="12.75">
      <c r="B44" s="212" t="s">
        <v>552</v>
      </c>
      <c r="C44" s="213"/>
      <c r="D44" s="213">
        <v>2032943</v>
      </c>
      <c r="E44" s="213">
        <f t="shared" si="2"/>
        <v>2032943</v>
      </c>
    </row>
    <row r="45" spans="2:5" s="208" customFormat="1" ht="12.75">
      <c r="B45" s="212"/>
      <c r="C45" s="213"/>
      <c r="D45" s="213">
        <v>0</v>
      </c>
      <c r="E45" s="213">
        <f t="shared" si="2"/>
        <v>0</v>
      </c>
    </row>
    <row r="46" spans="2:5" s="218" customFormat="1" ht="12.75">
      <c r="B46" s="219" t="s">
        <v>188</v>
      </c>
      <c r="C46" s="220">
        <f>C35+C6+C21</f>
        <v>1210000000</v>
      </c>
      <c r="D46" s="220">
        <f>D35+D6+D21</f>
        <v>30083774</v>
      </c>
      <c r="E46" s="220">
        <f>E35+E6+E21</f>
        <v>1240083774</v>
      </c>
    </row>
    <row r="47" spans="2:5" s="218" customFormat="1" ht="12.75">
      <c r="B47" s="264"/>
      <c r="C47" s="265"/>
      <c r="D47" s="265"/>
      <c r="E47" s="265"/>
    </row>
    <row r="48" spans="2:3" s="221" customFormat="1" ht="13.5">
      <c r="B48" s="222"/>
      <c r="C48" s="223"/>
    </row>
    <row r="49" spans="1:5" s="207" customFormat="1" ht="40.5">
      <c r="A49" s="206" t="s">
        <v>2</v>
      </c>
      <c r="B49" s="632" t="s">
        <v>514</v>
      </c>
      <c r="C49" s="633" t="s">
        <v>444</v>
      </c>
      <c r="D49" s="634" t="s">
        <v>445</v>
      </c>
      <c r="E49" s="634" t="s">
        <v>185</v>
      </c>
    </row>
    <row r="50" spans="2:5" s="208" customFormat="1" ht="13.5">
      <c r="B50" s="209" t="s">
        <v>186</v>
      </c>
      <c r="C50" s="210">
        <f>C52+C51</f>
        <v>0</v>
      </c>
      <c r="D50" s="210">
        <f>D52+D51</f>
        <v>0</v>
      </c>
      <c r="E50" s="210">
        <f>E52+E51</f>
        <v>0</v>
      </c>
    </row>
    <row r="51" spans="2:5" s="208" customFormat="1" ht="18" customHeight="1">
      <c r="B51" s="258"/>
      <c r="C51" s="214"/>
      <c r="D51" s="213">
        <v>0</v>
      </c>
      <c r="E51" s="213">
        <f>SUM(C51:D51)</f>
        <v>0</v>
      </c>
    </row>
    <row r="52" spans="2:5" s="208" customFormat="1" ht="18" customHeight="1">
      <c r="B52" s="212" t="s">
        <v>299</v>
      </c>
      <c r="C52" s="214"/>
      <c r="D52" s="213"/>
      <c r="E52" s="213">
        <f>SUM(C52:D52)</f>
        <v>0</v>
      </c>
    </row>
    <row r="53" spans="2:5" s="208" customFormat="1" ht="13.5">
      <c r="B53" s="209" t="s">
        <v>187</v>
      </c>
      <c r="C53" s="210">
        <f>SUM(C54:C60)</f>
        <v>0</v>
      </c>
      <c r="D53" s="210">
        <f>SUM(D54:D60)</f>
        <v>20851041</v>
      </c>
      <c r="E53" s="210">
        <f>SUM(E54:E60)</f>
        <v>20851041</v>
      </c>
    </row>
    <row r="54" spans="2:5" s="208" customFormat="1" ht="12.75">
      <c r="B54" s="224"/>
      <c r="C54" s="213"/>
      <c r="D54" s="213"/>
      <c r="E54" s="213">
        <f aca="true" t="shared" si="3" ref="E54:E60">SUM(C54:D54)</f>
        <v>0</v>
      </c>
    </row>
    <row r="55" spans="2:5" s="208" customFormat="1" ht="12.75">
      <c r="B55" s="224" t="s">
        <v>540</v>
      </c>
      <c r="C55" s="213"/>
      <c r="D55" s="213">
        <v>851041</v>
      </c>
      <c r="E55" s="213">
        <f t="shared" si="3"/>
        <v>851041</v>
      </c>
    </row>
    <row r="56" spans="2:5" s="208" customFormat="1" ht="12.75">
      <c r="B56" s="224"/>
      <c r="C56" s="213"/>
      <c r="D56" s="213"/>
      <c r="E56" s="213">
        <f t="shared" si="3"/>
        <v>0</v>
      </c>
    </row>
    <row r="57" spans="2:5" s="208" customFormat="1" ht="12.75">
      <c r="B57" s="224"/>
      <c r="C57" s="213"/>
      <c r="D57" s="213"/>
      <c r="E57" s="213">
        <f t="shared" si="3"/>
        <v>0</v>
      </c>
    </row>
    <row r="58" spans="2:5" s="208" customFormat="1" ht="12.75">
      <c r="B58" s="224"/>
      <c r="C58" s="213"/>
      <c r="D58" s="213"/>
      <c r="E58" s="213">
        <f t="shared" si="3"/>
        <v>0</v>
      </c>
    </row>
    <row r="59" spans="2:5" s="208" customFormat="1" ht="12.75">
      <c r="B59" s="224" t="s">
        <v>333</v>
      </c>
      <c r="C59" s="213"/>
      <c r="D59" s="213">
        <v>20000000</v>
      </c>
      <c r="E59" s="213">
        <f t="shared" si="3"/>
        <v>20000000</v>
      </c>
    </row>
    <row r="60" spans="2:5" s="208" customFormat="1" ht="12.75">
      <c r="B60" s="225"/>
      <c r="C60" s="213"/>
      <c r="D60" s="213"/>
      <c r="E60" s="213">
        <f t="shared" si="3"/>
        <v>0</v>
      </c>
    </row>
    <row r="61" spans="2:5" s="218" customFormat="1" ht="12.75">
      <c r="B61" s="219" t="s">
        <v>188</v>
      </c>
      <c r="C61" s="220">
        <f>C53+C50</f>
        <v>0</v>
      </c>
      <c r="D61" s="220">
        <f>D53+D50</f>
        <v>20851041</v>
      </c>
      <c r="E61" s="220">
        <f>E53+E50</f>
        <v>20851041</v>
      </c>
    </row>
    <row r="62" spans="3:4" s="218" customFormat="1" ht="12.75">
      <c r="C62" s="226"/>
      <c r="D62" s="227"/>
    </row>
    <row r="63" spans="1:5" s="207" customFormat="1" ht="40.5">
      <c r="A63" s="206" t="s">
        <v>10</v>
      </c>
      <c r="B63" s="635" t="s">
        <v>515</v>
      </c>
      <c r="C63" s="633" t="s">
        <v>444</v>
      </c>
      <c r="D63" s="634" t="s">
        <v>445</v>
      </c>
      <c r="E63" s="634" t="s">
        <v>185</v>
      </c>
    </row>
    <row r="64" spans="2:5" s="208" customFormat="1" ht="13.5">
      <c r="B64" s="209" t="s">
        <v>186</v>
      </c>
      <c r="C64" s="210">
        <f>C65+C66+C67</f>
        <v>2662305</v>
      </c>
      <c r="D64" s="210">
        <f>D65+D66+D67</f>
        <v>0</v>
      </c>
      <c r="E64" s="210">
        <f>E65+E66+E67</f>
        <v>2662305</v>
      </c>
    </row>
    <row r="65" spans="2:5" s="208" customFormat="1" ht="12.75">
      <c r="B65" s="212" t="s">
        <v>299</v>
      </c>
      <c r="C65" s="214"/>
      <c r="D65" s="213"/>
      <c r="E65" s="213">
        <f>SUM(C65:D65)</f>
        <v>0</v>
      </c>
    </row>
    <row r="66" spans="2:5" s="208" customFormat="1" ht="12.75">
      <c r="B66" s="212" t="s">
        <v>331</v>
      </c>
      <c r="C66" s="214">
        <v>2662305</v>
      </c>
      <c r="D66" s="213"/>
      <c r="E66" s="213">
        <f>SUM(C66:D66)</f>
        <v>2662305</v>
      </c>
    </row>
    <row r="67" spans="2:5" s="208" customFormat="1" ht="12.75">
      <c r="B67" s="212"/>
      <c r="C67" s="214"/>
      <c r="D67" s="213"/>
      <c r="E67" s="213">
        <f>SUM(C67:D67)</f>
        <v>0</v>
      </c>
    </row>
    <row r="68" spans="2:5" s="208" customFormat="1" ht="13.5">
      <c r="B68" s="209" t="s">
        <v>187</v>
      </c>
      <c r="C68" s="210">
        <f>SUM(C69:C73)</f>
        <v>0</v>
      </c>
      <c r="D68" s="210">
        <f>SUM(D69:D73)</f>
        <v>4178112</v>
      </c>
      <c r="E68" s="210">
        <f>SUM(E69:E73)</f>
        <v>4178112</v>
      </c>
    </row>
    <row r="69" spans="2:5" s="208" customFormat="1" ht="12.75">
      <c r="B69" s="224"/>
      <c r="C69" s="214"/>
      <c r="D69" s="213"/>
      <c r="E69" s="213">
        <f>SUM(C69:D69)</f>
        <v>0</v>
      </c>
    </row>
    <row r="70" spans="2:5" s="208" customFormat="1" ht="12.75">
      <c r="B70" s="224" t="s">
        <v>540</v>
      </c>
      <c r="C70" s="213"/>
      <c r="D70" s="213"/>
      <c r="E70" s="213">
        <f>SUM(C70:D70)</f>
        <v>0</v>
      </c>
    </row>
    <row r="71" spans="2:5" s="208" customFormat="1" ht="12.75">
      <c r="B71" s="224"/>
      <c r="C71" s="213"/>
      <c r="D71" s="213"/>
      <c r="E71" s="213">
        <f>SUM(C71:D71)</f>
        <v>0</v>
      </c>
    </row>
    <row r="72" spans="2:5" s="208" customFormat="1" ht="12.75">
      <c r="B72" s="224" t="s">
        <v>333</v>
      </c>
      <c r="C72" s="213"/>
      <c r="D72" s="213">
        <v>4178112</v>
      </c>
      <c r="E72" s="213">
        <f>SUM(C72:D72)</f>
        <v>4178112</v>
      </c>
    </row>
    <row r="73" spans="2:5" s="208" customFormat="1" ht="12.75">
      <c r="B73" s="224"/>
      <c r="C73" s="213"/>
      <c r="D73" s="213"/>
      <c r="E73" s="213">
        <f>SUM(C73:D73)</f>
        <v>0</v>
      </c>
    </row>
    <row r="74" spans="2:5" s="218" customFormat="1" ht="12.75">
      <c r="B74" s="219" t="s">
        <v>188</v>
      </c>
      <c r="C74" s="220">
        <f>C68+C64</f>
        <v>2662305</v>
      </c>
      <c r="D74" s="220">
        <f>D68+D64</f>
        <v>4178112</v>
      </c>
      <c r="E74" s="220">
        <f>E68+E64</f>
        <v>6840417</v>
      </c>
    </row>
    <row r="75" spans="2:5" s="218" customFormat="1" ht="12.75">
      <c r="B75" s="264"/>
      <c r="C75" s="265"/>
      <c r="D75" s="265"/>
      <c r="E75" s="265"/>
    </row>
    <row r="76" spans="2:4" s="208" customFormat="1" ht="11.25" customHeight="1">
      <c r="B76" s="228"/>
      <c r="C76" s="229"/>
      <c r="D76" s="211"/>
    </row>
    <row r="77" spans="1:5" s="207" customFormat="1" ht="40.5">
      <c r="A77" s="206" t="s">
        <v>13</v>
      </c>
      <c r="B77" s="635" t="s">
        <v>516</v>
      </c>
      <c r="C77" s="633" t="s">
        <v>444</v>
      </c>
      <c r="D77" s="634" t="s">
        <v>445</v>
      </c>
      <c r="E77" s="634" t="s">
        <v>185</v>
      </c>
    </row>
    <row r="78" spans="2:5" s="208" customFormat="1" ht="13.5">
      <c r="B78" s="209" t="s">
        <v>186</v>
      </c>
      <c r="C78" s="210">
        <f>C82+C79+C80+C81</f>
        <v>41277028</v>
      </c>
      <c r="D78" s="210">
        <f>D82+D79+D80+D81</f>
        <v>0</v>
      </c>
      <c r="E78" s="210">
        <f>E82+E79+E80+E81</f>
        <v>41277028</v>
      </c>
    </row>
    <row r="79" spans="2:5" s="208" customFormat="1" ht="12.75">
      <c r="B79" s="212" t="s">
        <v>331</v>
      </c>
      <c r="C79" s="214">
        <v>41277028</v>
      </c>
      <c r="D79" s="213"/>
      <c r="E79" s="213">
        <f>SUM(C79:D79)</f>
        <v>41277028</v>
      </c>
    </row>
    <row r="80" spans="2:5" s="208" customFormat="1" ht="12.75">
      <c r="B80" s="212"/>
      <c r="C80" s="214"/>
      <c r="D80" s="213"/>
      <c r="E80" s="213">
        <f>SUM(C80:D80)</f>
        <v>0</v>
      </c>
    </row>
    <row r="81" spans="2:5" s="208" customFormat="1" ht="12.75">
      <c r="B81" s="212"/>
      <c r="C81" s="214"/>
      <c r="D81" s="213"/>
      <c r="E81" s="213">
        <f>SUM(C81:D81)</f>
        <v>0</v>
      </c>
    </row>
    <row r="82" spans="2:5" s="208" customFormat="1" ht="12.75">
      <c r="B82" s="212"/>
      <c r="C82" s="214"/>
      <c r="D82" s="213"/>
      <c r="E82" s="213">
        <f>SUM(C82:D82)</f>
        <v>0</v>
      </c>
    </row>
    <row r="83" spans="2:5" s="208" customFormat="1" ht="13.5">
      <c r="B83" s="209" t="s">
        <v>187</v>
      </c>
      <c r="C83" s="210">
        <f>SUM(C84:C87)</f>
        <v>0</v>
      </c>
      <c r="D83" s="210">
        <f>SUM(D84:D87)</f>
        <v>13660621</v>
      </c>
      <c r="E83" s="210">
        <f>SUM(E84:E87)</f>
        <v>13660621</v>
      </c>
    </row>
    <row r="84" spans="2:5" s="208" customFormat="1" ht="12.75">
      <c r="B84" s="212"/>
      <c r="C84" s="213"/>
      <c r="D84" s="213"/>
      <c r="E84" s="213">
        <f>SUM(C84:D84)</f>
        <v>0</v>
      </c>
    </row>
    <row r="85" spans="2:5" s="208" customFormat="1" ht="12.75">
      <c r="B85" s="224" t="s">
        <v>540</v>
      </c>
      <c r="C85" s="213"/>
      <c r="D85" s="213">
        <v>141060</v>
      </c>
      <c r="E85" s="213">
        <f>SUM(C85:D85)</f>
        <v>141060</v>
      </c>
    </row>
    <row r="86" spans="2:5" s="208" customFormat="1" ht="12.75">
      <c r="B86" s="224" t="s">
        <v>333</v>
      </c>
      <c r="C86" s="213"/>
      <c r="D86" s="213">
        <v>13519561</v>
      </c>
      <c r="E86" s="213">
        <f>SUM(C86:D86)</f>
        <v>13519561</v>
      </c>
    </row>
    <row r="87" spans="2:5" s="208" customFormat="1" ht="12.75">
      <c r="B87" s="224"/>
      <c r="C87" s="213"/>
      <c r="D87" s="213"/>
      <c r="E87" s="213">
        <f>SUM(C87:D87)</f>
        <v>0</v>
      </c>
    </row>
    <row r="88" spans="2:5" s="218" customFormat="1" ht="12.75">
      <c r="B88" s="219" t="s">
        <v>188</v>
      </c>
      <c r="C88" s="220">
        <f>C83+C78</f>
        <v>41277028</v>
      </c>
      <c r="D88" s="220">
        <f>D83+D78</f>
        <v>13660621</v>
      </c>
      <c r="E88" s="220">
        <f>E83+E78</f>
        <v>54937649</v>
      </c>
    </row>
    <row r="89" spans="2:4" s="208" customFormat="1" ht="11.25" customHeight="1">
      <c r="B89" s="228"/>
      <c r="C89" s="229"/>
      <c r="D89" s="211"/>
    </row>
    <row r="90" spans="1:5" s="207" customFormat="1" ht="40.5">
      <c r="A90" s="206" t="s">
        <v>189</v>
      </c>
      <c r="B90" s="635" t="s">
        <v>517</v>
      </c>
      <c r="C90" s="633" t="s">
        <v>444</v>
      </c>
      <c r="D90" s="634" t="s">
        <v>445</v>
      </c>
      <c r="E90" s="634" t="s">
        <v>185</v>
      </c>
    </row>
    <row r="91" spans="2:5" s="208" customFormat="1" ht="13.5">
      <c r="B91" s="209" t="s">
        <v>186</v>
      </c>
      <c r="C91" s="210">
        <f>SUM(C92:C95)</f>
        <v>1400000</v>
      </c>
      <c r="D91" s="210">
        <f>SUM(D92:D95)</f>
        <v>0</v>
      </c>
      <c r="E91" s="210">
        <f>SUM(E92:E95)</f>
        <v>1400000</v>
      </c>
    </row>
    <row r="92" spans="2:5" s="208" customFormat="1" ht="12.75">
      <c r="B92" s="224" t="s">
        <v>541</v>
      </c>
      <c r="C92" s="214">
        <v>1400000</v>
      </c>
      <c r="D92" s="213"/>
      <c r="E92" s="213">
        <f>SUM(C92:D92)</f>
        <v>1400000</v>
      </c>
    </row>
    <row r="93" spans="2:5" s="208" customFormat="1" ht="12.75">
      <c r="B93" s="224"/>
      <c r="C93" s="213"/>
      <c r="D93" s="213"/>
      <c r="E93" s="213">
        <f>SUM(C93:D93)</f>
        <v>0</v>
      </c>
    </row>
    <row r="94" spans="2:5" s="208" customFormat="1" ht="12.75">
      <c r="B94" s="212"/>
      <c r="C94" s="214"/>
      <c r="D94" s="213"/>
      <c r="E94" s="213">
        <f>SUM(C94:D94)</f>
        <v>0</v>
      </c>
    </row>
    <row r="95" spans="2:5" s="208" customFormat="1" ht="12.75">
      <c r="B95" s="212"/>
      <c r="C95" s="214"/>
      <c r="D95" s="213"/>
      <c r="E95" s="213">
        <f>SUM(C95:D95)</f>
        <v>0</v>
      </c>
    </row>
    <row r="96" spans="2:5" s="208" customFormat="1" ht="13.5">
      <c r="B96" s="209" t="s">
        <v>187</v>
      </c>
      <c r="C96" s="210">
        <f>SUM(C97:C107)</f>
        <v>0</v>
      </c>
      <c r="D96" s="210">
        <f>SUM(D97:D107)</f>
        <v>8521246</v>
      </c>
      <c r="E96" s="210">
        <f>SUM(E97:E107)</f>
        <v>8521246</v>
      </c>
    </row>
    <row r="97" spans="2:5" s="208" customFormat="1" ht="12.75">
      <c r="B97" s="230"/>
      <c r="C97" s="213"/>
      <c r="D97" s="213"/>
      <c r="E97" s="213">
        <f aca="true" t="shared" si="4" ref="E97:E107">SUM(C97:D97)</f>
        <v>0</v>
      </c>
    </row>
    <row r="98" spans="2:5" s="208" customFormat="1" ht="12.75">
      <c r="B98" s="224" t="s">
        <v>540</v>
      </c>
      <c r="C98" s="213"/>
      <c r="D98" s="213">
        <v>155660</v>
      </c>
      <c r="E98" s="213">
        <f t="shared" si="4"/>
        <v>155660</v>
      </c>
    </row>
    <row r="99" spans="2:5" s="208" customFormat="1" ht="12.75">
      <c r="B99" s="224"/>
      <c r="C99" s="213"/>
      <c r="D99" s="213"/>
      <c r="E99" s="213">
        <f t="shared" si="4"/>
        <v>0</v>
      </c>
    </row>
    <row r="100" spans="2:5" s="208" customFormat="1" ht="12.75">
      <c r="B100" s="224"/>
      <c r="C100" s="213"/>
      <c r="D100" s="213"/>
      <c r="E100" s="213">
        <f t="shared" si="4"/>
        <v>0</v>
      </c>
    </row>
    <row r="101" spans="2:5" s="208" customFormat="1" ht="12.75">
      <c r="B101" s="224"/>
      <c r="C101" s="213"/>
      <c r="D101" s="213"/>
      <c r="E101" s="213">
        <f t="shared" si="4"/>
        <v>0</v>
      </c>
    </row>
    <row r="102" spans="2:5" s="180" customFormat="1" ht="12.75">
      <c r="B102" s="224"/>
      <c r="C102" s="213"/>
      <c r="D102" s="213"/>
      <c r="E102" s="213">
        <f t="shared" si="4"/>
        <v>0</v>
      </c>
    </row>
    <row r="103" spans="2:5" s="208" customFormat="1" ht="12.75">
      <c r="B103" s="224"/>
      <c r="C103" s="213"/>
      <c r="D103" s="213"/>
      <c r="E103" s="213">
        <f t="shared" si="4"/>
        <v>0</v>
      </c>
    </row>
    <row r="104" spans="2:5" s="180" customFormat="1" ht="12.75">
      <c r="B104" s="224"/>
      <c r="C104" s="213"/>
      <c r="D104" s="213"/>
      <c r="E104" s="213">
        <f t="shared" si="4"/>
        <v>0</v>
      </c>
    </row>
    <row r="105" spans="2:5" s="180" customFormat="1" ht="12.75">
      <c r="B105" s="224"/>
      <c r="C105" s="213"/>
      <c r="D105" s="213"/>
      <c r="E105" s="213">
        <f t="shared" si="4"/>
        <v>0</v>
      </c>
    </row>
    <row r="106" spans="2:5" s="180" customFormat="1" ht="12.75">
      <c r="B106" s="224"/>
      <c r="C106" s="213"/>
      <c r="D106" s="213"/>
      <c r="E106" s="213">
        <f t="shared" si="4"/>
        <v>0</v>
      </c>
    </row>
    <row r="107" spans="2:5" s="180" customFormat="1" ht="12.75">
      <c r="B107" s="224" t="s">
        <v>333</v>
      </c>
      <c r="C107" s="213"/>
      <c r="D107" s="213">
        <v>8365586</v>
      </c>
      <c r="E107" s="213">
        <f t="shared" si="4"/>
        <v>8365586</v>
      </c>
    </row>
    <row r="108" spans="2:5" s="218" customFormat="1" ht="12.75">
      <c r="B108" s="219" t="s">
        <v>188</v>
      </c>
      <c r="C108" s="220">
        <f>C96+C91</f>
        <v>1400000</v>
      </c>
      <c r="D108" s="220">
        <f>D96+D91</f>
        <v>8521246</v>
      </c>
      <c r="E108" s="220">
        <f>E96+E91</f>
        <v>9921246</v>
      </c>
    </row>
    <row r="109" spans="2:4" s="208" customFormat="1" ht="11.25" customHeight="1">
      <c r="B109" s="228"/>
      <c r="C109" s="229"/>
      <c r="D109" s="211"/>
    </row>
    <row r="110" spans="1:5" s="207" customFormat="1" ht="40.5">
      <c r="A110" s="206" t="s">
        <v>289</v>
      </c>
      <c r="B110" s="635" t="s">
        <v>518</v>
      </c>
      <c r="C110" s="633" t="s">
        <v>444</v>
      </c>
      <c r="D110" s="634" t="s">
        <v>445</v>
      </c>
      <c r="E110" s="634" t="s">
        <v>185</v>
      </c>
    </row>
    <row r="111" spans="2:5" s="208" customFormat="1" ht="13.5">
      <c r="B111" s="209" t="s">
        <v>186</v>
      </c>
      <c r="C111" s="210">
        <f>SUM(C112:C114)</f>
        <v>0</v>
      </c>
      <c r="D111" s="210">
        <f>SUM(D112:D114)</f>
        <v>0</v>
      </c>
      <c r="E111" s="210">
        <f>SUM(E112:E114)</f>
        <v>0</v>
      </c>
    </row>
    <row r="112" spans="2:5" s="208" customFormat="1" ht="12.75">
      <c r="B112" s="212" t="s">
        <v>299</v>
      </c>
      <c r="C112" s="214"/>
      <c r="D112" s="213"/>
      <c r="E112" s="213">
        <f>SUM(C112:D112)</f>
        <v>0</v>
      </c>
    </row>
    <row r="113" spans="2:5" s="208" customFormat="1" ht="12.75">
      <c r="B113" s="224" t="s">
        <v>308</v>
      </c>
      <c r="C113" s="213"/>
      <c r="D113" s="213"/>
      <c r="E113" s="213">
        <f>SUM(C113:D113)</f>
        <v>0</v>
      </c>
    </row>
    <row r="114" spans="2:5" s="208" customFormat="1" ht="12.75">
      <c r="B114" s="212" t="s">
        <v>332</v>
      </c>
      <c r="C114" s="214"/>
      <c r="D114" s="213"/>
      <c r="E114" s="213">
        <f>SUM(C114:D114)</f>
        <v>0</v>
      </c>
    </row>
    <row r="115" spans="2:5" s="208" customFormat="1" ht="13.5">
      <c r="B115" s="209" t="s">
        <v>187</v>
      </c>
      <c r="C115" s="210">
        <f>SUM(C116:C120)</f>
        <v>0</v>
      </c>
      <c r="D115" s="210">
        <f>SUM(D116:D120)</f>
        <v>19474386</v>
      </c>
      <c r="E115" s="210">
        <f>SUM(E116:E120)</f>
        <v>19474386</v>
      </c>
    </row>
    <row r="116" spans="2:5" s="208" customFormat="1" ht="12.75">
      <c r="B116" s="230"/>
      <c r="C116" s="213"/>
      <c r="D116" s="213"/>
      <c r="E116" s="213">
        <f>SUM(C116:D116)</f>
        <v>0</v>
      </c>
    </row>
    <row r="117" spans="2:5" s="180" customFormat="1" ht="12.75">
      <c r="B117" s="224" t="s">
        <v>334</v>
      </c>
      <c r="C117" s="213"/>
      <c r="D117" s="213"/>
      <c r="E117" s="213">
        <f>SUM(C117:D117)</f>
        <v>0</v>
      </c>
    </row>
    <row r="118" spans="2:5" s="180" customFormat="1" ht="12.75">
      <c r="B118" s="224" t="s">
        <v>333</v>
      </c>
      <c r="C118" s="213"/>
      <c r="D118" s="213"/>
      <c r="E118" s="213">
        <f>SUM(C118:D118)</f>
        <v>0</v>
      </c>
    </row>
    <row r="119" spans="2:5" s="180" customFormat="1" ht="12.75">
      <c r="B119" s="224" t="s">
        <v>333</v>
      </c>
      <c r="C119" s="213"/>
      <c r="D119" s="213">
        <v>19474386</v>
      </c>
      <c r="E119" s="213">
        <f>SUM(C119:D119)</f>
        <v>19474386</v>
      </c>
    </row>
    <row r="120" spans="2:5" s="180" customFormat="1" ht="12.75">
      <c r="B120" s="224"/>
      <c r="C120" s="213"/>
      <c r="D120" s="213"/>
      <c r="E120" s="213">
        <f>SUM(C120:D120)</f>
        <v>0</v>
      </c>
    </row>
    <row r="121" spans="2:5" s="218" customFormat="1" ht="12.75">
      <c r="B121" s="219" t="s">
        <v>188</v>
      </c>
      <c r="C121" s="220">
        <f>C115+C111</f>
        <v>0</v>
      </c>
      <c r="D121" s="220">
        <f>D115+D111</f>
        <v>19474386</v>
      </c>
      <c r="E121" s="220">
        <f>E115+E111</f>
        <v>19474386</v>
      </c>
    </row>
    <row r="122" spans="2:5" s="218" customFormat="1" ht="12.75">
      <c r="B122" s="259"/>
      <c r="C122" s="260"/>
      <c r="D122" s="260"/>
      <c r="E122" s="260"/>
    </row>
    <row r="123" spans="2:4" s="208" customFormat="1" ht="11.25" customHeight="1">
      <c r="B123" s="228"/>
      <c r="C123" s="229"/>
      <c r="D123" s="211"/>
    </row>
    <row r="124" spans="1:5" s="207" customFormat="1" ht="40.5">
      <c r="A124" s="206" t="s">
        <v>290</v>
      </c>
      <c r="B124" s="636" t="s">
        <v>519</v>
      </c>
      <c r="C124" s="633" t="s">
        <v>444</v>
      </c>
      <c r="D124" s="634" t="s">
        <v>445</v>
      </c>
      <c r="E124" s="634" t="s">
        <v>185</v>
      </c>
    </row>
    <row r="125" spans="2:5" s="208" customFormat="1" ht="13.5">
      <c r="B125" s="209" t="s">
        <v>186</v>
      </c>
      <c r="C125" s="210">
        <f>SUM(C126:C129)</f>
        <v>0</v>
      </c>
      <c r="D125" s="210">
        <f>SUM(D126:D129)</f>
        <v>0</v>
      </c>
      <c r="E125" s="210">
        <f>SUM(E126:E129)</f>
        <v>0</v>
      </c>
    </row>
    <row r="126" spans="2:5" s="208" customFormat="1" ht="12.75">
      <c r="B126" s="212"/>
      <c r="C126" s="214"/>
      <c r="D126" s="213"/>
      <c r="E126" s="213">
        <f>SUM(C126:D126)</f>
        <v>0</v>
      </c>
    </row>
    <row r="127" spans="2:5" s="208" customFormat="1" ht="12.75">
      <c r="B127" s="212" t="s">
        <v>299</v>
      </c>
      <c r="C127" s="213"/>
      <c r="D127" s="213"/>
      <c r="E127" s="213">
        <f>SUM(C127:D127)</f>
        <v>0</v>
      </c>
    </row>
    <row r="128" spans="2:5" s="208" customFormat="1" ht="12.75">
      <c r="B128" s="212"/>
      <c r="C128" s="214"/>
      <c r="D128" s="213"/>
      <c r="E128" s="213">
        <f>SUM(C128:D128)</f>
        <v>0</v>
      </c>
    </row>
    <row r="129" spans="2:5" s="208" customFormat="1" ht="12.75">
      <c r="B129" s="212"/>
      <c r="C129" s="214"/>
      <c r="D129" s="213"/>
      <c r="E129" s="213">
        <f>SUM(C129:D129)</f>
        <v>0</v>
      </c>
    </row>
    <row r="130" spans="2:5" s="208" customFormat="1" ht="13.5">
      <c r="B130" s="209" t="s">
        <v>187</v>
      </c>
      <c r="C130" s="210">
        <f>SUM(C131:C136)</f>
        <v>0</v>
      </c>
      <c r="D130" s="210">
        <f>SUM(D131:D136)</f>
        <v>8358021</v>
      </c>
      <c r="E130" s="210">
        <f>SUM(E131:E136)</f>
        <v>8358021</v>
      </c>
    </row>
    <row r="131" spans="2:5" s="208" customFormat="1" ht="12.75">
      <c r="B131" s="230"/>
      <c r="C131" s="213"/>
      <c r="D131" s="213"/>
      <c r="E131" s="213">
        <f aca="true" t="shared" si="5" ref="E131:E136">SUM(C131:D131)</f>
        <v>0</v>
      </c>
    </row>
    <row r="132" spans="2:5" s="180" customFormat="1" ht="12.75">
      <c r="B132" s="224"/>
      <c r="C132" s="213"/>
      <c r="D132" s="213"/>
      <c r="E132" s="213">
        <f t="shared" si="5"/>
        <v>0</v>
      </c>
    </row>
    <row r="133" spans="2:5" s="180" customFormat="1" ht="12.75">
      <c r="B133" s="224"/>
      <c r="C133" s="213"/>
      <c r="D133" s="213"/>
      <c r="E133" s="213">
        <f t="shared" si="5"/>
        <v>0</v>
      </c>
    </row>
    <row r="134" spans="2:5" s="180" customFormat="1" ht="12.75">
      <c r="B134" s="224" t="s">
        <v>333</v>
      </c>
      <c r="C134" s="213"/>
      <c r="D134" s="213">
        <v>8358021</v>
      </c>
      <c r="E134" s="213">
        <f t="shared" si="5"/>
        <v>8358021</v>
      </c>
    </row>
    <row r="135" spans="2:5" s="180" customFormat="1" ht="12.75">
      <c r="B135" s="224"/>
      <c r="C135" s="213"/>
      <c r="D135" s="213"/>
      <c r="E135" s="213">
        <f t="shared" si="5"/>
        <v>0</v>
      </c>
    </row>
    <row r="136" spans="2:5" s="180" customFormat="1" ht="12.75">
      <c r="B136" s="224"/>
      <c r="C136" s="213"/>
      <c r="D136" s="213"/>
      <c r="E136" s="213">
        <f t="shared" si="5"/>
        <v>0</v>
      </c>
    </row>
    <row r="137" spans="2:5" s="218" customFormat="1" ht="12.75">
      <c r="B137" s="219" t="s">
        <v>188</v>
      </c>
      <c r="C137" s="220">
        <f>C130+C125</f>
        <v>0</v>
      </c>
      <c r="D137" s="220">
        <f>D130+D125</f>
        <v>8358021</v>
      </c>
      <c r="E137" s="220">
        <f>E130+E125</f>
        <v>8358021</v>
      </c>
    </row>
    <row r="138" spans="2:5" s="218" customFormat="1" ht="12.75">
      <c r="B138" s="259"/>
      <c r="C138" s="260"/>
      <c r="D138" s="260"/>
      <c r="E138" s="260"/>
    </row>
    <row r="139" spans="2:4" s="208" customFormat="1" ht="11.25" customHeight="1">
      <c r="B139" s="228"/>
      <c r="C139" s="229"/>
      <c r="D139" s="211"/>
    </row>
    <row r="140" spans="1:5" s="207" customFormat="1" ht="40.5">
      <c r="A140" s="206" t="s">
        <v>291</v>
      </c>
      <c r="B140" s="636" t="s">
        <v>520</v>
      </c>
      <c r="C140" s="633" t="s">
        <v>444</v>
      </c>
      <c r="D140" s="634" t="s">
        <v>445</v>
      </c>
      <c r="E140" s="634" t="s">
        <v>185</v>
      </c>
    </row>
    <row r="141" spans="2:5" s="208" customFormat="1" ht="13.5">
      <c r="B141" s="209" t="s">
        <v>186</v>
      </c>
      <c r="C141" s="210">
        <f>SUM(C142:C145)</f>
        <v>0</v>
      </c>
      <c r="D141" s="210">
        <f>SUM(D142:D145)</f>
        <v>0</v>
      </c>
      <c r="E141" s="210">
        <f>SUM(E142:E145)</f>
        <v>0</v>
      </c>
    </row>
    <row r="142" spans="2:5" s="208" customFormat="1" ht="12.75">
      <c r="B142" s="212"/>
      <c r="C142" s="214"/>
      <c r="D142" s="213"/>
      <c r="E142" s="213">
        <f>SUM(C142:D142)</f>
        <v>0</v>
      </c>
    </row>
    <row r="143" spans="2:5" s="208" customFormat="1" ht="12.75">
      <c r="B143" s="212" t="s">
        <v>299</v>
      </c>
      <c r="C143" s="213"/>
      <c r="D143" s="213"/>
      <c r="E143" s="213">
        <f>SUM(C143:D143)</f>
        <v>0</v>
      </c>
    </row>
    <row r="144" spans="2:5" s="208" customFormat="1" ht="12.75">
      <c r="B144" s="212"/>
      <c r="C144" s="214"/>
      <c r="D144" s="213"/>
      <c r="E144" s="213">
        <f>SUM(C144:D144)</f>
        <v>0</v>
      </c>
    </row>
    <row r="145" spans="2:5" s="208" customFormat="1" ht="12.75">
      <c r="B145" s="212"/>
      <c r="C145" s="214"/>
      <c r="D145" s="213"/>
      <c r="E145" s="213">
        <f>SUM(C145:D145)</f>
        <v>0</v>
      </c>
    </row>
    <row r="146" spans="2:5" s="208" customFormat="1" ht="13.5">
      <c r="B146" s="209" t="s">
        <v>187</v>
      </c>
      <c r="C146" s="210">
        <f>SUM(C147:C152)</f>
        <v>0</v>
      </c>
      <c r="D146" s="210">
        <f>SUM(D147:D152)</f>
        <v>1061599</v>
      </c>
      <c r="E146" s="210">
        <f>SUM(E147:E152)</f>
        <v>1061599</v>
      </c>
    </row>
    <row r="147" spans="2:5" s="208" customFormat="1" ht="12.75">
      <c r="B147" s="230"/>
      <c r="C147" s="213"/>
      <c r="D147" s="213"/>
      <c r="E147" s="213">
        <f aca="true" t="shared" si="6" ref="E147:E152">SUM(C147:D147)</f>
        <v>0</v>
      </c>
    </row>
    <row r="148" spans="2:5" s="180" customFormat="1" ht="12.75">
      <c r="B148" s="224"/>
      <c r="C148" s="213"/>
      <c r="D148" s="213">
        <v>0</v>
      </c>
      <c r="E148" s="213">
        <f t="shared" si="6"/>
        <v>0</v>
      </c>
    </row>
    <row r="149" spans="2:5" s="180" customFormat="1" ht="12.75">
      <c r="B149" s="224"/>
      <c r="C149" s="213"/>
      <c r="D149" s="213">
        <v>0</v>
      </c>
      <c r="E149" s="213">
        <f t="shared" si="6"/>
        <v>0</v>
      </c>
    </row>
    <row r="150" spans="2:5" s="180" customFormat="1" ht="12.75">
      <c r="B150" s="224" t="s">
        <v>333</v>
      </c>
      <c r="C150" s="213"/>
      <c r="D150" s="213">
        <v>1061599</v>
      </c>
      <c r="E150" s="213">
        <f t="shared" si="6"/>
        <v>1061599</v>
      </c>
    </row>
    <row r="151" spans="2:5" s="180" customFormat="1" ht="12.75">
      <c r="B151" s="224"/>
      <c r="C151" s="213"/>
      <c r="D151" s="213"/>
      <c r="E151" s="213">
        <f t="shared" si="6"/>
        <v>0</v>
      </c>
    </row>
    <row r="152" spans="2:5" s="180" customFormat="1" ht="12.75">
      <c r="B152" s="224"/>
      <c r="C152" s="213"/>
      <c r="D152" s="213"/>
      <c r="E152" s="213">
        <f t="shared" si="6"/>
        <v>0</v>
      </c>
    </row>
    <row r="153" spans="2:5" s="218" customFormat="1" ht="12.75">
      <c r="B153" s="219" t="s">
        <v>188</v>
      </c>
      <c r="C153" s="220">
        <f>C146+C141</f>
        <v>0</v>
      </c>
      <c r="D153" s="220">
        <f>D146+D141</f>
        <v>1061599</v>
      </c>
      <c r="E153" s="220">
        <f>E146+E141</f>
        <v>1061599</v>
      </c>
    </row>
    <row r="154" spans="2:5" s="218" customFormat="1" ht="12.75">
      <c r="B154" s="259"/>
      <c r="C154" s="260"/>
      <c r="D154" s="260"/>
      <c r="E154" s="260"/>
    </row>
    <row r="155" spans="2:4" s="208" customFormat="1" ht="11.25" customHeight="1">
      <c r="B155" s="228"/>
      <c r="C155" s="229"/>
      <c r="D155" s="211"/>
    </row>
    <row r="156" spans="1:5" s="207" customFormat="1" ht="40.5">
      <c r="A156" s="206" t="s">
        <v>300</v>
      </c>
      <c r="B156" s="636" t="s">
        <v>521</v>
      </c>
      <c r="C156" s="633" t="s">
        <v>444</v>
      </c>
      <c r="D156" s="634" t="s">
        <v>445</v>
      </c>
      <c r="E156" s="634" t="s">
        <v>185</v>
      </c>
    </row>
    <row r="157" spans="2:5" s="208" customFormat="1" ht="13.5">
      <c r="B157" s="209" t="s">
        <v>186</v>
      </c>
      <c r="C157" s="210">
        <f>SUM(C158:C161)</f>
        <v>0</v>
      </c>
      <c r="D157" s="210">
        <f>SUM(D158:D161)</f>
        <v>0</v>
      </c>
      <c r="E157" s="210">
        <f>SUM(E158:E161)</f>
        <v>0</v>
      </c>
    </row>
    <row r="158" spans="2:5" s="208" customFormat="1" ht="12.75">
      <c r="B158" s="212"/>
      <c r="C158" s="214"/>
      <c r="D158" s="213"/>
      <c r="E158" s="213">
        <f>SUM(C158:D158)</f>
        <v>0</v>
      </c>
    </row>
    <row r="159" spans="2:5" s="208" customFormat="1" ht="12.75">
      <c r="B159" s="212" t="s">
        <v>299</v>
      </c>
      <c r="C159" s="213"/>
      <c r="D159" s="213"/>
      <c r="E159" s="213">
        <f>SUM(C159:D159)</f>
        <v>0</v>
      </c>
    </row>
    <row r="160" spans="2:5" s="208" customFormat="1" ht="12.75">
      <c r="B160" s="212"/>
      <c r="C160" s="214"/>
      <c r="D160" s="213"/>
      <c r="E160" s="213">
        <f>SUM(C160:D160)</f>
        <v>0</v>
      </c>
    </row>
    <row r="161" spans="2:5" s="208" customFormat="1" ht="12.75">
      <c r="B161" s="212"/>
      <c r="C161" s="214"/>
      <c r="D161" s="213"/>
      <c r="E161" s="213">
        <f>SUM(C161:D161)</f>
        <v>0</v>
      </c>
    </row>
    <row r="162" spans="2:5" s="208" customFormat="1" ht="13.5">
      <c r="B162" s="209" t="s">
        <v>187</v>
      </c>
      <c r="C162" s="210">
        <f>SUM(C163:C167)</f>
        <v>0</v>
      </c>
      <c r="D162" s="210">
        <f>SUM(D163:D167)</f>
        <v>2815980</v>
      </c>
      <c r="E162" s="210">
        <f>SUM(E163:E167)</f>
        <v>2815980</v>
      </c>
    </row>
    <row r="163" spans="2:5" s="208" customFormat="1" ht="12.75">
      <c r="B163" s="230"/>
      <c r="C163" s="213"/>
      <c r="D163" s="213"/>
      <c r="E163" s="213">
        <f>SUM(C163:D163)</f>
        <v>0</v>
      </c>
    </row>
    <row r="164" spans="2:5" s="180" customFormat="1" ht="12.75">
      <c r="B164" s="224"/>
      <c r="C164" s="213"/>
      <c r="D164" s="213"/>
      <c r="E164" s="213">
        <f>SUM(C164:D164)</f>
        <v>0</v>
      </c>
    </row>
    <row r="165" spans="2:5" s="180" customFormat="1" ht="12.75">
      <c r="B165" s="224"/>
      <c r="C165" s="213"/>
      <c r="D165" s="213"/>
      <c r="E165" s="213">
        <f>SUM(C165:D165)</f>
        <v>0</v>
      </c>
    </row>
    <row r="166" spans="2:5" s="180" customFormat="1" ht="12.75">
      <c r="B166" s="224" t="s">
        <v>333</v>
      </c>
      <c r="C166" s="213"/>
      <c r="D166" s="213">
        <v>2815980</v>
      </c>
      <c r="E166" s="213">
        <f>SUM(C166:D166)</f>
        <v>2815980</v>
      </c>
    </row>
    <row r="167" spans="2:5" s="180" customFormat="1" ht="12.75">
      <c r="B167" s="231"/>
      <c r="C167" s="213"/>
      <c r="D167" s="213"/>
      <c r="E167" s="213">
        <f>SUM(C167:D167)</f>
        <v>0</v>
      </c>
    </row>
    <row r="168" spans="2:5" s="218" customFormat="1" ht="12.75">
      <c r="B168" s="219" t="s">
        <v>188</v>
      </c>
      <c r="C168" s="220">
        <f>C162+C157</f>
        <v>0</v>
      </c>
      <c r="D168" s="220">
        <f>D162+D157</f>
        <v>2815980</v>
      </c>
      <c r="E168" s="220">
        <f>E162+E157</f>
        <v>2815980</v>
      </c>
    </row>
    <row r="169" spans="2:5" s="218" customFormat="1" ht="12.75">
      <c r="B169" s="259"/>
      <c r="C169" s="260"/>
      <c r="D169" s="260"/>
      <c r="E169" s="260"/>
    </row>
    <row r="170" spans="2:4" s="208" customFormat="1" ht="11.25" customHeight="1">
      <c r="B170" s="228"/>
      <c r="C170" s="229"/>
      <c r="D170" s="211"/>
    </row>
    <row r="171" spans="1:5" s="207" customFormat="1" ht="40.5">
      <c r="A171" s="206" t="s">
        <v>301</v>
      </c>
      <c r="B171" s="636" t="s">
        <v>522</v>
      </c>
      <c r="C171" s="633" t="s">
        <v>444</v>
      </c>
      <c r="D171" s="634" t="s">
        <v>445</v>
      </c>
      <c r="E171" s="634" t="s">
        <v>185</v>
      </c>
    </row>
    <row r="172" spans="2:5" s="208" customFormat="1" ht="13.5">
      <c r="B172" s="209" t="s">
        <v>186</v>
      </c>
      <c r="C172" s="210">
        <f>SUM(C173:C176)</f>
        <v>0</v>
      </c>
      <c r="D172" s="210">
        <f>SUM(D173:D176)</f>
        <v>0</v>
      </c>
      <c r="E172" s="210">
        <f>SUM(E173:E176)</f>
        <v>0</v>
      </c>
    </row>
    <row r="173" spans="2:5" s="208" customFormat="1" ht="12.75">
      <c r="B173" s="212"/>
      <c r="C173" s="214"/>
      <c r="D173" s="213"/>
      <c r="E173" s="213">
        <f>SUM(C173:D173)</f>
        <v>0</v>
      </c>
    </row>
    <row r="174" spans="2:5" s="208" customFormat="1" ht="12.75">
      <c r="B174" s="212" t="s">
        <v>299</v>
      </c>
      <c r="C174" s="213"/>
      <c r="D174" s="213"/>
      <c r="E174" s="213">
        <f>SUM(C174:D174)</f>
        <v>0</v>
      </c>
    </row>
    <row r="175" spans="2:5" s="208" customFormat="1" ht="12.75">
      <c r="B175" s="212"/>
      <c r="C175" s="214"/>
      <c r="D175" s="213"/>
      <c r="E175" s="213">
        <f>SUM(C175:D175)</f>
        <v>0</v>
      </c>
    </row>
    <row r="176" spans="2:5" s="208" customFormat="1" ht="12.75">
      <c r="B176" s="212"/>
      <c r="C176" s="214"/>
      <c r="D176" s="213"/>
      <c r="E176" s="213">
        <f>SUM(C176:D176)</f>
        <v>0</v>
      </c>
    </row>
    <row r="177" spans="2:5" s="208" customFormat="1" ht="13.5">
      <c r="B177" s="209" t="s">
        <v>187</v>
      </c>
      <c r="C177" s="210">
        <f>SUM(C178:C183)</f>
        <v>0</v>
      </c>
      <c r="D177" s="210">
        <f>SUM(D178:D183)</f>
        <v>1923041</v>
      </c>
      <c r="E177" s="210">
        <f>SUM(E178:E183)</f>
        <v>1923041</v>
      </c>
    </row>
    <row r="178" spans="2:5" s="208" customFormat="1" ht="12.75">
      <c r="B178" s="230"/>
      <c r="C178" s="213"/>
      <c r="D178" s="213"/>
      <c r="E178" s="213">
        <f aca="true" t="shared" si="7" ref="E178:E183">SUM(C178:D178)</f>
        <v>0</v>
      </c>
    </row>
    <row r="179" spans="2:5" s="180" customFormat="1" ht="12.75">
      <c r="B179" s="224"/>
      <c r="C179" s="213"/>
      <c r="D179" s="213"/>
      <c r="E179" s="213">
        <f t="shared" si="7"/>
        <v>0</v>
      </c>
    </row>
    <row r="180" spans="2:5" s="180" customFormat="1" ht="12.75">
      <c r="B180" s="224" t="s">
        <v>333</v>
      </c>
      <c r="C180" s="213"/>
      <c r="D180" s="213"/>
      <c r="E180" s="213">
        <f t="shared" si="7"/>
        <v>0</v>
      </c>
    </row>
    <row r="181" spans="2:5" s="180" customFormat="1" ht="12.75">
      <c r="B181" s="231" t="s">
        <v>307</v>
      </c>
      <c r="C181" s="213"/>
      <c r="D181" s="213">
        <v>1923041</v>
      </c>
      <c r="E181" s="213">
        <f t="shared" si="7"/>
        <v>1923041</v>
      </c>
    </row>
    <row r="182" spans="2:5" s="180" customFormat="1" ht="12.75">
      <c r="B182" s="231"/>
      <c r="C182" s="213"/>
      <c r="D182" s="213"/>
      <c r="E182" s="213">
        <f t="shared" si="7"/>
        <v>0</v>
      </c>
    </row>
    <row r="183" spans="2:5" s="180" customFormat="1" ht="12.75">
      <c r="B183" s="231"/>
      <c r="C183" s="213"/>
      <c r="D183" s="213"/>
      <c r="E183" s="213">
        <f t="shared" si="7"/>
        <v>0</v>
      </c>
    </row>
    <row r="184" spans="2:5" s="218" customFormat="1" ht="12.75">
      <c r="B184" s="219" t="s">
        <v>188</v>
      </c>
      <c r="C184" s="220">
        <f>C177+C172</f>
        <v>0</v>
      </c>
      <c r="D184" s="220">
        <f>D177+D172</f>
        <v>1923041</v>
      </c>
      <c r="E184" s="220">
        <f>E177+E172</f>
        <v>1923041</v>
      </c>
    </row>
    <row r="185" spans="2:5" s="218" customFormat="1" ht="12.75">
      <c r="B185" s="259"/>
      <c r="C185" s="260"/>
      <c r="D185" s="260"/>
      <c r="E185" s="260"/>
    </row>
    <row r="186" spans="2:4" s="208" customFormat="1" ht="11.25" customHeight="1">
      <c r="B186" s="228"/>
      <c r="C186" s="229"/>
      <c r="D186" s="211"/>
    </row>
    <row r="187" spans="1:5" s="207" customFormat="1" ht="40.5">
      <c r="A187" s="206" t="s">
        <v>302</v>
      </c>
      <c r="B187" s="636" t="s">
        <v>523</v>
      </c>
      <c r="C187" s="633" t="s">
        <v>444</v>
      </c>
      <c r="D187" s="634" t="s">
        <v>445</v>
      </c>
      <c r="E187" s="634" t="s">
        <v>185</v>
      </c>
    </row>
    <row r="188" spans="2:5" s="208" customFormat="1" ht="13.5">
      <c r="B188" s="209" t="s">
        <v>186</v>
      </c>
      <c r="C188" s="210">
        <f>SUM(C189:C192)</f>
        <v>0</v>
      </c>
      <c r="D188" s="210">
        <f>SUM(D189:D192)</f>
        <v>0</v>
      </c>
      <c r="E188" s="210">
        <f>SUM(E189:E192)</f>
        <v>0</v>
      </c>
    </row>
    <row r="189" spans="2:5" s="208" customFormat="1" ht="12.75">
      <c r="B189" s="212"/>
      <c r="C189" s="214"/>
      <c r="D189" s="213"/>
      <c r="E189" s="213">
        <f>SUM(C189:D189)</f>
        <v>0</v>
      </c>
    </row>
    <row r="190" spans="2:5" s="208" customFormat="1" ht="12.75">
      <c r="B190" s="212" t="s">
        <v>299</v>
      </c>
      <c r="C190" s="213"/>
      <c r="D190" s="213"/>
      <c r="E190" s="213">
        <f>SUM(C190:D190)</f>
        <v>0</v>
      </c>
    </row>
    <row r="191" spans="2:5" s="208" customFormat="1" ht="12.75">
      <c r="B191" s="212"/>
      <c r="C191" s="214"/>
      <c r="D191" s="213"/>
      <c r="E191" s="213">
        <f>SUM(C191:D191)</f>
        <v>0</v>
      </c>
    </row>
    <row r="192" spans="2:5" s="208" customFormat="1" ht="12.75">
      <c r="B192" s="212"/>
      <c r="C192" s="214"/>
      <c r="D192" s="213"/>
      <c r="E192" s="213">
        <f>SUM(C192:D192)</f>
        <v>0</v>
      </c>
    </row>
    <row r="193" spans="2:5" s="208" customFormat="1" ht="13.5">
      <c r="B193" s="209" t="s">
        <v>187</v>
      </c>
      <c r="C193" s="210">
        <f>SUM(C194:C198)</f>
        <v>0</v>
      </c>
      <c r="D193" s="210">
        <f>SUM(D194:D198)</f>
        <v>1335590</v>
      </c>
      <c r="E193" s="210">
        <f>SUM(E194:E198)</f>
        <v>1335590</v>
      </c>
    </row>
    <row r="194" spans="2:5" s="208" customFormat="1" ht="12.75">
      <c r="B194" s="230"/>
      <c r="C194" s="213"/>
      <c r="D194" s="213"/>
      <c r="E194" s="213">
        <f>SUM(C194:D194)</f>
        <v>0</v>
      </c>
    </row>
    <row r="195" spans="2:5" s="180" customFormat="1" ht="12.75">
      <c r="B195" s="224"/>
      <c r="C195" s="213"/>
      <c r="D195" s="213"/>
      <c r="E195" s="213">
        <f>SUM(C195:D195)</f>
        <v>0</v>
      </c>
    </row>
    <row r="196" spans="2:5" s="180" customFormat="1" ht="12.75">
      <c r="B196" s="231" t="s">
        <v>306</v>
      </c>
      <c r="C196" s="213"/>
      <c r="D196" s="213">
        <v>1335590</v>
      </c>
      <c r="E196" s="213">
        <f>SUM(C196:D196)</f>
        <v>1335590</v>
      </c>
    </row>
    <row r="197" spans="2:5" s="180" customFormat="1" ht="12.75">
      <c r="B197" s="224" t="s">
        <v>333</v>
      </c>
      <c r="C197" s="213"/>
      <c r="D197" s="213"/>
      <c r="E197" s="213">
        <f>SUM(C197:D197)</f>
        <v>0</v>
      </c>
    </row>
    <row r="198" spans="2:5" s="180" customFormat="1" ht="12.75">
      <c r="B198" s="231"/>
      <c r="C198" s="213"/>
      <c r="D198" s="213"/>
      <c r="E198" s="213">
        <f>SUM(C198:D198)</f>
        <v>0</v>
      </c>
    </row>
    <row r="199" spans="2:5" s="218" customFormat="1" ht="12.75">
      <c r="B199" s="219" t="s">
        <v>188</v>
      </c>
      <c r="C199" s="220">
        <f>C193+C188</f>
        <v>0</v>
      </c>
      <c r="D199" s="220">
        <f>D193+D188</f>
        <v>1335590</v>
      </c>
      <c r="E199" s="220">
        <f>E193+E188</f>
        <v>1335590</v>
      </c>
    </row>
    <row r="200" spans="2:5" s="218" customFormat="1" ht="12.75">
      <c r="B200" s="259"/>
      <c r="C200" s="260"/>
      <c r="D200" s="260"/>
      <c r="E200" s="260"/>
    </row>
    <row r="201" spans="2:5" s="218" customFormat="1" ht="12.75">
      <c r="B201" s="261"/>
      <c r="C201" s="262"/>
      <c r="D201" s="262"/>
      <c r="E201" s="262"/>
    </row>
    <row r="202" spans="1:5" s="207" customFormat="1" ht="40.5">
      <c r="A202" s="206" t="s">
        <v>303</v>
      </c>
      <c r="B202" s="635" t="s">
        <v>524</v>
      </c>
      <c r="C202" s="633" t="s">
        <v>444</v>
      </c>
      <c r="D202" s="634" t="s">
        <v>445</v>
      </c>
      <c r="E202" s="634" t="s">
        <v>185</v>
      </c>
    </row>
    <row r="203" spans="2:5" s="208" customFormat="1" ht="13.5">
      <c r="B203" s="209" t="s">
        <v>186</v>
      </c>
      <c r="C203" s="210">
        <f>SUM(C204:C207)</f>
        <v>0</v>
      </c>
      <c r="D203" s="210">
        <f>SUM(D204:D207)</f>
        <v>0</v>
      </c>
      <c r="E203" s="210">
        <f>SUM(E204:E207)</f>
        <v>0</v>
      </c>
    </row>
    <row r="204" spans="2:5" s="208" customFormat="1" ht="12.75">
      <c r="B204" s="212"/>
      <c r="C204" s="214"/>
      <c r="D204" s="213"/>
      <c r="E204" s="213">
        <f>SUM(C204:D204)</f>
        <v>0</v>
      </c>
    </row>
    <row r="205" spans="2:5" s="208" customFormat="1" ht="12.75">
      <c r="B205" s="212" t="s">
        <v>299</v>
      </c>
      <c r="C205" s="213"/>
      <c r="D205" s="213"/>
      <c r="E205" s="213">
        <f>SUM(C205:D205)</f>
        <v>0</v>
      </c>
    </row>
    <row r="206" spans="2:5" s="208" customFormat="1" ht="12.75">
      <c r="B206" s="212"/>
      <c r="C206" s="214"/>
      <c r="D206" s="213"/>
      <c r="E206" s="213">
        <f>SUM(C206:D206)</f>
        <v>0</v>
      </c>
    </row>
    <row r="207" spans="2:5" s="208" customFormat="1" ht="12.75">
      <c r="B207" s="212"/>
      <c r="C207" s="214"/>
      <c r="D207" s="213"/>
      <c r="E207" s="213">
        <f>SUM(C207:D207)</f>
        <v>0</v>
      </c>
    </row>
    <row r="208" spans="2:5" s="208" customFormat="1" ht="13.5">
      <c r="B208" s="209" t="s">
        <v>187</v>
      </c>
      <c r="C208" s="210">
        <f>SUM(C209:C215)</f>
        <v>0</v>
      </c>
      <c r="D208" s="210">
        <f>SUM(D209:D215)</f>
        <v>3233357</v>
      </c>
      <c r="E208" s="210">
        <f>SUM(E209:E215)</f>
        <v>3233357</v>
      </c>
    </row>
    <row r="209" spans="2:5" s="208" customFormat="1" ht="12.75">
      <c r="B209" s="230"/>
      <c r="C209" s="213"/>
      <c r="D209" s="213"/>
      <c r="E209" s="213">
        <f aca="true" t="shared" si="8" ref="E209:E215">SUM(C209:D209)</f>
        <v>0</v>
      </c>
    </row>
    <row r="210" spans="2:5" s="180" customFormat="1" ht="12.75">
      <c r="B210" s="224"/>
      <c r="C210" s="213"/>
      <c r="D210" s="213"/>
      <c r="E210" s="213">
        <f t="shared" si="8"/>
        <v>0</v>
      </c>
    </row>
    <row r="211" spans="2:5" s="180" customFormat="1" ht="12.75">
      <c r="B211" s="224"/>
      <c r="C211" s="213"/>
      <c r="D211" s="213"/>
      <c r="E211" s="213">
        <f t="shared" si="8"/>
        <v>0</v>
      </c>
    </row>
    <row r="212" spans="2:5" s="180" customFormat="1" ht="12.75">
      <c r="B212" s="224"/>
      <c r="C212" s="213"/>
      <c r="D212" s="213"/>
      <c r="E212" s="213">
        <f t="shared" si="8"/>
        <v>0</v>
      </c>
    </row>
    <row r="213" spans="2:5" s="180" customFormat="1" ht="12.75">
      <c r="B213" s="224" t="s">
        <v>333</v>
      </c>
      <c r="C213" s="213"/>
      <c r="D213" s="213">
        <v>3233357</v>
      </c>
      <c r="E213" s="213">
        <f t="shared" si="8"/>
        <v>3233357</v>
      </c>
    </row>
    <row r="214" spans="2:5" s="180" customFormat="1" ht="12.75">
      <c r="B214" s="224"/>
      <c r="C214" s="213"/>
      <c r="D214" s="213"/>
      <c r="E214" s="213">
        <f t="shared" si="8"/>
        <v>0</v>
      </c>
    </row>
    <row r="215" spans="2:5" s="180" customFormat="1" ht="12.75">
      <c r="B215" s="224"/>
      <c r="C215" s="213"/>
      <c r="D215" s="213"/>
      <c r="E215" s="213">
        <f t="shared" si="8"/>
        <v>0</v>
      </c>
    </row>
    <row r="216" spans="2:5" s="218" customFormat="1" ht="12.75">
      <c r="B216" s="219" t="s">
        <v>188</v>
      </c>
      <c r="C216" s="220">
        <f>C208+C203</f>
        <v>0</v>
      </c>
      <c r="D216" s="220">
        <f>D208+D203</f>
        <v>3233357</v>
      </c>
      <c r="E216" s="220">
        <f>E208+E203</f>
        <v>3233357</v>
      </c>
    </row>
    <row r="217" spans="1:5" s="218" customFormat="1" ht="14.25" customHeight="1">
      <c r="A217" s="218" t="s">
        <v>190</v>
      </c>
      <c r="B217" s="695"/>
      <c r="C217" s="695"/>
      <c r="D217" s="263"/>
      <c r="E217" s="263"/>
    </row>
    <row r="218" spans="2:5" s="218" customFormat="1" ht="12.75">
      <c r="B218" s="261"/>
      <c r="C218" s="262"/>
      <c r="D218" s="262"/>
      <c r="E218" s="262"/>
    </row>
    <row r="219" spans="1:5" s="207" customFormat="1" ht="40.5">
      <c r="A219" s="206" t="s">
        <v>304</v>
      </c>
      <c r="B219" s="635" t="s">
        <v>525</v>
      </c>
      <c r="C219" s="633" t="s">
        <v>444</v>
      </c>
      <c r="D219" s="634" t="s">
        <v>445</v>
      </c>
      <c r="E219" s="634" t="s">
        <v>185</v>
      </c>
    </row>
    <row r="220" spans="2:5" s="208" customFormat="1" ht="13.5">
      <c r="B220" s="209" t="s">
        <v>186</v>
      </c>
      <c r="C220" s="210">
        <f>SUM(C221:C224)</f>
        <v>0</v>
      </c>
      <c r="D220" s="210">
        <f>SUM(D221:D224)</f>
        <v>0</v>
      </c>
      <c r="E220" s="210">
        <f>SUM(E221:E224)</f>
        <v>0</v>
      </c>
    </row>
    <row r="221" spans="2:5" s="208" customFormat="1" ht="12.75">
      <c r="B221" s="212"/>
      <c r="C221" s="214"/>
      <c r="D221" s="213"/>
      <c r="E221" s="213">
        <f>SUM(C221:D221)</f>
        <v>0</v>
      </c>
    </row>
    <row r="222" spans="2:5" s="208" customFormat="1" ht="12.75">
      <c r="B222" s="212" t="s">
        <v>299</v>
      </c>
      <c r="C222" s="213"/>
      <c r="D222" s="213"/>
      <c r="E222" s="213">
        <f>SUM(C222:D222)</f>
        <v>0</v>
      </c>
    </row>
    <row r="223" spans="2:5" s="208" customFormat="1" ht="12.75">
      <c r="B223" s="212"/>
      <c r="C223" s="214"/>
      <c r="D223" s="213"/>
      <c r="E223" s="213">
        <f>SUM(C223:D223)</f>
        <v>0</v>
      </c>
    </row>
    <row r="224" spans="2:5" s="208" customFormat="1" ht="12.75">
      <c r="B224" s="212"/>
      <c r="C224" s="214"/>
      <c r="D224" s="213"/>
      <c r="E224" s="213">
        <f>SUM(C224:D224)</f>
        <v>0</v>
      </c>
    </row>
    <row r="225" spans="2:5" s="208" customFormat="1" ht="13.5">
      <c r="B225" s="209" t="s">
        <v>187</v>
      </c>
      <c r="C225" s="210">
        <f>SUM(C226:C230)</f>
        <v>0</v>
      </c>
      <c r="D225" s="210">
        <f>SUM(D226:D230)</f>
        <v>-1006602</v>
      </c>
      <c r="E225" s="210">
        <f>SUM(E226:E230)</f>
        <v>-1006602</v>
      </c>
    </row>
    <row r="226" spans="2:5" s="208" customFormat="1" ht="12.75">
      <c r="B226" s="230"/>
      <c r="C226" s="213"/>
      <c r="D226" s="213"/>
      <c r="E226" s="213">
        <f>SUM(C226:D226)</f>
        <v>0</v>
      </c>
    </row>
    <row r="227" spans="2:5" s="180" customFormat="1" ht="12.75">
      <c r="B227" s="224"/>
      <c r="C227" s="213"/>
      <c r="D227" s="213"/>
      <c r="E227" s="213">
        <f>SUM(C227:D227)</f>
        <v>0</v>
      </c>
    </row>
    <row r="228" spans="2:5" s="180" customFormat="1" ht="12.75">
      <c r="B228" s="224"/>
      <c r="C228" s="213"/>
      <c r="D228" s="213"/>
      <c r="E228" s="213">
        <f>SUM(C228:D228)</f>
        <v>0</v>
      </c>
    </row>
    <row r="229" spans="2:5" s="180" customFormat="1" ht="12.75">
      <c r="B229" s="224" t="s">
        <v>333</v>
      </c>
      <c r="C229" s="213"/>
      <c r="D229" s="213">
        <v>-1006602</v>
      </c>
      <c r="E229" s="213">
        <f>SUM(C229:D229)</f>
        <v>-1006602</v>
      </c>
    </row>
    <row r="230" spans="2:5" s="180" customFormat="1" ht="12.75">
      <c r="B230" s="231"/>
      <c r="C230" s="213"/>
      <c r="D230" s="213"/>
      <c r="E230" s="213">
        <f>SUM(C230:D230)</f>
        <v>0</v>
      </c>
    </row>
    <row r="231" spans="2:5" s="218" customFormat="1" ht="12.75">
      <c r="B231" s="219" t="s">
        <v>188</v>
      </c>
      <c r="C231" s="220">
        <f>C225+C220</f>
        <v>0</v>
      </c>
      <c r="D231" s="220">
        <f>D225+D220</f>
        <v>-1006602</v>
      </c>
      <c r="E231" s="220">
        <f>E225+E220</f>
        <v>-1006602</v>
      </c>
    </row>
    <row r="232" spans="1:5" s="218" customFormat="1" ht="14.25" customHeight="1">
      <c r="A232" s="218" t="s">
        <v>190</v>
      </c>
      <c r="B232" s="695"/>
      <c r="C232" s="695"/>
      <c r="D232" s="263"/>
      <c r="E232" s="263"/>
    </row>
    <row r="233" spans="2:5" s="218" customFormat="1" ht="12.75">
      <c r="B233" s="261"/>
      <c r="C233" s="262"/>
      <c r="D233" s="262"/>
      <c r="E233" s="262"/>
    </row>
    <row r="234" spans="1:5" s="207" customFormat="1" ht="40.5">
      <c r="A234" s="206" t="s">
        <v>305</v>
      </c>
      <c r="B234" s="635" t="s">
        <v>526</v>
      </c>
      <c r="C234" s="633" t="s">
        <v>444</v>
      </c>
      <c r="D234" s="634" t="s">
        <v>445</v>
      </c>
      <c r="E234" s="634" t="s">
        <v>185</v>
      </c>
    </row>
    <row r="235" spans="2:5" s="208" customFormat="1" ht="13.5">
      <c r="B235" s="209" t="s">
        <v>186</v>
      </c>
      <c r="C235" s="210">
        <f>SUM(C236:C238)</f>
        <v>0</v>
      </c>
      <c r="D235" s="210">
        <f>SUM(D236:D238)</f>
        <v>0</v>
      </c>
      <c r="E235" s="210">
        <f>SUM(E236:E238)</f>
        <v>0</v>
      </c>
    </row>
    <row r="236" spans="2:5" s="208" customFormat="1" ht="12.75">
      <c r="B236" s="212"/>
      <c r="C236" s="214"/>
      <c r="D236" s="213"/>
      <c r="E236" s="213">
        <f>SUM(C236:D236)</f>
        <v>0</v>
      </c>
    </row>
    <row r="237" spans="2:5" s="208" customFormat="1" ht="12.75">
      <c r="B237" s="212" t="s">
        <v>299</v>
      </c>
      <c r="C237" s="214"/>
      <c r="D237" s="213"/>
      <c r="E237" s="213">
        <f>SUM(C237:D237)</f>
        <v>0</v>
      </c>
    </row>
    <row r="238" spans="2:5" s="208" customFormat="1" ht="12.75">
      <c r="B238" s="212"/>
      <c r="C238" s="214"/>
      <c r="D238" s="213"/>
      <c r="E238" s="213">
        <f>SUM(C238:D238)</f>
        <v>0</v>
      </c>
    </row>
    <row r="239" spans="2:5" s="208" customFormat="1" ht="13.5">
      <c r="B239" s="209" t="s">
        <v>187</v>
      </c>
      <c r="C239" s="210">
        <f>SUM(C240:C244)</f>
        <v>0</v>
      </c>
      <c r="D239" s="210">
        <f>SUM(D240:D244)</f>
        <v>579306</v>
      </c>
      <c r="E239" s="210">
        <f>SUM(E240:E244)</f>
        <v>579306</v>
      </c>
    </row>
    <row r="240" spans="2:5" s="208" customFormat="1" ht="12.75">
      <c r="B240" s="230"/>
      <c r="C240" s="213"/>
      <c r="D240" s="213"/>
      <c r="E240" s="213">
        <f>SUM(C240:D240)</f>
        <v>0</v>
      </c>
    </row>
    <row r="241" spans="2:5" s="180" customFormat="1" ht="12.75">
      <c r="B241" s="224"/>
      <c r="C241" s="213"/>
      <c r="D241" s="213"/>
      <c r="E241" s="213">
        <f>SUM(C241:D241)</f>
        <v>0</v>
      </c>
    </row>
    <row r="242" spans="2:5" s="180" customFormat="1" ht="12.75">
      <c r="B242" s="231" t="s">
        <v>546</v>
      </c>
      <c r="C242" s="213"/>
      <c r="D242" s="213">
        <v>579306</v>
      </c>
      <c r="E242" s="213">
        <f>SUM(C242:D242)</f>
        <v>579306</v>
      </c>
    </row>
    <row r="243" spans="2:5" s="180" customFormat="1" ht="12.75">
      <c r="B243" s="224" t="s">
        <v>544</v>
      </c>
      <c r="C243" s="213"/>
      <c r="D243" s="213">
        <v>0</v>
      </c>
      <c r="E243" s="213">
        <f>SUM(C243:D243)</f>
        <v>0</v>
      </c>
    </row>
    <row r="244" spans="2:5" s="180" customFormat="1" ht="12.75">
      <c r="B244" s="231"/>
      <c r="C244" s="213"/>
      <c r="D244" s="213"/>
      <c r="E244" s="213">
        <f>SUM(C244:D244)</f>
        <v>0</v>
      </c>
    </row>
    <row r="245" spans="2:5" s="218" customFormat="1" ht="12.75">
      <c r="B245" s="219" t="s">
        <v>188</v>
      </c>
      <c r="C245" s="220">
        <f>C239+C235</f>
        <v>0</v>
      </c>
      <c r="D245" s="220">
        <f>D239+D235</f>
        <v>579306</v>
      </c>
      <c r="E245" s="220">
        <f>E239+E235</f>
        <v>579306</v>
      </c>
    </row>
    <row r="246" spans="2:5" s="218" customFormat="1" ht="12.75">
      <c r="B246" s="259"/>
      <c r="C246" s="260"/>
      <c r="D246" s="260"/>
      <c r="E246" s="260"/>
    </row>
    <row r="247" spans="1:3" s="218" customFormat="1" ht="14.25" customHeight="1">
      <c r="A247" s="218" t="s">
        <v>190</v>
      </c>
      <c r="B247" s="696"/>
      <c r="C247" s="696"/>
    </row>
    <row r="248" spans="2:5" s="218" customFormat="1" ht="14.25" customHeight="1">
      <c r="B248" s="232" t="s">
        <v>186</v>
      </c>
      <c r="C248" s="233">
        <f>C6+C50+C64+C78+C91+C111+C188+C235+C220+C203+C172+C157+C141+C125</f>
        <v>303137916</v>
      </c>
      <c r="D248" s="233">
        <f>D6+D50+D64+D78+D91+D111+D188+D235+D220+D203+D172+D157+D141+D125</f>
        <v>0</v>
      </c>
      <c r="E248" s="233">
        <f>E6+E50+E64+E78+E91+E111+E188+E235+E220+E203+E172+E157+E141+E125</f>
        <v>303137916</v>
      </c>
    </row>
    <row r="249" spans="2:5" s="218" customFormat="1" ht="18" customHeight="1">
      <c r="B249" s="232" t="s">
        <v>191</v>
      </c>
      <c r="C249" s="234">
        <f>C83+C53+C35+C193+C115+C96+C239+C130+C68+C146+C162+C177+C208+C225</f>
        <v>75990234</v>
      </c>
      <c r="D249" s="234">
        <f>D83+D53+D35+D193+D115+D96+D239+D130+D68+D146+D162+D177+D208+D225</f>
        <v>115069472</v>
      </c>
      <c r="E249" s="234">
        <f>E83+E53+E35+E193+E115+E96+E239+E130+E68+E146+E162+E177+E208+E225</f>
        <v>191059706</v>
      </c>
    </row>
    <row r="250" spans="2:5" ht="30.75" customHeight="1">
      <c r="B250" s="235" t="s">
        <v>330</v>
      </c>
      <c r="C250" s="236">
        <f>C88+C74+C61+C46+C199+C121+C108+C245+C231+C216+C184+C168+C153+C137</f>
        <v>1255339333</v>
      </c>
      <c r="D250" s="236">
        <f>D88+D74+D61+D46+D199+D121+D108+D245+D231+D216+D184+D168+D153+D137</f>
        <v>115069472</v>
      </c>
      <c r="E250" s="236">
        <f>E88+E74+E61+E46+E199+E121+E108+E245+E231+E216+E184+E168+E153+E137</f>
        <v>1370408805</v>
      </c>
    </row>
    <row r="251" ht="13.5" customHeight="1">
      <c r="B251" s="237"/>
    </row>
    <row r="252" spans="2:4" ht="12.75">
      <c r="B252" s="266" t="s">
        <v>545</v>
      </c>
      <c r="C252" s="267"/>
      <c r="D252" s="268">
        <f>D243+D228+D212+D197+D180+D165+D149+D133+D118+D106+D87+D71+D58</f>
        <v>0</v>
      </c>
    </row>
    <row r="253" ht="13.5" customHeight="1"/>
    <row r="254" spans="2:4" ht="12.75">
      <c r="B254" s="293" t="s">
        <v>333</v>
      </c>
      <c r="C254" s="294"/>
      <c r="D254" s="295">
        <f>D229+D213+D166+D150+D134+D119+D59+D107+D86+D72</f>
        <v>80000000</v>
      </c>
    </row>
    <row r="255" spans="2:4" ht="12.75">
      <c r="B255" s="266"/>
      <c r="D255" s="268">
        <f>SUM(D252:D254)</f>
        <v>80000000</v>
      </c>
    </row>
    <row r="256" spans="2:4" ht="12.75">
      <c r="B256" s="266"/>
      <c r="D256" s="268"/>
    </row>
    <row r="257" ht="13.5" customHeight="1">
      <c r="B257" s="207" t="s">
        <v>336</v>
      </c>
    </row>
    <row r="258" spans="2:3" ht="13.5" customHeight="1">
      <c r="B258" s="291" t="s">
        <v>547</v>
      </c>
      <c r="C258" s="292">
        <v>80000000</v>
      </c>
    </row>
    <row r="259" spans="2:3" ht="18" customHeight="1">
      <c r="B259" s="203"/>
      <c r="C259" s="203"/>
    </row>
    <row r="260" spans="2:3" ht="18" customHeight="1">
      <c r="B260" s="203"/>
      <c r="C260" s="203"/>
    </row>
    <row r="261" spans="2:3" ht="12.75">
      <c r="B261" s="203"/>
      <c r="C261" s="203"/>
    </row>
    <row r="262" spans="2:3" ht="18" customHeight="1">
      <c r="B262" s="203"/>
      <c r="C262" s="203"/>
    </row>
    <row r="263" spans="2:3" ht="18" customHeight="1">
      <c r="B263" s="203"/>
      <c r="C263" s="203"/>
    </row>
    <row r="264" spans="2:3" ht="18" customHeight="1">
      <c r="B264" s="203"/>
      <c r="C264" s="203"/>
    </row>
    <row r="265" spans="2:3" ht="18" customHeight="1">
      <c r="B265" s="203"/>
      <c r="C265" s="203"/>
    </row>
    <row r="266" spans="2:3" ht="18" customHeight="1">
      <c r="B266" s="203"/>
      <c r="C266" s="203"/>
    </row>
    <row r="267" spans="2:3" ht="18" customHeight="1">
      <c r="B267" s="203"/>
      <c r="C267" s="203"/>
    </row>
    <row r="268" spans="2:3" ht="18" customHeight="1">
      <c r="B268" s="203"/>
      <c r="C268" s="203"/>
    </row>
    <row r="269" spans="2:3" ht="18" customHeight="1">
      <c r="B269" s="203"/>
      <c r="C269" s="203"/>
    </row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</sheetData>
  <sheetProtection/>
  <mergeCells count="5">
    <mergeCell ref="A3:E3"/>
    <mergeCell ref="A4:E4"/>
    <mergeCell ref="B217:C217"/>
    <mergeCell ref="B232:C232"/>
    <mergeCell ref="B247:C247"/>
  </mergeCells>
  <printOptions/>
  <pageMargins left="0.7874015748031497" right="0.7874015748031497" top="0.53" bottom="0.57" header="0.5118110236220472" footer="0.5118110236220472"/>
  <pageSetup horizontalDpi="600" verticalDpi="600" orientation="landscape" paperSize="9" scale="77" r:id="rId1"/>
  <rowBreaks count="7" manualBreakCount="7">
    <brk id="47" max="255" man="1"/>
    <brk id="76" max="255" man="1"/>
    <brk id="108" max="255" man="1"/>
    <brk id="138" max="255" man="1"/>
    <brk id="169" max="255" man="1"/>
    <brk id="201" max="255" man="1"/>
    <brk id="232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K51"/>
  <sheetViews>
    <sheetView zoomScaleSheetLayoutView="100" zoomScalePageLayoutView="0" workbookViewId="0" topLeftCell="A1">
      <selection activeCell="B1" sqref="B1"/>
    </sheetView>
  </sheetViews>
  <sheetFormatPr defaultColWidth="9.00390625" defaultRowHeight="12.75"/>
  <cols>
    <col min="1" max="1" width="7.125" style="208" customWidth="1"/>
    <col min="2" max="2" width="42.375" style="208" customWidth="1"/>
    <col min="3" max="3" width="11.00390625" style="208" customWidth="1"/>
    <col min="4" max="4" width="10.625" style="208" customWidth="1"/>
    <col min="5" max="5" width="9.875" style="208" bestFit="1" customWidth="1"/>
    <col min="6" max="9" width="13.125" style="208" customWidth="1"/>
    <col min="10" max="10" width="14.00390625" style="208" customWidth="1"/>
    <col min="11" max="11" width="16.125" style="208" customWidth="1"/>
    <col min="12" max="16384" width="9.125" style="208" customWidth="1"/>
  </cols>
  <sheetData>
    <row r="1" spans="1:5" ht="13.5">
      <c r="A1" s="202"/>
      <c r="B1" s="202" t="s">
        <v>572</v>
      </c>
      <c r="C1" s="202"/>
      <c r="D1" s="239"/>
      <c r="E1" s="239"/>
    </row>
    <row r="2" spans="1:5" ht="9" customHeight="1">
      <c r="A2" s="240"/>
      <c r="B2" s="240"/>
      <c r="C2" s="240"/>
      <c r="D2" s="240"/>
      <c r="E2" s="240"/>
    </row>
    <row r="3" spans="1:11" ht="15">
      <c r="A3" s="697" t="s">
        <v>527</v>
      </c>
      <c r="B3" s="697"/>
      <c r="C3" s="697"/>
      <c r="D3" s="697"/>
      <c r="E3" s="697"/>
      <c r="F3" s="697"/>
      <c r="G3" s="697"/>
      <c r="H3" s="697"/>
      <c r="I3" s="697"/>
      <c r="J3" s="697"/>
      <c r="K3" s="697"/>
    </row>
    <row r="4" spans="1:11" ht="15">
      <c r="A4" s="698" t="s">
        <v>286</v>
      </c>
      <c r="B4" s="698"/>
      <c r="C4" s="698"/>
      <c r="D4" s="698"/>
      <c r="E4" s="698"/>
      <c r="F4" s="698"/>
      <c r="G4" s="698"/>
      <c r="H4" s="698"/>
      <c r="I4" s="698"/>
      <c r="J4" s="698"/>
      <c r="K4" s="698"/>
    </row>
    <row r="5" spans="1:11" ht="6" customHeight="1" thickBot="1">
      <c r="A5" s="241"/>
      <c r="B5" s="241"/>
      <c r="C5" s="241"/>
      <c r="D5" s="241"/>
      <c r="E5" s="241"/>
      <c r="F5" s="241"/>
      <c r="G5" s="241"/>
      <c r="H5" s="241"/>
      <c r="I5" s="241"/>
      <c r="J5" s="241"/>
      <c r="K5" s="241"/>
    </row>
    <row r="6" spans="1:11" s="221" customFormat="1" ht="57.75" customHeight="1" thickBot="1">
      <c r="A6" s="242"/>
      <c r="B6" s="243"/>
      <c r="C6" s="288" t="s">
        <v>161</v>
      </c>
      <c r="D6" s="288" t="s">
        <v>162</v>
      </c>
      <c r="E6" s="289" t="s">
        <v>62</v>
      </c>
      <c r="F6" s="288" t="s">
        <v>192</v>
      </c>
      <c r="G6" s="288" t="s">
        <v>130</v>
      </c>
      <c r="H6" s="288" t="s">
        <v>292</v>
      </c>
      <c r="I6" s="288" t="s">
        <v>144</v>
      </c>
      <c r="J6" s="288" t="s">
        <v>34</v>
      </c>
      <c r="K6" s="290" t="s">
        <v>164</v>
      </c>
    </row>
    <row r="7" spans="1:11" s="245" customFormat="1" ht="15" customHeight="1">
      <c r="A7" s="699" t="s">
        <v>193</v>
      </c>
      <c r="B7" s="700"/>
      <c r="C7" s="244"/>
      <c r="D7" s="244"/>
      <c r="E7" s="244"/>
      <c r="F7" s="244"/>
      <c r="G7" s="244"/>
      <c r="H7" s="244"/>
      <c r="I7" s="244"/>
      <c r="J7" s="244"/>
      <c r="K7" s="244"/>
    </row>
    <row r="8" spans="1:11" s="245" customFormat="1" ht="12.75">
      <c r="A8" s="246" t="s">
        <v>194</v>
      </c>
      <c r="B8" s="247" t="s">
        <v>195</v>
      </c>
      <c r="C8" s="248">
        <v>215452</v>
      </c>
      <c r="D8" s="248">
        <v>0</v>
      </c>
      <c r="E8" s="248">
        <v>0</v>
      </c>
      <c r="F8" s="248">
        <v>218734</v>
      </c>
      <c r="G8" s="248">
        <v>0</v>
      </c>
      <c r="H8" s="248"/>
      <c r="I8" s="248">
        <v>0</v>
      </c>
      <c r="J8" s="248">
        <v>18290917</v>
      </c>
      <c r="K8" s="248">
        <f aca="true" t="shared" si="0" ref="K8:K50">SUM(C8:J8)</f>
        <v>18725103</v>
      </c>
    </row>
    <row r="9" spans="1:11" s="245" customFormat="1" ht="12.75">
      <c r="A9" s="246" t="s">
        <v>196</v>
      </c>
      <c r="B9" s="249" t="s">
        <v>197</v>
      </c>
      <c r="C9" s="250"/>
      <c r="D9" s="250">
        <v>4566077</v>
      </c>
      <c r="E9" s="250"/>
      <c r="F9" s="250"/>
      <c r="G9" s="250">
        <v>710251</v>
      </c>
      <c r="H9" s="250">
        <v>0</v>
      </c>
      <c r="I9" s="250"/>
      <c r="J9" s="250">
        <v>8998203884</v>
      </c>
      <c r="K9" s="250">
        <f t="shared" si="0"/>
        <v>9003480212</v>
      </c>
    </row>
    <row r="10" spans="1:11" s="245" customFormat="1" ht="12.75">
      <c r="A10" s="246" t="s">
        <v>198</v>
      </c>
      <c r="B10" s="249" t="s">
        <v>199</v>
      </c>
      <c r="C10" s="250">
        <v>5329632</v>
      </c>
      <c r="D10" s="250">
        <v>2511438</v>
      </c>
      <c r="E10" s="250">
        <v>3218026</v>
      </c>
      <c r="F10" s="250">
        <v>2776727</v>
      </c>
      <c r="G10" s="250">
        <v>9248405</v>
      </c>
      <c r="H10" s="250">
        <v>2536783</v>
      </c>
      <c r="I10" s="250">
        <v>706833</v>
      </c>
      <c r="J10" s="250">
        <v>106200961</v>
      </c>
      <c r="K10" s="250">
        <f t="shared" si="0"/>
        <v>132528805</v>
      </c>
    </row>
    <row r="11" spans="1:11" s="245" customFormat="1" ht="12.75">
      <c r="A11" s="246" t="s">
        <v>200</v>
      </c>
      <c r="B11" s="249" t="s">
        <v>201</v>
      </c>
      <c r="C11" s="250"/>
      <c r="D11" s="250"/>
      <c r="E11" s="250"/>
      <c r="F11" s="250"/>
      <c r="G11" s="250"/>
      <c r="H11" s="250"/>
      <c r="I11" s="250"/>
      <c r="J11" s="250"/>
      <c r="K11" s="250">
        <f t="shared" si="0"/>
        <v>0</v>
      </c>
    </row>
    <row r="12" spans="1:11" s="245" customFormat="1" ht="12.75">
      <c r="A12" s="246" t="s">
        <v>202</v>
      </c>
      <c r="B12" s="249" t="s">
        <v>203</v>
      </c>
      <c r="C12" s="250">
        <v>15706116</v>
      </c>
      <c r="D12" s="250"/>
      <c r="E12" s="250"/>
      <c r="F12" s="250"/>
      <c r="G12" s="250"/>
      <c r="H12" s="250"/>
      <c r="I12" s="250"/>
      <c r="J12" s="250">
        <v>367520062</v>
      </c>
      <c r="K12" s="250">
        <f t="shared" si="0"/>
        <v>383226178</v>
      </c>
    </row>
    <row r="13" spans="1:11" s="245" customFormat="1" ht="12.75">
      <c r="A13" s="246" t="s">
        <v>204</v>
      </c>
      <c r="B13" s="249" t="s">
        <v>205</v>
      </c>
      <c r="C13" s="250"/>
      <c r="D13" s="250"/>
      <c r="E13" s="250"/>
      <c r="F13" s="250"/>
      <c r="G13" s="250"/>
      <c r="H13" s="250"/>
      <c r="I13" s="250"/>
      <c r="J13" s="250"/>
      <c r="K13" s="250">
        <f t="shared" si="0"/>
        <v>0</v>
      </c>
    </row>
    <row r="14" spans="1:11" s="245" customFormat="1" ht="12.75">
      <c r="A14" s="246" t="s">
        <v>206</v>
      </c>
      <c r="B14" s="247" t="s">
        <v>207</v>
      </c>
      <c r="C14" s="248">
        <f aca="true" t="shared" si="1" ref="C14:J14">SUM(C9:C13)</f>
        <v>21035748</v>
      </c>
      <c r="D14" s="248">
        <f t="shared" si="1"/>
        <v>7077515</v>
      </c>
      <c r="E14" s="248">
        <f t="shared" si="1"/>
        <v>3218026</v>
      </c>
      <c r="F14" s="248">
        <f t="shared" si="1"/>
        <v>2776727</v>
      </c>
      <c r="G14" s="248">
        <f t="shared" si="1"/>
        <v>9958656</v>
      </c>
      <c r="H14" s="248">
        <f t="shared" si="1"/>
        <v>2536783</v>
      </c>
      <c r="I14" s="248">
        <f t="shared" si="1"/>
        <v>706833</v>
      </c>
      <c r="J14" s="248">
        <f t="shared" si="1"/>
        <v>9471924907</v>
      </c>
      <c r="K14" s="248">
        <f t="shared" si="0"/>
        <v>9519235195</v>
      </c>
    </row>
    <row r="15" spans="1:11" s="245" customFormat="1" ht="12.75">
      <c r="A15" s="246" t="s">
        <v>208</v>
      </c>
      <c r="B15" s="249" t="s">
        <v>209</v>
      </c>
      <c r="C15" s="250"/>
      <c r="D15" s="250"/>
      <c r="E15" s="250"/>
      <c r="F15" s="250"/>
      <c r="G15" s="250"/>
      <c r="H15" s="250"/>
      <c r="I15" s="250"/>
      <c r="J15" s="250">
        <v>209420200</v>
      </c>
      <c r="K15" s="250">
        <f t="shared" si="0"/>
        <v>209420200</v>
      </c>
    </row>
    <row r="16" spans="1:11" s="245" customFormat="1" ht="12.75">
      <c r="A16" s="246" t="s">
        <v>210</v>
      </c>
      <c r="B16" s="249" t="s">
        <v>211</v>
      </c>
      <c r="C16" s="250">
        <v>0</v>
      </c>
      <c r="D16" s="250">
        <v>0</v>
      </c>
      <c r="E16" s="250">
        <v>0</v>
      </c>
      <c r="F16" s="250">
        <v>0</v>
      </c>
      <c r="G16" s="250">
        <v>0</v>
      </c>
      <c r="H16" s="250">
        <v>0</v>
      </c>
      <c r="I16" s="250">
        <v>0</v>
      </c>
      <c r="J16" s="250">
        <v>0</v>
      </c>
      <c r="K16" s="250">
        <f t="shared" si="0"/>
        <v>0</v>
      </c>
    </row>
    <row r="17" spans="1:11" s="251" customFormat="1" ht="12.75">
      <c r="A17" s="246" t="s">
        <v>212</v>
      </c>
      <c r="B17" s="249" t="s">
        <v>213</v>
      </c>
      <c r="C17" s="250">
        <v>0</v>
      </c>
      <c r="D17" s="250">
        <v>0</v>
      </c>
      <c r="E17" s="250">
        <v>0</v>
      </c>
      <c r="F17" s="250">
        <v>0</v>
      </c>
      <c r="G17" s="250">
        <v>0</v>
      </c>
      <c r="H17" s="250">
        <v>0</v>
      </c>
      <c r="I17" s="250">
        <v>0</v>
      </c>
      <c r="J17" s="250">
        <v>0</v>
      </c>
      <c r="K17" s="250">
        <f t="shared" si="0"/>
        <v>0</v>
      </c>
    </row>
    <row r="18" spans="1:11" s="245" customFormat="1" ht="25.5">
      <c r="A18" s="246" t="s">
        <v>214</v>
      </c>
      <c r="B18" s="247" t="s">
        <v>215</v>
      </c>
      <c r="C18" s="248">
        <f aca="true" t="shared" si="2" ref="C18:J18">SUM(C15:C17)</f>
        <v>0</v>
      </c>
      <c r="D18" s="248">
        <f t="shared" si="2"/>
        <v>0</v>
      </c>
      <c r="E18" s="248">
        <f t="shared" si="2"/>
        <v>0</v>
      </c>
      <c r="F18" s="248">
        <f t="shared" si="2"/>
        <v>0</v>
      </c>
      <c r="G18" s="248">
        <f t="shared" si="2"/>
        <v>0</v>
      </c>
      <c r="H18" s="248">
        <f t="shared" si="2"/>
        <v>0</v>
      </c>
      <c r="I18" s="248">
        <f t="shared" si="2"/>
        <v>0</v>
      </c>
      <c r="J18" s="248">
        <f t="shared" si="2"/>
        <v>209420200</v>
      </c>
      <c r="K18" s="248">
        <f t="shared" si="0"/>
        <v>209420200</v>
      </c>
    </row>
    <row r="19" spans="1:11" s="245" customFormat="1" ht="12.75">
      <c r="A19" s="246" t="s">
        <v>216</v>
      </c>
      <c r="B19" s="247" t="s">
        <v>217</v>
      </c>
      <c r="C19" s="248">
        <v>0</v>
      </c>
      <c r="D19" s="248"/>
      <c r="E19" s="248"/>
      <c r="F19" s="248"/>
      <c r="G19" s="248"/>
      <c r="H19" s="248"/>
      <c r="I19" s="248"/>
      <c r="J19" s="248"/>
      <c r="K19" s="248">
        <f t="shared" si="0"/>
        <v>0</v>
      </c>
    </row>
    <row r="20" spans="1:11" s="245" customFormat="1" ht="25.5">
      <c r="A20" s="246" t="s">
        <v>218</v>
      </c>
      <c r="B20" s="247" t="s">
        <v>219</v>
      </c>
      <c r="C20" s="248">
        <f aca="true" t="shared" si="3" ref="C20:J20">C8+C14+C18+C19</f>
        <v>21251200</v>
      </c>
      <c r="D20" s="248">
        <f t="shared" si="3"/>
        <v>7077515</v>
      </c>
      <c r="E20" s="248">
        <f t="shared" si="3"/>
        <v>3218026</v>
      </c>
      <c r="F20" s="248">
        <f t="shared" si="3"/>
        <v>2995461</v>
      </c>
      <c r="G20" s="248">
        <f t="shared" si="3"/>
        <v>9958656</v>
      </c>
      <c r="H20" s="248">
        <f t="shared" si="3"/>
        <v>2536783</v>
      </c>
      <c r="I20" s="248">
        <f t="shared" si="3"/>
        <v>706833</v>
      </c>
      <c r="J20" s="248">
        <f t="shared" si="3"/>
        <v>9699636024</v>
      </c>
      <c r="K20" s="248">
        <f t="shared" si="0"/>
        <v>9747380498</v>
      </c>
    </row>
    <row r="21" spans="1:11" s="245" customFormat="1" ht="12.75">
      <c r="A21" s="246" t="s">
        <v>220</v>
      </c>
      <c r="B21" s="247" t="s">
        <v>221</v>
      </c>
      <c r="C21" s="248">
        <v>0</v>
      </c>
      <c r="D21" s="248">
        <v>0</v>
      </c>
      <c r="E21" s="248">
        <v>0</v>
      </c>
      <c r="F21" s="248">
        <v>0</v>
      </c>
      <c r="G21" s="248">
        <v>0</v>
      </c>
      <c r="H21" s="248">
        <v>0</v>
      </c>
      <c r="I21" s="248">
        <v>0</v>
      </c>
      <c r="J21" s="248">
        <v>0</v>
      </c>
      <c r="K21" s="248">
        <f t="shared" si="0"/>
        <v>0</v>
      </c>
    </row>
    <row r="22" spans="1:11" s="245" customFormat="1" ht="12.75">
      <c r="A22" s="246" t="s">
        <v>222</v>
      </c>
      <c r="B22" s="247" t="s">
        <v>223</v>
      </c>
      <c r="C22" s="248">
        <v>0</v>
      </c>
      <c r="D22" s="248">
        <v>0</v>
      </c>
      <c r="E22" s="248">
        <v>0</v>
      </c>
      <c r="F22" s="248">
        <v>0</v>
      </c>
      <c r="G22" s="248">
        <v>0</v>
      </c>
      <c r="H22" s="248">
        <v>0</v>
      </c>
      <c r="I22" s="248">
        <v>0</v>
      </c>
      <c r="J22" s="248">
        <v>0</v>
      </c>
      <c r="K22" s="248">
        <f t="shared" si="0"/>
        <v>0</v>
      </c>
    </row>
    <row r="23" spans="1:11" s="251" customFormat="1" ht="25.5">
      <c r="A23" s="246" t="s">
        <v>224</v>
      </c>
      <c r="B23" s="247" t="s">
        <v>225</v>
      </c>
      <c r="C23" s="248">
        <v>0</v>
      </c>
      <c r="D23" s="248">
        <v>0</v>
      </c>
      <c r="E23" s="248">
        <v>0</v>
      </c>
      <c r="F23" s="248">
        <v>0</v>
      </c>
      <c r="G23" s="248">
        <v>0</v>
      </c>
      <c r="H23" s="248">
        <v>0</v>
      </c>
      <c r="I23" s="248">
        <v>0</v>
      </c>
      <c r="J23" s="248">
        <v>0</v>
      </c>
      <c r="K23" s="248">
        <f t="shared" si="0"/>
        <v>0</v>
      </c>
    </row>
    <row r="24" spans="1:11" s="252" customFormat="1" ht="13.5">
      <c r="A24" s="246" t="s">
        <v>226</v>
      </c>
      <c r="B24" s="249" t="s">
        <v>227</v>
      </c>
      <c r="C24" s="250">
        <v>0</v>
      </c>
      <c r="D24" s="250">
        <v>0</v>
      </c>
      <c r="E24" s="250">
        <v>0</v>
      </c>
      <c r="F24" s="250">
        <v>0</v>
      </c>
      <c r="G24" s="250">
        <v>0</v>
      </c>
      <c r="H24" s="250">
        <v>0</v>
      </c>
      <c r="I24" s="250">
        <v>0</v>
      </c>
      <c r="J24" s="250">
        <v>0</v>
      </c>
      <c r="K24" s="250">
        <f t="shared" si="0"/>
        <v>0</v>
      </c>
    </row>
    <row r="25" spans="1:11" s="252" customFormat="1" ht="13.5">
      <c r="A25" s="246" t="s">
        <v>228</v>
      </c>
      <c r="B25" s="249" t="s">
        <v>229</v>
      </c>
      <c r="C25" s="250">
        <v>265555</v>
      </c>
      <c r="D25" s="250">
        <v>415193</v>
      </c>
      <c r="E25" s="250">
        <v>190855</v>
      </c>
      <c r="F25" s="250">
        <v>504618</v>
      </c>
      <c r="G25" s="250">
        <v>500000</v>
      </c>
      <c r="H25" s="250">
        <v>344005</v>
      </c>
      <c r="I25" s="250">
        <v>459340</v>
      </c>
      <c r="J25" s="250">
        <v>365530</v>
      </c>
      <c r="K25" s="250">
        <f t="shared" si="0"/>
        <v>3045096</v>
      </c>
    </row>
    <row r="26" spans="1:11" s="245" customFormat="1" ht="12.75">
      <c r="A26" s="246" t="s">
        <v>230</v>
      </c>
      <c r="B26" s="249" t="s">
        <v>231</v>
      </c>
      <c r="C26" s="250">
        <v>6575022</v>
      </c>
      <c r="D26" s="250">
        <v>54512449</v>
      </c>
      <c r="E26" s="250">
        <v>9675034</v>
      </c>
      <c r="F26" s="250">
        <v>20057154</v>
      </c>
      <c r="G26" s="250">
        <v>19401387</v>
      </c>
      <c r="H26" s="250">
        <v>12283942</v>
      </c>
      <c r="I26" s="250">
        <v>2468473</v>
      </c>
      <c r="J26" s="250">
        <v>1251158277</v>
      </c>
      <c r="K26" s="250">
        <f t="shared" si="0"/>
        <v>1376131738</v>
      </c>
    </row>
    <row r="27" spans="1:11" s="251" customFormat="1" ht="12.75">
      <c r="A27" s="246" t="s">
        <v>232</v>
      </c>
      <c r="B27" s="249" t="s">
        <v>233</v>
      </c>
      <c r="C27" s="250"/>
      <c r="D27" s="250"/>
      <c r="E27" s="250"/>
      <c r="F27" s="250"/>
      <c r="G27" s="250"/>
      <c r="H27" s="250"/>
      <c r="I27" s="250"/>
      <c r="J27" s="250">
        <v>3905682</v>
      </c>
      <c r="K27" s="250">
        <f t="shared" si="0"/>
        <v>3905682</v>
      </c>
    </row>
    <row r="28" spans="1:11" s="251" customFormat="1" ht="12.75">
      <c r="A28" s="246" t="s">
        <v>234</v>
      </c>
      <c r="B28" s="249" t="s">
        <v>235</v>
      </c>
      <c r="C28" s="250">
        <v>0</v>
      </c>
      <c r="D28" s="250">
        <v>0</v>
      </c>
      <c r="E28" s="250">
        <v>0</v>
      </c>
      <c r="F28" s="250">
        <v>0</v>
      </c>
      <c r="G28" s="250">
        <v>0</v>
      </c>
      <c r="H28" s="250">
        <v>0</v>
      </c>
      <c r="I28" s="250">
        <v>0</v>
      </c>
      <c r="J28" s="250">
        <v>0</v>
      </c>
      <c r="K28" s="250">
        <f t="shared" si="0"/>
        <v>0</v>
      </c>
    </row>
    <row r="29" spans="1:11" s="245" customFormat="1" ht="12.75">
      <c r="A29" s="246" t="s">
        <v>236</v>
      </c>
      <c r="B29" s="247" t="s">
        <v>237</v>
      </c>
      <c r="C29" s="248">
        <f aca="true" t="shared" si="4" ref="C29:J29">SUM(C24:C28)</f>
        <v>6840577</v>
      </c>
      <c r="D29" s="248">
        <f t="shared" si="4"/>
        <v>54927642</v>
      </c>
      <c r="E29" s="248">
        <f t="shared" si="4"/>
        <v>9865889</v>
      </c>
      <c r="F29" s="248">
        <f t="shared" si="4"/>
        <v>20561772</v>
      </c>
      <c r="G29" s="248">
        <f t="shared" si="4"/>
        <v>19901387</v>
      </c>
      <c r="H29" s="248">
        <f t="shared" si="4"/>
        <v>12627947</v>
      </c>
      <c r="I29" s="248">
        <f t="shared" si="4"/>
        <v>2927813</v>
      </c>
      <c r="J29" s="248">
        <f t="shared" si="4"/>
        <v>1255429489</v>
      </c>
      <c r="K29" s="248">
        <f t="shared" si="0"/>
        <v>1383082516</v>
      </c>
    </row>
    <row r="30" spans="1:11" s="245" customFormat="1" ht="12.75">
      <c r="A30" s="246" t="s">
        <v>238</v>
      </c>
      <c r="B30" s="247" t="s">
        <v>239</v>
      </c>
      <c r="C30" s="248"/>
      <c r="D30" s="248">
        <v>353304</v>
      </c>
      <c r="E30" s="248">
        <v>327000</v>
      </c>
      <c r="F30" s="248">
        <v>8471</v>
      </c>
      <c r="G30" s="248">
        <v>0</v>
      </c>
      <c r="H30" s="248">
        <v>24958</v>
      </c>
      <c r="I30" s="248"/>
      <c r="J30" s="248">
        <v>259956046</v>
      </c>
      <c r="K30" s="248">
        <f t="shared" si="0"/>
        <v>260669779</v>
      </c>
    </row>
    <row r="31" spans="1:11" s="245" customFormat="1" ht="12.75">
      <c r="A31" s="246" t="s">
        <v>240</v>
      </c>
      <c r="B31" s="247" t="s">
        <v>241</v>
      </c>
      <c r="C31" s="248"/>
      <c r="D31" s="248"/>
      <c r="E31" s="248"/>
      <c r="F31" s="248"/>
      <c r="G31" s="248">
        <v>530000</v>
      </c>
      <c r="H31" s="248">
        <v>0</v>
      </c>
      <c r="I31" s="248"/>
      <c r="J31" s="248">
        <v>0</v>
      </c>
      <c r="K31" s="248">
        <f t="shared" si="0"/>
        <v>530000</v>
      </c>
    </row>
    <row r="32" spans="1:11" s="251" customFormat="1" ht="12.75">
      <c r="A32" s="246" t="s">
        <v>242</v>
      </c>
      <c r="B32" s="247" t="s">
        <v>243</v>
      </c>
      <c r="C32" s="248">
        <v>0</v>
      </c>
      <c r="D32" s="248"/>
      <c r="E32" s="248">
        <v>13424</v>
      </c>
      <c r="F32" s="248">
        <v>598658</v>
      </c>
      <c r="G32" s="248">
        <v>154999</v>
      </c>
      <c r="H32" s="248">
        <v>882166</v>
      </c>
      <c r="I32" s="248">
        <v>220000</v>
      </c>
      <c r="J32" s="248">
        <v>3051845</v>
      </c>
      <c r="K32" s="248">
        <f t="shared" si="0"/>
        <v>4921092</v>
      </c>
    </row>
    <row r="33" spans="1:11" s="252" customFormat="1" ht="13.5">
      <c r="A33" s="246" t="s">
        <v>244</v>
      </c>
      <c r="B33" s="247" t="s">
        <v>245</v>
      </c>
      <c r="C33" s="248">
        <f aca="true" t="shared" si="5" ref="C33:J33">SUM(C30:C32)</f>
        <v>0</v>
      </c>
      <c r="D33" s="248">
        <f t="shared" si="5"/>
        <v>353304</v>
      </c>
      <c r="E33" s="248">
        <f t="shared" si="5"/>
        <v>340424</v>
      </c>
      <c r="F33" s="248">
        <f t="shared" si="5"/>
        <v>607129</v>
      </c>
      <c r="G33" s="248">
        <f t="shared" si="5"/>
        <v>684999</v>
      </c>
      <c r="H33" s="248">
        <f t="shared" si="5"/>
        <v>907124</v>
      </c>
      <c r="I33" s="248">
        <f t="shared" si="5"/>
        <v>220000</v>
      </c>
      <c r="J33" s="248">
        <f t="shared" si="5"/>
        <v>263007891</v>
      </c>
      <c r="K33" s="248">
        <f t="shared" si="0"/>
        <v>266120871</v>
      </c>
    </row>
    <row r="34" spans="1:11" s="245" customFormat="1" ht="25.5">
      <c r="A34" s="246" t="s">
        <v>246</v>
      </c>
      <c r="B34" s="247" t="s">
        <v>247</v>
      </c>
      <c r="C34" s="248">
        <v>0</v>
      </c>
      <c r="D34" s="248">
        <v>88023</v>
      </c>
      <c r="E34" s="248">
        <v>0</v>
      </c>
      <c r="F34" s="248">
        <v>17635</v>
      </c>
      <c r="G34" s="248">
        <v>566629</v>
      </c>
      <c r="H34" s="248">
        <v>1184498</v>
      </c>
      <c r="I34" s="248">
        <v>77780</v>
      </c>
      <c r="J34" s="248">
        <v>208257477</v>
      </c>
      <c r="K34" s="248">
        <f t="shared" si="0"/>
        <v>210192042</v>
      </c>
    </row>
    <row r="35" spans="1:11" s="245" customFormat="1" ht="12.75">
      <c r="A35" s="246" t="s">
        <v>248</v>
      </c>
      <c r="B35" s="247" t="s">
        <v>249</v>
      </c>
      <c r="C35" s="248">
        <v>0</v>
      </c>
      <c r="D35" s="248"/>
      <c r="E35" s="248"/>
      <c r="F35" s="248"/>
      <c r="G35" s="248"/>
      <c r="H35" s="248"/>
      <c r="I35" s="248"/>
      <c r="J35" s="248"/>
      <c r="K35" s="248">
        <f t="shared" si="0"/>
        <v>0</v>
      </c>
    </row>
    <row r="36" spans="1:11" s="245" customFormat="1" ht="13.5" thickBot="1">
      <c r="A36" s="701" t="s">
        <v>250</v>
      </c>
      <c r="B36" s="702"/>
      <c r="C36" s="253">
        <f aca="true" t="shared" si="6" ref="C36:J36">C20+C23+C29+C33+C34+C35</f>
        <v>28091777</v>
      </c>
      <c r="D36" s="253">
        <f t="shared" si="6"/>
        <v>62446484</v>
      </c>
      <c r="E36" s="253">
        <f t="shared" si="6"/>
        <v>13424339</v>
      </c>
      <c r="F36" s="253">
        <f t="shared" si="6"/>
        <v>24181997</v>
      </c>
      <c r="G36" s="253">
        <f t="shared" si="6"/>
        <v>31111671</v>
      </c>
      <c r="H36" s="253">
        <f t="shared" si="6"/>
        <v>17256352</v>
      </c>
      <c r="I36" s="253">
        <f t="shared" si="6"/>
        <v>3932426</v>
      </c>
      <c r="J36" s="253">
        <f t="shared" si="6"/>
        <v>11426330881</v>
      </c>
      <c r="K36" s="253">
        <f t="shared" si="0"/>
        <v>11606775927</v>
      </c>
    </row>
    <row r="37" spans="1:11" s="245" customFormat="1" ht="12.75">
      <c r="A37" s="703" t="s">
        <v>251</v>
      </c>
      <c r="B37" s="704"/>
      <c r="C37" s="254"/>
      <c r="D37" s="254"/>
      <c r="E37" s="254"/>
      <c r="F37" s="254"/>
      <c r="G37" s="254"/>
      <c r="H37" s="254"/>
      <c r="I37" s="254"/>
      <c r="J37" s="254"/>
      <c r="K37" s="254">
        <f t="shared" si="0"/>
        <v>0</v>
      </c>
    </row>
    <row r="38" spans="1:11" s="245" customFormat="1" ht="12.75">
      <c r="A38" s="246" t="s">
        <v>252</v>
      </c>
      <c r="B38" s="249" t="s">
        <v>253</v>
      </c>
      <c r="C38" s="250">
        <v>12625036</v>
      </c>
      <c r="D38" s="250">
        <v>41381470</v>
      </c>
      <c r="E38" s="250">
        <v>42807407</v>
      </c>
      <c r="F38" s="250">
        <v>51736680</v>
      </c>
      <c r="G38" s="250">
        <v>7496151</v>
      </c>
      <c r="H38" s="250">
        <v>8670857</v>
      </c>
      <c r="I38" s="250">
        <v>7823298</v>
      </c>
      <c r="J38" s="250">
        <v>9258755082</v>
      </c>
      <c r="K38" s="250">
        <f t="shared" si="0"/>
        <v>9431295981</v>
      </c>
    </row>
    <row r="39" spans="1:11" s="245" customFormat="1" ht="12.75">
      <c r="A39" s="246" t="s">
        <v>254</v>
      </c>
      <c r="B39" s="249" t="s">
        <v>255</v>
      </c>
      <c r="C39" s="250">
        <v>0</v>
      </c>
      <c r="D39" s="250">
        <v>0</v>
      </c>
      <c r="E39" s="250">
        <v>-1817697</v>
      </c>
      <c r="F39" s="250">
        <v>0</v>
      </c>
      <c r="G39" s="250">
        <v>0</v>
      </c>
      <c r="H39" s="250">
        <v>0</v>
      </c>
      <c r="I39" s="250">
        <v>-65926</v>
      </c>
      <c r="J39" s="250">
        <v>182541775</v>
      </c>
      <c r="K39" s="250">
        <f t="shared" si="0"/>
        <v>180658152</v>
      </c>
    </row>
    <row r="40" spans="1:11" s="245" customFormat="1" ht="12.75">
      <c r="A40" s="246" t="s">
        <v>256</v>
      </c>
      <c r="B40" s="249" t="s">
        <v>257</v>
      </c>
      <c r="C40" s="250">
        <v>1650077</v>
      </c>
      <c r="D40" s="250">
        <v>2975802</v>
      </c>
      <c r="E40" s="250">
        <v>2153191</v>
      </c>
      <c r="F40" s="250">
        <v>8882269</v>
      </c>
      <c r="G40" s="250">
        <v>3068791</v>
      </c>
      <c r="H40" s="250">
        <v>444527</v>
      </c>
      <c r="I40" s="250">
        <v>1131480</v>
      </c>
      <c r="J40" s="250">
        <v>352570220</v>
      </c>
      <c r="K40" s="250">
        <f t="shared" si="0"/>
        <v>372876357</v>
      </c>
    </row>
    <row r="41" spans="1:11" s="245" customFormat="1" ht="12.75">
      <c r="A41" s="246" t="s">
        <v>258</v>
      </c>
      <c r="B41" s="249" t="s">
        <v>259</v>
      </c>
      <c r="C41" s="250">
        <v>16634281</v>
      </c>
      <c r="D41" s="250">
        <v>-30177236</v>
      </c>
      <c r="E41" s="250">
        <v>-30873243</v>
      </c>
      <c r="F41" s="250">
        <v>-73677250</v>
      </c>
      <c r="G41" s="250">
        <v>-1880535</v>
      </c>
      <c r="H41" s="250">
        <v>-8501343</v>
      </c>
      <c r="I41" s="250">
        <v>-11966410</v>
      </c>
      <c r="J41" s="250">
        <v>-111235199</v>
      </c>
      <c r="K41" s="250">
        <f t="shared" si="0"/>
        <v>-251676935</v>
      </c>
    </row>
    <row r="42" spans="1:11" s="245" customFormat="1" ht="12.75">
      <c r="A42" s="246" t="s">
        <v>260</v>
      </c>
      <c r="B42" s="249" t="s">
        <v>261</v>
      </c>
      <c r="C42" s="250">
        <v>0</v>
      </c>
      <c r="D42" s="250">
        <v>0</v>
      </c>
      <c r="E42" s="250">
        <v>0</v>
      </c>
      <c r="F42" s="250">
        <v>0</v>
      </c>
      <c r="G42" s="250">
        <v>0</v>
      </c>
      <c r="H42" s="250">
        <v>0</v>
      </c>
      <c r="I42" s="250">
        <v>0</v>
      </c>
      <c r="J42" s="250">
        <v>0</v>
      </c>
      <c r="K42" s="250">
        <f t="shared" si="0"/>
        <v>0</v>
      </c>
    </row>
    <row r="43" spans="1:11" s="245" customFormat="1" ht="12.75">
      <c r="A43" s="246" t="s">
        <v>262</v>
      </c>
      <c r="B43" s="249" t="s">
        <v>263</v>
      </c>
      <c r="C43" s="250">
        <v>-5171630</v>
      </c>
      <c r="D43" s="250">
        <v>41056926</v>
      </c>
      <c r="E43" s="250">
        <v>-2390872</v>
      </c>
      <c r="F43" s="250">
        <v>13823812</v>
      </c>
      <c r="G43" s="250">
        <v>4900777</v>
      </c>
      <c r="H43" s="250">
        <v>2429742</v>
      </c>
      <c r="I43" s="250">
        <v>-2412334</v>
      </c>
      <c r="J43" s="250">
        <v>606457156</v>
      </c>
      <c r="K43" s="250">
        <f t="shared" si="0"/>
        <v>658693577</v>
      </c>
    </row>
    <row r="44" spans="1:11" s="245" customFormat="1" ht="12.75">
      <c r="A44" s="246" t="s">
        <v>264</v>
      </c>
      <c r="B44" s="247" t="s">
        <v>265</v>
      </c>
      <c r="C44" s="248">
        <f aca="true" t="shared" si="7" ref="C44:J44">SUM(C38:C43)</f>
        <v>25737764</v>
      </c>
      <c r="D44" s="248">
        <f t="shared" si="7"/>
        <v>55236962</v>
      </c>
      <c r="E44" s="248">
        <f t="shared" si="7"/>
        <v>9878786</v>
      </c>
      <c r="F44" s="248">
        <f t="shared" si="7"/>
        <v>765511</v>
      </c>
      <c r="G44" s="248">
        <f t="shared" si="7"/>
        <v>13585184</v>
      </c>
      <c r="H44" s="248">
        <f t="shared" si="7"/>
        <v>3043783</v>
      </c>
      <c r="I44" s="248">
        <f t="shared" si="7"/>
        <v>-5489892</v>
      </c>
      <c r="J44" s="248">
        <f t="shared" si="7"/>
        <v>10289089034</v>
      </c>
      <c r="K44" s="248">
        <f t="shared" si="0"/>
        <v>10391847132</v>
      </c>
    </row>
    <row r="45" spans="1:11" s="245" customFormat="1" ht="12.75">
      <c r="A45" s="246" t="s">
        <v>266</v>
      </c>
      <c r="B45" s="249" t="s">
        <v>267</v>
      </c>
      <c r="C45" s="250"/>
      <c r="D45" s="250">
        <v>466000</v>
      </c>
      <c r="E45" s="250">
        <v>0</v>
      </c>
      <c r="F45" s="250">
        <v>0</v>
      </c>
      <c r="G45" s="250">
        <v>0</v>
      </c>
      <c r="H45" s="250">
        <v>0</v>
      </c>
      <c r="I45" s="250">
        <v>1</v>
      </c>
      <c r="J45" s="250">
        <v>47715234</v>
      </c>
      <c r="K45" s="250">
        <f t="shared" si="0"/>
        <v>48181235</v>
      </c>
    </row>
    <row r="46" spans="1:11" s="245" customFormat="1" ht="25.5">
      <c r="A46" s="246" t="s">
        <v>268</v>
      </c>
      <c r="B46" s="249" t="s">
        <v>269</v>
      </c>
      <c r="C46" s="250">
        <v>18956</v>
      </c>
      <c r="D46" s="250">
        <v>1837795</v>
      </c>
      <c r="E46" s="250">
        <v>0</v>
      </c>
      <c r="F46" s="250">
        <v>2306052</v>
      </c>
      <c r="G46" s="250">
        <v>987128</v>
      </c>
      <c r="H46" s="250">
        <v>331540</v>
      </c>
      <c r="I46" s="250">
        <v>284940</v>
      </c>
      <c r="J46" s="250">
        <v>38921183</v>
      </c>
      <c r="K46" s="250">
        <f t="shared" si="0"/>
        <v>44687594</v>
      </c>
    </row>
    <row r="47" spans="1:11" s="245" customFormat="1" ht="12.75">
      <c r="A47" s="246" t="s">
        <v>270</v>
      </c>
      <c r="B47" s="249" t="s">
        <v>271</v>
      </c>
      <c r="C47" s="250">
        <v>0</v>
      </c>
      <c r="D47" s="250">
        <v>0</v>
      </c>
      <c r="E47" s="250">
        <v>0</v>
      </c>
      <c r="F47" s="250">
        <v>323367</v>
      </c>
      <c r="G47" s="250">
        <v>432000</v>
      </c>
      <c r="H47" s="250">
        <v>0</v>
      </c>
      <c r="I47" s="250">
        <v>550950</v>
      </c>
      <c r="J47" s="250">
        <v>30969242</v>
      </c>
      <c r="K47" s="250">
        <f t="shared" si="0"/>
        <v>32275559</v>
      </c>
    </row>
    <row r="48" spans="1:11" s="245" customFormat="1" ht="12.75">
      <c r="A48" s="246" t="s">
        <v>272</v>
      </c>
      <c r="B48" s="247" t="s">
        <v>273</v>
      </c>
      <c r="C48" s="248">
        <f aca="true" t="shared" si="8" ref="C48:J48">SUM(C45:C47)</f>
        <v>18956</v>
      </c>
      <c r="D48" s="248">
        <f t="shared" si="8"/>
        <v>2303795</v>
      </c>
      <c r="E48" s="248">
        <f t="shared" si="8"/>
        <v>0</v>
      </c>
      <c r="F48" s="248">
        <f t="shared" si="8"/>
        <v>2629419</v>
      </c>
      <c r="G48" s="248">
        <f t="shared" si="8"/>
        <v>1419128</v>
      </c>
      <c r="H48" s="248">
        <f t="shared" si="8"/>
        <v>331540</v>
      </c>
      <c r="I48" s="248">
        <f t="shared" si="8"/>
        <v>835891</v>
      </c>
      <c r="J48" s="248">
        <f t="shared" si="8"/>
        <v>117605659</v>
      </c>
      <c r="K48" s="248">
        <f t="shared" si="0"/>
        <v>125144388</v>
      </c>
    </row>
    <row r="49" spans="1:11" s="245" customFormat="1" ht="25.5">
      <c r="A49" s="246" t="s">
        <v>274</v>
      </c>
      <c r="B49" s="247" t="s">
        <v>275</v>
      </c>
      <c r="C49" s="248">
        <v>0</v>
      </c>
      <c r="D49" s="248">
        <v>0</v>
      </c>
      <c r="E49" s="248">
        <v>0</v>
      </c>
      <c r="F49" s="248">
        <v>0</v>
      </c>
      <c r="G49" s="248">
        <v>0</v>
      </c>
      <c r="H49" s="248">
        <v>0</v>
      </c>
      <c r="I49" s="248">
        <v>0</v>
      </c>
      <c r="J49" s="248">
        <v>0</v>
      </c>
      <c r="K49" s="248">
        <f t="shared" si="0"/>
        <v>0</v>
      </c>
    </row>
    <row r="50" spans="1:11" s="245" customFormat="1" ht="12.75">
      <c r="A50" s="246" t="s">
        <v>276</v>
      </c>
      <c r="B50" s="247" t="s">
        <v>277</v>
      </c>
      <c r="C50" s="248">
        <v>2335057</v>
      </c>
      <c r="D50" s="248">
        <v>4905727</v>
      </c>
      <c r="E50" s="248">
        <v>3545553</v>
      </c>
      <c r="F50" s="248">
        <v>20787067</v>
      </c>
      <c r="G50" s="248">
        <v>16107359</v>
      </c>
      <c r="H50" s="248">
        <v>13881029</v>
      </c>
      <c r="I50" s="248">
        <v>8586427</v>
      </c>
      <c r="J50" s="248">
        <v>1019636188</v>
      </c>
      <c r="K50" s="248">
        <f t="shared" si="0"/>
        <v>1089784407</v>
      </c>
    </row>
    <row r="51" spans="1:11" s="245" customFormat="1" ht="13.5" thickBot="1">
      <c r="A51" s="705" t="s">
        <v>328</v>
      </c>
      <c r="B51" s="706"/>
      <c r="C51" s="255">
        <f aca="true" t="shared" si="9" ref="C51:K51">C44+C48+C49+C50</f>
        <v>28091777</v>
      </c>
      <c r="D51" s="255">
        <f t="shared" si="9"/>
        <v>62446484</v>
      </c>
      <c r="E51" s="255">
        <f t="shared" si="9"/>
        <v>13424339</v>
      </c>
      <c r="F51" s="255">
        <f t="shared" si="9"/>
        <v>24181997</v>
      </c>
      <c r="G51" s="255">
        <f t="shared" si="9"/>
        <v>31111671</v>
      </c>
      <c r="H51" s="255">
        <f t="shared" si="9"/>
        <v>17256352</v>
      </c>
      <c r="I51" s="255">
        <f t="shared" si="9"/>
        <v>3932426</v>
      </c>
      <c r="J51" s="255">
        <f t="shared" si="9"/>
        <v>11426330881</v>
      </c>
      <c r="K51" s="255">
        <f t="shared" si="9"/>
        <v>11606775927</v>
      </c>
    </row>
  </sheetData>
  <sheetProtection/>
  <mergeCells count="6">
    <mergeCell ref="A3:K3"/>
    <mergeCell ref="A4:K4"/>
    <mergeCell ref="A7:B7"/>
    <mergeCell ref="A36:B36"/>
    <mergeCell ref="A37:B37"/>
    <mergeCell ref="A51:B51"/>
  </mergeCells>
  <printOptions/>
  <pageMargins left="0.7874015748031497" right="0.64" top="0.6" bottom="0.37" header="0.5118110236220472" footer="0.34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Felhasználói név</dc:creator>
  <cp:keywords/>
  <dc:description/>
  <cp:lastModifiedBy>user</cp:lastModifiedBy>
  <cp:lastPrinted>2020-06-22T16:53:07Z</cp:lastPrinted>
  <dcterms:created xsi:type="dcterms:W3CDTF">2007-11-15T07:32:30Z</dcterms:created>
  <dcterms:modified xsi:type="dcterms:W3CDTF">2020-07-13T09:54:20Z</dcterms:modified>
  <cp:category/>
  <cp:version/>
  <cp:contentType/>
  <cp:contentStatus/>
</cp:coreProperties>
</file>