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3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'!$A$1:$N$44</definedName>
    <definedName name="_xlnm.Print_Area" localSheetId="4">'3.a. számú melléklet'!$D$1:$AT$55</definedName>
    <definedName name="_xlnm.Print_Area" localSheetId="5">'4. számú melléklet   '!$A$1:$BF$60</definedName>
  </definedNames>
  <calcPr fullCalcOnLoad="1"/>
</workbook>
</file>

<file path=xl/sharedStrings.xml><?xml version="1.0" encoding="utf-8"?>
<sst xmlns="http://schemas.openxmlformats.org/spreadsheetml/2006/main" count="961" uniqueCount="625">
  <si>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</si>
  <si>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</si>
  <si>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</si>
  <si>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</si>
  <si>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</si>
  <si>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</si>
  <si>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</si>
  <si>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</si>
  <si>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</si>
  <si>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</si>
  <si>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</si>
  <si>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</si>
  <si>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</si>
  <si>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</si>
  <si>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</si>
  <si>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</si>
  <si>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</si>
  <si>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</si>
  <si>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</si>
  <si>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</si>
  <si>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</si>
  <si>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</si>
  <si>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</si>
  <si>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</si>
  <si>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</si>
  <si>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</si>
  <si>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</si>
  <si>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</si>
  <si>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</si>
  <si>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</si>
  <si>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</si>
  <si>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</si>
  <si>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</si>
  <si>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</si>
  <si>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</si>
  <si>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</si>
  <si>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</si>
  <si>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</si>
  <si>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</si>
  <si>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</si>
  <si>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</si>
  <si>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</si>
  <si>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</si>
  <si>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</si>
  <si>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</si>
  <si>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</si>
  <si>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</si>
  <si>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</si>
  <si>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</si>
  <si>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</si>
  <si>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</si>
  <si>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</si>
  <si>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</si>
  <si>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</si>
  <si>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</si>
  <si>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</si>
  <si>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</si>
  <si>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</si>
  <si>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</si>
  <si>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</si>
  <si>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</si>
  <si>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</si>
  <si>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</si>
  <si>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</si>
  <si>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</si>
  <si>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</si>
  <si>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</si>
  <si>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</si>
  <si>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</si>
  <si>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</si>
  <si>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</si>
  <si>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</si>
  <si>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</si>
  <si>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</si>
  <si>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</si>
  <si>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</si>
  <si>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</si>
  <si>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</si>
  <si>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</si>
  <si>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</si>
  <si>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</si>
  <si>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</si>
  <si>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</si>
  <si>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</si>
  <si>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</si>
  <si>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</si>
  <si>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</si>
  <si>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</si>
  <si>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</si>
  <si>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</si>
  <si>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</si>
  <si>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</si>
  <si>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</si>
  <si>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</si>
  <si>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</si>
  <si>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</si>
  <si>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</si>
  <si>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</si>
  <si>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</si>
  <si>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</si>
  <si>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</si>
  <si>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</si>
  <si>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</si>
  <si>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</si>
  <si>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</si>
  <si>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</si>
  <si>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</si>
  <si>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</si>
  <si>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</si>
  <si>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</si>
  <si>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</si>
  <si>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</si>
  <si>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</si>
  <si>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</si>
  <si>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</si>
  <si>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</si>
  <si>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</si>
  <si>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</si>
  <si>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</si>
  <si>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</si>
  <si>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</si>
  <si>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</si>
  <si>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</si>
  <si>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</si>
  <si>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</si>
  <si>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</si>
  <si>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</si>
  <si>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</si>
  <si>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</si>
  <si>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</si>
  <si>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</si>
  <si>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</si>
  <si>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</si>
  <si>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</si>
  <si>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</si>
  <si>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</si>
  <si>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</si>
  <si>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</si>
  <si>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</si>
  <si>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</si>
  <si>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</si>
  <si>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</si>
  <si>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</si>
  <si>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</si>
  <si>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</si>
  <si>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</si>
  <si>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</si>
  <si>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</si>
  <si>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</si>
  <si>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</si>
  <si>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</si>
  <si>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</si>
  <si>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</si>
  <si>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</si>
  <si>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</si>
  <si>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</si>
  <si>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</si>
  <si>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</si>
  <si>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</si>
  <si>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</si>
  <si>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</si>
  <si>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</si>
  <si>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</si>
  <si>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</si>
  <si>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</si>
  <si>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</si>
  <si>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</si>
  <si>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</si>
  <si>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</si>
  <si>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</si>
  <si>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</si>
  <si>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</si>
  <si>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</si>
  <si>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</si>
  <si>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</si>
  <si>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</si>
  <si>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</si>
  <si>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</si>
  <si>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</si>
  <si>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</si>
  <si>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</si>
  <si>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</si>
  <si>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</si>
  <si>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</si>
  <si>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</si>
  <si>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</si>
  <si>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</si>
  <si>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</si>
  <si>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</si>
  <si>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</si>
  <si>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</si>
  <si>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</si>
  <si>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</si>
  <si>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</si>
  <si>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</si>
  <si>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</si>
  <si>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</si>
  <si>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</si>
  <si>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</si>
  <si>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</si>
  <si>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</si>
  <si>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</si>
  <si>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</si>
  <si>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</si>
  <si>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</si>
  <si>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</si>
  <si>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</si>
  <si>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</si>
  <si>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</si>
  <si>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</si>
  <si>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</si>
  <si>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</si>
  <si>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</si>
  <si>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</si>
  <si>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</si>
  <si>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</si>
  <si>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</si>
  <si>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</si>
  <si>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</si>
  <si>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</si>
  <si>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</si>
  <si>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</si>
  <si>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</si>
  <si>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</si>
  <si>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</si>
  <si>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</si>
  <si>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</si>
  <si>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</si>
  <si>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</si>
  <si>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</si>
  <si>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</si>
  <si>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</si>
  <si>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</si>
  <si>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</si>
  <si>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</si>
  <si>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</si>
  <si>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</si>
  <si>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</si>
  <si>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</si>
  <si>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</si>
  <si>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</si>
  <si>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</si>
  <si>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</si>
  <si>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</si>
  <si>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</si>
  <si>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</si>
  <si>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</si>
  <si>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</si>
  <si>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</si>
  <si>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</si>
  <si>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</si>
  <si>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</si>
  <si>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</si>
  <si>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</si>
  <si>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</si>
  <si>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</si>
  <si>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</si>
  <si>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</si>
  <si>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</si>
  <si>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</si>
  <si>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</si>
  <si>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</si>
  <si>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</si>
  <si>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</si>
  <si>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</si>
  <si>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</si>
  <si>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</si>
  <si>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</si>
  <si>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</si>
  <si>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</si>
  <si>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</si>
  <si>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</si>
  <si>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</si>
  <si>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</si>
  <si>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</si>
  <si>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</si>
  <si>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</si>
  <si>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</si>
  <si>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</si>
  <si>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</si>
  <si>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</si>
  <si>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</si>
  <si>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</si>
  <si>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</si>
  <si>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</si>
  <si>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</si>
  <si>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</si>
  <si>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</si>
  <si>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</si>
  <si>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</si>
  <si>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</si>
  <si>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</si>
  <si>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</si>
  <si>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</si>
  <si>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</si>
  <si>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</si>
  <si>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</si>
  <si>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</si>
  <si>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</si>
  <si>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</si>
  <si>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</si>
  <si>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</si>
  <si>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</si>
  <si>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</si>
  <si>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</si>
  <si>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</si>
  <si>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</si>
  <si>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</si>
  <si>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</si>
  <si>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</si>
  <si>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</si>
  <si>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</si>
  <si>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</si>
  <si>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</si>
  <si>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</si>
  <si>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</si>
  <si>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</si>
  <si>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</si>
  <si>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</si>
  <si>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</si>
  <si>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</si>
  <si>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</si>
  <si>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</si>
  <si>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</si>
  <si>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</si>
  <si>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</si>
  <si>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</si>
  <si>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</si>
  <si>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</si>
  <si>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</si>
  <si>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</si>
  <si>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</si>
  <si>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</si>
  <si>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</si>
  <si>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</si>
  <si>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</si>
  <si>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</si>
  <si>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</si>
  <si>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</si>
  <si>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</si>
  <si>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</si>
  <si>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</si>
  <si>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</si>
  <si>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</si>
  <si>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</si>
  <si>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</si>
  <si>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</si>
  <si>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</si>
  <si>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</si>
  <si>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</si>
  <si>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</si>
  <si>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</si>
  <si>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</si>
  <si>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</si>
  <si>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</si>
  <si>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</si>
  <si>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</si>
  <si>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</si>
  <si>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</si>
  <si>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</si>
  <si>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</si>
  <si>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</si>
  <si>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</si>
  <si>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</si>
  <si>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</si>
  <si>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</si>
  <si>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</si>
  <si>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</si>
  <si>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</si>
  <si>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</si>
  <si>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</si>
  <si>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</si>
  <si>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</si>
  <si>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</si>
  <si>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</si>
  <si>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</si>
  <si>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</si>
  <si>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</si>
  <si>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</si>
  <si>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</si>
  <si>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</si>
  <si>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</si>
  <si>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</si>
  <si>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</si>
  <si>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</si>
  <si>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</si>
  <si>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</si>
  <si>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</si>
  <si>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</si>
  <si>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</si>
  <si>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</si>
  <si>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</si>
  <si>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</si>
  <si>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</si>
  <si>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</si>
  <si>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</si>
  <si>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</si>
  <si>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</si>
  <si>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</si>
  <si>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</si>
  <si>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</si>
  <si>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</si>
  <si>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</si>
  <si>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</si>
  <si>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</si>
  <si>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</si>
  <si>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</si>
  <si>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</si>
  <si>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</si>
  <si>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</si>
  <si>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</si>
  <si>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</si>
  <si>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</si>
  <si>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</si>
  <si>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</si>
  <si>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Működési célú visszatéritendő támog.,kölcsönök visszatérülése államh.kivülről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</si>
  <si>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</si>
  <si>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</si>
  <si>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</si>
  <si>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</si>
  <si>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</si>
  <si>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</si>
  <si>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</si>
  <si>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</si>
  <si>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</si>
  <si>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</si>
  <si>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</si>
  <si>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</si>
  <si>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</si>
  <si>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</si>
  <si>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</si>
  <si>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</si>
  <si>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</si>
  <si>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</si>
  <si>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</si>
  <si>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</si>
  <si>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</si>
  <si>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</si>
  <si>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</si>
  <si>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</si>
  <si>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</si>
  <si>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</si>
  <si>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</si>
  <si>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</si>
  <si>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</si>
  <si>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</si>
  <si>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</si>
  <si>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</si>
  <si>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</si>
  <si>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</si>
  <si>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</si>
  <si>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</si>
  <si>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</si>
  <si>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</si>
  <si>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</si>
  <si>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</si>
  <si>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</si>
  <si>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</si>
  <si>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</si>
  <si>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</si>
  <si>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</si>
  <si>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</si>
  <si>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</si>
  <si>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</si>
  <si>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</si>
  <si>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</si>
  <si>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</si>
  <si>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</si>
  <si>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</si>
  <si>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</si>
  <si>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1.2.3. Közös Hivataltól  igazg.tevékenys.</t>
  </si>
  <si>
    <t>Felhalmozás célú támogatás államházt. belülről</t>
  </si>
  <si>
    <t>2.1 Vis maior támog. (Partfal)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</si>
  <si>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</si>
  <si>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</si>
  <si>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</si>
  <si>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</si>
  <si>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</si>
  <si>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</si>
  <si>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</si>
  <si>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</si>
  <si>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</si>
  <si>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</si>
  <si>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</si>
  <si>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</si>
  <si>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</si>
  <si>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</si>
  <si>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</si>
  <si>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</si>
  <si>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</si>
  <si>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</si>
  <si>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</si>
  <si>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</si>
  <si>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</si>
  <si>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</si>
  <si>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</si>
  <si>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</si>
  <si>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</si>
  <si>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</si>
  <si>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</si>
  <si>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</si>
  <si>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</si>
  <si>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</si>
  <si>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</si>
  <si>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</si>
  <si>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</si>
  <si>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</si>
  <si>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</si>
  <si>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</si>
  <si>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</si>
  <si>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</si>
  <si>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</si>
  <si>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</si>
  <si>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Dada</t>
  </si>
  <si>
    <t xml:space="preserve">A </t>
  </si>
  <si>
    <t>2016.évi terv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</si>
  <si>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</si>
  <si>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</si>
  <si>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</si>
  <si>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</si>
  <si>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</si>
  <si>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2016. évi</t>
  </si>
  <si>
    <t>2016.évi előirányzat</t>
  </si>
  <si>
    <t>013390</t>
  </si>
  <si>
    <t>Egyéb kiegészítő szolgáltatások</t>
  </si>
  <si>
    <t>2016. évi eredeti előirányzat</t>
  </si>
  <si>
    <t>Családi támogatások (K42)</t>
  </si>
  <si>
    <t>Egyéb pénzbeni és természetbeni gyermekvédelmi ellátások</t>
  </si>
  <si>
    <t>Családi támogatások (K42) összesen:</t>
  </si>
  <si>
    <t xml:space="preserve">B.  Óvoda </t>
  </si>
  <si>
    <t>Kültéri játék</t>
  </si>
  <si>
    <t>Deák Ferenc utcai járda felújítása</t>
  </si>
  <si>
    <t>3. Közművelődés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</si>
  <si>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</si>
  <si>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</si>
  <si>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</si>
  <si>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</si>
  <si>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</si>
  <si>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</si>
  <si>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</si>
  <si>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</si>
  <si>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Óvoda összesen:</t>
  </si>
  <si>
    <t>2017.évi terv</t>
  </si>
  <si>
    <t>2017. évi terv</t>
  </si>
  <si>
    <t>K513</t>
  </si>
  <si>
    <t xml:space="preserve"> ebből Tartalékok</t>
  </si>
  <si>
    <t>2016.évi</t>
  </si>
  <si>
    <t xml:space="preserve">2017.évi </t>
  </si>
  <si>
    <t xml:space="preserve">2017. évi </t>
  </si>
  <si>
    <t>Áll.házt. Belüli megelőlegezések</t>
  </si>
  <si>
    <t>Állt. Házt belüli megelőlegezések visszafizetése</t>
  </si>
  <si>
    <t>2017.évi előirányzat</t>
  </si>
  <si>
    <t xml:space="preserve">  1.1.2 Települések köznevelési támogatása.</t>
  </si>
  <si>
    <t xml:space="preserve">  1.1.3 Önk. Szociális,  gyermekjóléti és gyermekétkeztetési feladatok tám. </t>
  </si>
  <si>
    <t>086090</t>
  </si>
  <si>
    <t>Egyéb szabadidős szolgáltatás</t>
  </si>
  <si>
    <t>2016. évi ered. előír.</t>
  </si>
  <si>
    <t>1.6. Jelzőrendszeres házi segítségnyújtás</t>
  </si>
  <si>
    <t>2017. évi eredeti előirányzat</t>
  </si>
  <si>
    <t>2017. évi számított előirányz.</t>
  </si>
  <si>
    <t>Konyhai berendezések</t>
  </si>
  <si>
    <t>2017. évben tervezett</t>
  </si>
  <si>
    <t>2017. évben  tervezett</t>
  </si>
  <si>
    <t>képviselő testület</t>
  </si>
  <si>
    <t>2016.évi záró létszám. ei.</t>
  </si>
  <si>
    <t>2017. évi  létszám-  keret</t>
  </si>
  <si>
    <t>Finanszírozási kiadások      K9</t>
  </si>
  <si>
    <t>összege  Ft</t>
  </si>
  <si>
    <t>Ft</t>
  </si>
  <si>
    <t>Tartalékok (pályázat önrész)</t>
  </si>
  <si>
    <t>Buszöböl tervezés a Deák Ferenc utcában</t>
  </si>
  <si>
    <t>2017.évi I. módosítás</t>
  </si>
  <si>
    <t>2017. évi</t>
  </si>
  <si>
    <t>2017. évi I. módosítás</t>
  </si>
  <si>
    <t>2017. I. módosítás</t>
  </si>
  <si>
    <t>1.12. Felhalm. Célú pénzeszköz átadás</t>
  </si>
  <si>
    <t>2.2. Egészségház felújítás pályázati támogatás</t>
  </si>
  <si>
    <t>Műfüves pálya önrész (Szabadics Zoltán)</t>
  </si>
  <si>
    <t xml:space="preserve">  1.2.2 Bursa Hungarica ösztöndíj visszafizetése</t>
  </si>
  <si>
    <t>2017. eredeti előir.</t>
  </si>
  <si>
    <t>2017. I. mód</t>
  </si>
  <si>
    <t>2017. évi I.módosítás</t>
  </si>
  <si>
    <t>Egészségház felújítás</t>
  </si>
  <si>
    <t>2017. évi eredeti</t>
  </si>
  <si>
    <t>Beruházások             K6</t>
  </si>
  <si>
    <t>2017.évi II. módosítás</t>
  </si>
  <si>
    <t>B21</t>
  </si>
  <si>
    <t>Felhalmozási célú önkormányzati támogatások</t>
  </si>
  <si>
    <t>Településképi arculati kézikönyv elkészítése</t>
  </si>
  <si>
    <t>2016. évről áthúzódó bérkompenzáció</t>
  </si>
  <si>
    <t>6. Óvodapedagógusok munkáját segítők kiegészítő bértámogatása</t>
  </si>
  <si>
    <t>2017. évi bérkompenzáció</t>
  </si>
  <si>
    <t xml:space="preserve">V. Működési célú támogatások és kiegészító támogatások </t>
  </si>
  <si>
    <t>a minimálbér és garantált bérmiminum emelésének kompenzációja</t>
  </si>
  <si>
    <t>polgármesterek béremelés különbözetének kompenzációja</t>
  </si>
  <si>
    <t>2017. évi II. módosítás</t>
  </si>
  <si>
    <t>2017. II. módosítás</t>
  </si>
  <si>
    <t>1.2.5. Erzsébet utalvány</t>
  </si>
  <si>
    <t>2.3. Óvoda konyha felújítása pályázati támogatás</t>
  </si>
  <si>
    <t>2017. II. mód.</t>
  </si>
  <si>
    <t>Gyermekvédelmi pénzbeli és természetbeni ellátások</t>
  </si>
  <si>
    <t>2017. II. mód</t>
  </si>
  <si>
    <t>Intézményen kívüli gyermekétkeztetés</t>
  </si>
  <si>
    <t>2017. II.mód</t>
  </si>
  <si>
    <t>2017. évi II.módosítás</t>
  </si>
  <si>
    <t>Óvoda konyha felújítás - építés</t>
  </si>
  <si>
    <t>Óvoda konyha felújítás - eszközbeszerzés</t>
  </si>
  <si>
    <t>2017.évi III. módosítás</t>
  </si>
  <si>
    <t>Államháztartáson belüli megelőlegezés</t>
  </si>
  <si>
    <t>B813</t>
  </si>
  <si>
    <t>B814</t>
  </si>
  <si>
    <t>B8</t>
  </si>
  <si>
    <t>Finanszírozási bevételek összesen</t>
  </si>
  <si>
    <t>2017. évi III. módosítás</t>
  </si>
  <si>
    <t>szociális tüzifa támogatás</t>
  </si>
  <si>
    <t>2017. III. módosítás</t>
  </si>
  <si>
    <t>2.4. Önkormányzatok kis összegű támogatásai (járda felújítás</t>
  </si>
  <si>
    <t>2017. III. mód</t>
  </si>
  <si>
    <t>2017. III. mód.</t>
  </si>
  <si>
    <t>Finanszírozási bevételek.    B81</t>
  </si>
  <si>
    <t>2017. III.mód</t>
  </si>
  <si>
    <t>2017. III: mód.</t>
  </si>
  <si>
    <t>2017. évi III.módosítás</t>
  </si>
  <si>
    <t>Település arculati kézikönyv</t>
  </si>
  <si>
    <t>Általános tartalék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</si>
</sst>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14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2" fillId="25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7" borderId="7" applyNumberFormat="0" applyFont="0" applyAlignment="0" applyProtection="0"/>
    <xf numFmtId="0" fontId="70" fillId="28" borderId="0" applyNumberFormat="0" applyBorder="0" applyAlignment="0" applyProtection="0"/>
    <xf numFmtId="0" fontId="71" fillId="29" borderId="8" applyNumberFormat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29" borderId="1" applyNumberFormat="0" applyAlignment="0" applyProtection="0"/>
    <xf numFmtId="9" fontId="0" fillId="0" borderId="0" applyFont="0" applyFill="0" applyBorder="0" applyAlignment="0" applyProtection="0"/>
  </cellStyleXfs>
  <cellXfs count="6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6" fillId="0" borderId="11" xfId="64" applyFont="1" applyBorder="1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10" fillId="0" borderId="11" xfId="58" applyFont="1" applyBorder="1">
      <alignment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2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1" fillId="0" borderId="11" xfId="61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3" fontId="34" fillId="0" borderId="11" xfId="0" applyNumberFormat="1" applyFont="1" applyBorder="1" applyAlignment="1">
      <alignment vertical="center"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5" fillId="0" borderId="11" xfId="63" applyFont="1" applyBorder="1" applyAlignment="1">
      <alignment vertical="distributed"/>
      <protection/>
    </xf>
    <xf numFmtId="16" fontId="7" fillId="0" borderId="12" xfId="68" applyNumberFormat="1" applyFont="1" applyBorder="1">
      <alignment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1" fillId="0" borderId="20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1" xfId="56" applyNumberFormat="1" applyFont="1" applyBorder="1" applyAlignment="1">
      <alignment vertical="center"/>
      <protection/>
    </xf>
    <xf numFmtId="3" fontId="10" fillId="0" borderId="21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15" fillId="0" borderId="11" xfId="64" applyNumberFormat="1" applyFont="1" applyBorder="1">
      <alignment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21" xfId="56" applyFont="1" applyBorder="1" applyAlignment="1">
      <alignment vertical="center"/>
      <protection/>
    </xf>
    <xf numFmtId="0" fontId="8" fillId="0" borderId="22" xfId="56" applyFont="1" applyBorder="1" applyAlignment="1">
      <alignment vertical="center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3" xfId="60" applyFont="1" applyFill="1" applyBorder="1" applyAlignment="1">
      <alignment horizontal="right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11" fillId="32" borderId="25" xfId="60" applyFont="1" applyFill="1" applyBorder="1" applyAlignment="1">
      <alignment horizontal="center" vertical="center"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6" xfId="65" applyFont="1" applyBorder="1" applyAlignment="1">
      <alignment horizontal="left"/>
      <protection/>
    </xf>
    <xf numFmtId="0" fontId="15" fillId="0" borderId="27" xfId="65" applyFont="1" applyBorder="1" applyAlignment="1">
      <alignment horizontal="center"/>
      <protection/>
    </xf>
    <xf numFmtId="0" fontId="15" fillId="0" borderId="14" xfId="65" applyFont="1" applyBorder="1" applyAlignment="1">
      <alignment horizontal="left"/>
      <protection/>
    </xf>
    <xf numFmtId="0" fontId="14" fillId="0" borderId="12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9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9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3" fontId="38" fillId="0" borderId="11" xfId="64" applyNumberFormat="1" applyFont="1" applyBorder="1">
      <alignment/>
      <protection/>
    </xf>
    <xf numFmtId="3" fontId="10" fillId="0" borderId="11" xfId="58" applyNumberFormat="1" applyFont="1" applyBorder="1">
      <alignment/>
      <protection/>
    </xf>
    <xf numFmtId="3" fontId="11" fillId="0" borderId="11" xfId="58" applyNumberFormat="1" applyFont="1" applyBorder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5" fillId="0" borderId="11" xfId="58" applyFont="1" applyBorder="1">
      <alignment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8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10" fillId="0" borderId="0" xfId="62" applyNumberFormat="1" applyFont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0" fontId="5" fillId="0" borderId="11" xfId="6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4" borderId="29" xfId="65" applyFont="1" applyFill="1" applyBorder="1" applyAlignment="1">
      <alignment horizontal="center"/>
      <protection/>
    </xf>
    <xf numFmtId="0" fontId="15" fillId="34" borderId="30" xfId="65" applyFont="1" applyFill="1" applyBorder="1" applyAlignment="1">
      <alignment horizontal="left"/>
      <protection/>
    </xf>
    <xf numFmtId="0" fontId="15" fillId="34" borderId="31" xfId="65" applyFont="1" applyFill="1" applyBorder="1" applyAlignment="1">
      <alignment horizontal="right"/>
      <protection/>
    </xf>
    <xf numFmtId="3" fontId="15" fillId="34" borderId="32" xfId="65" applyNumberFormat="1" applyFont="1" applyFill="1" applyBorder="1" applyAlignment="1">
      <alignment horizontal="right"/>
      <protection/>
    </xf>
    <xf numFmtId="0" fontId="14" fillId="34" borderId="33" xfId="65" applyFont="1" applyFill="1" applyBorder="1" applyAlignment="1">
      <alignment horizontal="center"/>
      <protection/>
    </xf>
    <xf numFmtId="0" fontId="9" fillId="0" borderId="34" xfId="56" applyFont="1" applyBorder="1" applyAlignment="1">
      <alignment vertical="center"/>
      <protection/>
    </xf>
    <xf numFmtId="3" fontId="11" fillId="0" borderId="34" xfId="60" applyNumberFormat="1" applyFont="1" applyFill="1" applyBorder="1">
      <alignment/>
      <protection/>
    </xf>
    <xf numFmtId="3" fontId="11" fillId="0" borderId="35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3" fontId="11" fillId="0" borderId="20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0" fillId="0" borderId="36" xfId="60" applyNumberFormat="1" applyFont="1" applyFill="1" applyBorder="1">
      <alignment/>
      <protection/>
    </xf>
    <xf numFmtId="3" fontId="10" fillId="0" borderId="22" xfId="60" applyNumberFormat="1" applyFont="1" applyFill="1" applyBorder="1">
      <alignment/>
      <protection/>
    </xf>
    <xf numFmtId="0" fontId="9" fillId="34" borderId="19" xfId="56" applyFont="1" applyFill="1" applyBorder="1" applyAlignment="1">
      <alignment vertical="center"/>
      <protection/>
    </xf>
    <xf numFmtId="3" fontId="11" fillId="34" borderId="19" xfId="60" applyNumberFormat="1" applyFont="1" applyFill="1" applyBorder="1">
      <alignment/>
      <protection/>
    </xf>
    <xf numFmtId="0" fontId="9" fillId="34" borderId="11" xfId="56" applyFont="1" applyFill="1" applyBorder="1" applyAlignment="1">
      <alignment vertical="center"/>
      <protection/>
    </xf>
    <xf numFmtId="3" fontId="11" fillId="34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4" borderId="11" xfId="60" applyNumberFormat="1" applyFont="1" applyFill="1" applyBorder="1">
      <alignment/>
      <protection/>
    </xf>
    <xf numFmtId="0" fontId="11" fillId="34" borderId="11" xfId="67" applyFont="1" applyFill="1" applyBorder="1">
      <alignment/>
      <protection/>
    </xf>
    <xf numFmtId="3" fontId="11" fillId="34" borderId="11" xfId="56" applyNumberFormat="1" applyFont="1" applyFill="1" applyBorder="1" applyAlignment="1">
      <alignment vertical="center"/>
      <protection/>
    </xf>
    <xf numFmtId="0" fontId="39" fillId="32" borderId="11" xfId="0" applyFont="1" applyFill="1" applyBorder="1" applyAlignment="1">
      <alignment horizontal="center" wrapText="1"/>
    </xf>
    <xf numFmtId="3" fontId="10" fillId="35" borderId="11" xfId="62" applyNumberFormat="1" applyFont="1" applyFill="1" applyBorder="1" applyAlignment="1">
      <alignment horizontal="right"/>
      <protection/>
    </xf>
    <xf numFmtId="0" fontId="3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6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0" fontId="19" fillId="34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 vertical="center"/>
    </xf>
    <xf numFmtId="0" fontId="18" fillId="36" borderId="11" xfId="62" applyFont="1" applyFill="1" applyBorder="1" applyAlignment="1">
      <alignment horizontal="left"/>
      <protection/>
    </xf>
    <xf numFmtId="3" fontId="18" fillId="36" borderId="11" xfId="62" applyNumberFormat="1" applyFont="1" applyFill="1" applyBorder="1" applyAlignment="1">
      <alignment horizontal="right"/>
      <protection/>
    </xf>
    <xf numFmtId="16" fontId="18" fillId="36" borderId="11" xfId="62" applyNumberFormat="1" applyFont="1" applyFill="1" applyBorder="1" applyAlignment="1">
      <alignment horizontal="lef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0" fontId="11" fillId="34" borderId="11" xfId="62" applyFont="1" applyFill="1" applyBorder="1" applyAlignment="1">
      <alignment horizontal="left"/>
      <protection/>
    </xf>
    <xf numFmtId="3" fontId="11" fillId="34" borderId="11" xfId="62" applyNumberFormat="1" applyFont="1" applyFill="1" applyBorder="1" applyAlignment="1">
      <alignment horizontal="right"/>
      <protection/>
    </xf>
    <xf numFmtId="49" fontId="11" fillId="36" borderId="11" xfId="62" applyNumberFormat="1" applyFont="1" applyFill="1" applyBorder="1" applyAlignment="1">
      <alignment horizontal="center"/>
      <protection/>
    </xf>
    <xf numFmtId="0" fontId="5" fillId="36" borderId="11" xfId="68" applyFont="1" applyFill="1" applyBorder="1">
      <alignment/>
      <protection/>
    </xf>
    <xf numFmtId="0" fontId="7" fillId="36" borderId="12" xfId="68" applyFont="1" applyFill="1" applyBorder="1">
      <alignment/>
      <protection/>
    </xf>
    <xf numFmtId="3" fontId="20" fillId="36" borderId="11" xfId="68" applyNumberFormat="1" applyFont="1" applyFill="1" applyBorder="1">
      <alignment/>
      <protection/>
    </xf>
    <xf numFmtId="0" fontId="35" fillId="36" borderId="12" xfId="68" applyFont="1" applyFill="1" applyBorder="1">
      <alignment/>
      <protection/>
    </xf>
    <xf numFmtId="0" fontId="7" fillId="36" borderId="12" xfId="68" applyFont="1" applyFill="1" applyBorder="1" applyAlignment="1">
      <alignment horizontal="right"/>
      <protection/>
    </xf>
    <xf numFmtId="0" fontId="7" fillId="36" borderId="12" xfId="68" applyFont="1" applyFill="1" applyBorder="1" applyAlignment="1">
      <alignment horizontal="center"/>
      <protection/>
    </xf>
    <xf numFmtId="0" fontId="7" fillId="36" borderId="11" xfId="68" applyFont="1" applyFill="1" applyBorder="1">
      <alignment/>
      <protection/>
    </xf>
    <xf numFmtId="3" fontId="7" fillId="36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6" borderId="16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8" fillId="0" borderId="11" xfId="62" applyBorder="1">
      <alignment/>
      <protection/>
    </xf>
    <xf numFmtId="0" fontId="8" fillId="0" borderId="19" xfId="56" applyFont="1" applyBorder="1" applyAlignment="1">
      <alignment vertical="center" wrapText="1"/>
      <protection/>
    </xf>
    <xf numFmtId="0" fontId="8" fillId="0" borderId="36" xfId="56" applyFont="1" applyBorder="1" applyAlignment="1">
      <alignment vertical="center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distributed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3" fillId="34" borderId="11" xfId="64" applyFont="1" applyFill="1" applyBorder="1" applyAlignment="1">
      <alignment horizontal="left" vertical="center"/>
      <protection/>
    </xf>
    <xf numFmtId="0" fontId="17" fillId="34" borderId="11" xfId="64" applyFont="1" applyFill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/>
      <protection/>
    </xf>
    <xf numFmtId="3" fontId="7" fillId="32" borderId="11" xfId="62" applyNumberFormat="1" applyFont="1" applyFill="1" applyBorder="1" applyAlignment="1">
      <alignment horizontal="right" vertical="center"/>
      <protection/>
    </xf>
    <xf numFmtId="3" fontId="20" fillId="0" borderId="11" xfId="62" applyNumberFormat="1" applyFont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5" fillId="0" borderId="12" xfId="62" applyNumberFormat="1" applyFont="1" applyBorder="1" applyAlignment="1">
      <alignment horizontal="right" vertical="center"/>
      <protection/>
    </xf>
    <xf numFmtId="3" fontId="7" fillId="32" borderId="12" xfId="62" applyNumberFormat="1" applyFont="1" applyFill="1" applyBorder="1" applyAlignment="1">
      <alignment horizontal="right" vertical="center"/>
      <protection/>
    </xf>
    <xf numFmtId="3" fontId="20" fillId="32" borderId="12" xfId="62" applyNumberFormat="1" applyFont="1" applyFill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vertical="center"/>
      <protection/>
    </xf>
    <xf numFmtId="3" fontId="7" fillId="34" borderId="11" xfId="62" applyNumberFormat="1" applyFont="1" applyFill="1" applyBorder="1">
      <alignment/>
      <protection/>
    </xf>
    <xf numFmtId="3" fontId="5" fillId="0" borderId="11" xfId="62" applyNumberFormat="1" applyFont="1" applyBorder="1">
      <alignment/>
      <protection/>
    </xf>
    <xf numFmtId="3" fontId="5" fillId="37" borderId="11" xfId="62" applyNumberFormat="1" applyFont="1" applyFill="1" applyBorder="1">
      <alignment/>
      <protection/>
    </xf>
    <xf numFmtId="3" fontId="7" fillId="0" borderId="11" xfId="62" applyNumberFormat="1" applyFont="1" applyBorder="1">
      <alignment/>
      <protection/>
    </xf>
    <xf numFmtId="3" fontId="7" fillId="33" borderId="12" xfId="59" applyNumberFormat="1" applyFont="1" applyFill="1" applyBorder="1" applyAlignment="1">
      <alignment horizontal="right" vertical="center" wrapText="1"/>
      <protection/>
    </xf>
    <xf numFmtId="3" fontId="5" fillId="0" borderId="11" xfId="59" applyNumberFormat="1" applyFont="1" applyBorder="1" applyAlignment="1">
      <alignment horizontal="right" vertical="center"/>
      <protection/>
    </xf>
    <xf numFmtId="3" fontId="7" fillId="0" borderId="11" xfId="59" applyNumberFormat="1" applyFont="1" applyBorder="1" applyAlignment="1">
      <alignment horizontal="right" vertical="center"/>
      <protection/>
    </xf>
    <xf numFmtId="3" fontId="7" fillId="35" borderId="11" xfId="59" applyNumberFormat="1" applyFont="1" applyFill="1" applyBorder="1" applyAlignment="1">
      <alignment horizontal="right" vertical="center"/>
      <protection/>
    </xf>
    <xf numFmtId="3" fontId="7" fillId="32" borderId="11" xfId="59" applyNumberFormat="1" applyFont="1" applyFill="1" applyBorder="1" applyAlignment="1">
      <alignment horizontal="right" vertical="center"/>
      <protection/>
    </xf>
    <xf numFmtId="0" fontId="11" fillId="37" borderId="11" xfId="59" applyFont="1" applyFill="1" applyBorder="1" applyAlignment="1">
      <alignment horizontal="center"/>
      <protection/>
    </xf>
    <xf numFmtId="0" fontId="18" fillId="37" borderId="11" xfId="59" applyFont="1" applyFill="1" applyBorder="1" applyAlignment="1">
      <alignment horizontal="left"/>
      <protection/>
    </xf>
    <xf numFmtId="3" fontId="7" fillId="37" borderId="11" xfId="59" applyNumberFormat="1" applyFont="1" applyFill="1" applyBorder="1" applyAlignment="1">
      <alignment horizontal="right" vertical="center"/>
      <protection/>
    </xf>
    <xf numFmtId="3" fontId="7" fillId="37" borderId="11" xfId="62" applyNumberFormat="1" applyFont="1" applyFill="1" applyBorder="1">
      <alignment/>
      <protection/>
    </xf>
    <xf numFmtId="0" fontId="18" fillId="37" borderId="13" xfId="59" applyFont="1" applyFill="1" applyBorder="1" applyAlignment="1">
      <alignment horizontal="left"/>
      <protection/>
    </xf>
    <xf numFmtId="0" fontId="10" fillId="0" borderId="11" xfId="59" applyFont="1" applyBorder="1" applyAlignment="1">
      <alignment horizontal="center"/>
      <protection/>
    </xf>
    <xf numFmtId="0" fontId="2" fillId="0" borderId="16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vertical="distributed"/>
    </xf>
    <xf numFmtId="0" fontId="29" fillId="0" borderId="11" xfId="0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32" borderId="11" xfId="7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8" fillId="32" borderId="11" xfId="0" applyNumberFormat="1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3" fontId="1" fillId="37" borderId="11" xfId="0" applyNumberFormat="1" applyFont="1" applyFill="1" applyBorder="1" applyAlignment="1">
      <alignment horizontal="right" vertical="center"/>
    </xf>
    <xf numFmtId="0" fontId="4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49" fontId="2" fillId="37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3" fontId="1" fillId="37" borderId="0" xfId="0" applyNumberFormat="1" applyFont="1" applyFill="1" applyBorder="1" applyAlignment="1">
      <alignment horizontal="right" vertical="center"/>
    </xf>
    <xf numFmtId="166" fontId="2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vertical="center"/>
    </xf>
    <xf numFmtId="3" fontId="1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right" vertical="center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1" fontId="15" fillId="0" borderId="12" xfId="65" applyNumberFormat="1" applyFont="1" applyBorder="1" applyAlignment="1">
      <alignment horizontal="right"/>
      <protection/>
    </xf>
    <xf numFmtId="3" fontId="23" fillId="0" borderId="16" xfId="62" applyNumberFormat="1" applyFont="1" applyBorder="1" applyAlignment="1">
      <alignment horizontal="right"/>
      <protection/>
    </xf>
    <xf numFmtId="3" fontId="30" fillId="0" borderId="13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30" fillId="36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3" fontId="1" fillId="34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distributed"/>
    </xf>
    <xf numFmtId="1" fontId="15" fillId="0" borderId="14" xfId="65" applyNumberFormat="1" applyFont="1" applyBorder="1" applyAlignment="1">
      <alignment horizontal="right"/>
      <protection/>
    </xf>
    <xf numFmtId="0" fontId="3" fillId="32" borderId="17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0" fillId="32" borderId="2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0" fillId="0" borderId="13" xfId="62" applyFont="1" applyBorder="1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38" xfId="56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3" fontId="15" fillId="0" borderId="11" xfId="64" applyNumberFormat="1" applyFont="1" applyFill="1" applyBorder="1" applyAlignment="1">
      <alignment horizontal="right" vertical="center"/>
      <protection/>
    </xf>
    <xf numFmtId="3" fontId="15" fillId="34" borderId="11" xfId="64" applyNumberFormat="1" applyFont="1" applyFill="1" applyBorder="1" applyAlignment="1">
      <alignment horizontal="right" vertical="center"/>
      <protection/>
    </xf>
    <xf numFmtId="49" fontId="11" fillId="34" borderId="11" xfId="62" applyNumberFormat="1" applyFont="1" applyFill="1" applyBorder="1" applyAlignment="1">
      <alignment horizontal="center"/>
      <protection/>
    </xf>
    <xf numFmtId="3" fontId="7" fillId="34" borderId="11" xfId="62" applyNumberFormat="1" applyFont="1" applyFill="1" applyBorder="1" applyAlignment="1">
      <alignment horizontal="right" vertical="center"/>
      <protection/>
    </xf>
    <xf numFmtId="0" fontId="7" fillId="34" borderId="11" xfId="62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3" fontId="77" fillId="0" borderId="11" xfId="61" applyNumberFormat="1" applyFont="1" applyBorder="1">
      <alignment/>
      <protection/>
    </xf>
    <xf numFmtId="0" fontId="15" fillId="0" borderId="39" xfId="65" applyFont="1" applyBorder="1" applyAlignment="1">
      <alignment horizontal="center"/>
      <protection/>
    </xf>
    <xf numFmtId="0" fontId="15" fillId="0" borderId="40" xfId="65" applyFont="1" applyBorder="1" applyAlignment="1">
      <alignment horizontal="left"/>
      <protection/>
    </xf>
    <xf numFmtId="0" fontId="14" fillId="0" borderId="15" xfId="65" applyFont="1" applyBorder="1" applyAlignment="1">
      <alignment horizontal="center"/>
      <protection/>
    </xf>
    <xf numFmtId="1" fontId="15" fillId="0" borderId="40" xfId="65" applyNumberFormat="1" applyFont="1" applyBorder="1" applyAlignment="1">
      <alignment horizontal="right"/>
      <protection/>
    </xf>
    <xf numFmtId="0" fontId="14" fillId="0" borderId="41" xfId="65" applyFont="1" applyBorder="1" applyAlignment="1">
      <alignment horizontal="left"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4" borderId="10" xfId="62" applyFont="1" applyFill="1" applyBorder="1" applyAlignment="1">
      <alignment horizontal="center" vertical="center" wrapText="1"/>
      <protection/>
    </xf>
    <xf numFmtId="0" fontId="11" fillId="34" borderId="12" xfId="62" applyFont="1" applyFill="1" applyBorder="1" applyAlignment="1">
      <alignment horizontal="center" vertical="center" wrapText="1"/>
      <protection/>
    </xf>
    <xf numFmtId="0" fontId="7" fillId="34" borderId="11" xfId="62" applyFont="1" applyFill="1" applyBorder="1" applyAlignment="1">
      <alignment horizontal="center" vertical="center"/>
      <protection/>
    </xf>
    <xf numFmtId="0" fontId="11" fillId="34" borderId="11" xfId="62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7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2" borderId="42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9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36" borderId="13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1" fillId="32" borderId="40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14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distributed"/>
    </xf>
    <xf numFmtId="0" fontId="0" fillId="32" borderId="0" xfId="0" applyFont="1" applyFill="1" applyBorder="1" applyAlignment="1">
      <alignment horizontal="center" vertical="distributed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3" fillId="32" borderId="14" xfId="0" applyFont="1" applyFill="1" applyBorder="1" applyAlignment="1">
      <alignment horizontal="center" vertical="distributed"/>
    </xf>
    <xf numFmtId="0" fontId="3" fillId="32" borderId="23" xfId="0" applyFont="1" applyFill="1" applyBorder="1" applyAlignment="1">
      <alignment horizontal="center" vertical="distributed"/>
    </xf>
    <xf numFmtId="0" fontId="3" fillId="32" borderId="17" xfId="0" applyFont="1" applyFill="1" applyBorder="1" applyAlignment="1">
      <alignment horizontal="center" vertical="distributed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distributed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7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42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15" fillId="0" borderId="43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15" fillId="33" borderId="44" xfId="65" applyFont="1" applyFill="1" applyBorder="1" applyAlignment="1">
      <alignment horizontal="center" vertical="center" wrapText="1"/>
      <protection/>
    </xf>
    <xf numFmtId="0" fontId="15" fillId="33" borderId="45" xfId="65" applyFont="1" applyFill="1" applyBorder="1" applyAlignment="1">
      <alignment horizontal="center" vertical="center" wrapText="1"/>
      <protection/>
    </xf>
    <xf numFmtId="0" fontId="15" fillId="33" borderId="46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left"/>
      <protection/>
    </xf>
    <xf numFmtId="0" fontId="9" fillId="32" borderId="42" xfId="66" applyFont="1" applyFill="1" applyBorder="1" applyAlignment="1">
      <alignment horizontal="center" vertical="center" wrapText="1"/>
      <protection/>
    </xf>
    <xf numFmtId="0" fontId="9" fillId="32" borderId="25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7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42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25" xfId="66" applyFont="1" applyFill="1" applyBorder="1" applyAlignment="1">
      <alignment horizontal="distributed" vertical="distributed"/>
      <protection/>
    </xf>
    <xf numFmtId="0" fontId="6" fillId="32" borderId="40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15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7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7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8" fillId="0" borderId="0" xfId="57" applyAlignment="1">
      <alignment horizontal="center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/>
      <protection/>
    </xf>
    <xf numFmtId="0" fontId="6" fillId="0" borderId="23" xfId="58" applyFont="1" applyBorder="1" applyAlignment="1">
      <alignment horizontal="right"/>
      <protection/>
    </xf>
    <xf numFmtId="0" fontId="7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83"/>
  <sheetViews>
    <sheetView view="pageLayout" zoomScaleSheetLayoutView="100" workbookViewId="0" topLeftCell="A43">
      <selection activeCell="G51" sqref="G51"/>
    </sheetView>
  </sheetViews>
  <sheetFormatPr defaultColWidth="9.00390625" defaultRowHeight="12.75"/>
  <cols>
    <col min="1" max="1" width="13.125" style="25" customWidth="1"/>
    <col min="2" max="2" width="54.875" style="25" customWidth="1"/>
    <col min="3" max="3" width="18.625" style="25" customWidth="1"/>
    <col min="4" max="4" width="13.25390625" style="25" customWidth="1"/>
    <col min="5" max="5" width="14.00390625" style="25" customWidth="1"/>
    <col min="6" max="6" width="14.25390625" style="25" customWidth="1"/>
    <col min="7" max="7" width="14.125" style="25" customWidth="1"/>
    <col min="8" max="16384" width="9.125" style="25" customWidth="1"/>
  </cols>
  <sheetData>
    <row r="1" spans="1:7" ht="15" customHeight="1">
      <c r="A1" s="545" t="s">
        <v>209</v>
      </c>
      <c r="B1" s="546" t="s">
        <v>13</v>
      </c>
      <c r="C1" s="547" t="s">
        <v>515</v>
      </c>
      <c r="D1" s="556" t="s">
        <v>542</v>
      </c>
      <c r="E1" s="553" t="s">
        <v>571</v>
      </c>
      <c r="F1" s="553" t="s">
        <v>585</v>
      </c>
      <c r="G1" s="553" t="s">
        <v>607</v>
      </c>
    </row>
    <row r="2" spans="1:7" ht="15" customHeight="1">
      <c r="A2" s="545"/>
      <c r="B2" s="546"/>
      <c r="C2" s="548"/>
      <c r="D2" s="556"/>
      <c r="E2" s="554"/>
      <c r="F2" s="554"/>
      <c r="G2" s="554"/>
    </row>
    <row r="3" spans="1:7" ht="24.75" customHeight="1">
      <c r="A3" s="33" t="s">
        <v>92</v>
      </c>
      <c r="B3" s="79" t="s">
        <v>253</v>
      </c>
      <c r="C3" s="26"/>
      <c r="D3" s="413"/>
      <c r="E3" s="413"/>
      <c r="F3" s="413"/>
      <c r="G3" s="413"/>
    </row>
    <row r="4" spans="1:7" ht="19.5" customHeight="1">
      <c r="A4" s="33" t="s">
        <v>207</v>
      </c>
      <c r="B4" s="79" t="s">
        <v>341</v>
      </c>
      <c r="C4" s="27"/>
      <c r="D4" s="413"/>
      <c r="E4" s="413"/>
      <c r="F4" s="413"/>
      <c r="G4" s="413"/>
    </row>
    <row r="5" spans="1:7" ht="19.5" customHeight="1">
      <c r="A5" s="29" t="s">
        <v>213</v>
      </c>
      <c r="B5" s="78" t="s">
        <v>214</v>
      </c>
      <c r="C5" s="424">
        <f>SUM(C6:C9)</f>
        <v>47262000</v>
      </c>
      <c r="D5" s="436">
        <f>SUM(D6:D9)</f>
        <v>42056450</v>
      </c>
      <c r="E5" s="436">
        <f>SUM(E6:E10)</f>
        <v>42171077</v>
      </c>
      <c r="F5" s="436">
        <f>SUM(F6:F10)</f>
        <v>45137138</v>
      </c>
      <c r="G5" s="436">
        <f>SUM(G6:G10)</f>
        <v>46163800</v>
      </c>
    </row>
    <row r="6" spans="1:7" ht="19.5" customHeight="1">
      <c r="A6" s="26" t="s">
        <v>208</v>
      </c>
      <c r="B6" s="266" t="s">
        <v>335</v>
      </c>
      <c r="C6" s="432">
        <v>15188000</v>
      </c>
      <c r="D6" s="432">
        <v>16521419</v>
      </c>
      <c r="E6" s="432">
        <v>16521419</v>
      </c>
      <c r="F6" s="432">
        <v>17545549</v>
      </c>
      <c r="G6" s="432">
        <v>17545549</v>
      </c>
    </row>
    <row r="7" spans="1:7" ht="19.5" customHeight="1">
      <c r="A7" s="26" t="s">
        <v>210</v>
      </c>
      <c r="B7" s="268" t="s">
        <v>336</v>
      </c>
      <c r="C7" s="432">
        <v>20876000</v>
      </c>
      <c r="D7" s="432">
        <v>15474220</v>
      </c>
      <c r="E7" s="432">
        <v>15474220</v>
      </c>
      <c r="F7" s="432">
        <v>15874580</v>
      </c>
      <c r="G7" s="432">
        <f>F7-60593</f>
        <v>15813987</v>
      </c>
    </row>
    <row r="8" spans="1:7" ht="19.5" customHeight="1">
      <c r="A8" s="29" t="s">
        <v>211</v>
      </c>
      <c r="B8" s="266" t="s">
        <v>414</v>
      </c>
      <c r="C8" s="432">
        <v>9998000</v>
      </c>
      <c r="D8" s="432">
        <v>8860811</v>
      </c>
      <c r="E8" s="432">
        <v>8860811</v>
      </c>
      <c r="F8" s="432">
        <v>8863091</v>
      </c>
      <c r="G8" s="432">
        <f>F8-60990</f>
        <v>8802101</v>
      </c>
    </row>
    <row r="9" spans="1:7" ht="19.5" customHeight="1">
      <c r="A9" s="281" t="s">
        <v>320</v>
      </c>
      <c r="B9" s="266" t="s">
        <v>337</v>
      </c>
      <c r="C9" s="432">
        <v>1200000</v>
      </c>
      <c r="D9" s="432">
        <v>1200000</v>
      </c>
      <c r="E9" s="432">
        <v>1200000</v>
      </c>
      <c r="F9" s="432">
        <v>1200000</v>
      </c>
      <c r="G9" s="432">
        <v>1200000</v>
      </c>
    </row>
    <row r="10" spans="1:7" ht="19.5" customHeight="1">
      <c r="A10" s="29" t="s">
        <v>212</v>
      </c>
      <c r="B10" s="266" t="s">
        <v>338</v>
      </c>
      <c r="C10" s="432"/>
      <c r="D10" s="432"/>
      <c r="E10" s="432">
        <v>114627</v>
      </c>
      <c r="F10" s="432">
        <v>1653918</v>
      </c>
      <c r="G10" s="432">
        <f>F10+1085850+62395</f>
        <v>2802163</v>
      </c>
    </row>
    <row r="11" spans="1:7" ht="19.5" customHeight="1">
      <c r="A11" s="29" t="s">
        <v>240</v>
      </c>
      <c r="B11" s="268" t="s">
        <v>339</v>
      </c>
      <c r="C11" s="432">
        <v>3517000</v>
      </c>
      <c r="D11" s="432">
        <v>4595230</v>
      </c>
      <c r="E11" s="432">
        <v>9250487</v>
      </c>
      <c r="F11" s="432">
        <v>9223357</v>
      </c>
      <c r="G11" s="432">
        <v>8854661</v>
      </c>
    </row>
    <row r="12" spans="1:7" ht="19.5" customHeight="1">
      <c r="A12" s="209"/>
      <c r="B12" s="210" t="s">
        <v>340</v>
      </c>
      <c r="C12" s="425">
        <f>SUM(C6:C11)</f>
        <v>50779000</v>
      </c>
      <c r="D12" s="433">
        <f>SUM(D6:D11)</f>
        <v>46651680</v>
      </c>
      <c r="E12" s="433">
        <f>SUM(E6:E11)</f>
        <v>51421564</v>
      </c>
      <c r="F12" s="433">
        <f>SUM(F6:F11)</f>
        <v>54360495</v>
      </c>
      <c r="G12" s="433">
        <f>SUM(G6:G11)</f>
        <v>55018461</v>
      </c>
    </row>
    <row r="13" spans="1:7" ht="19.5" customHeight="1">
      <c r="A13" s="201" t="s">
        <v>215</v>
      </c>
      <c r="B13" s="200" t="s">
        <v>256</v>
      </c>
      <c r="C13" s="426"/>
      <c r="D13" s="434"/>
      <c r="E13" s="434"/>
      <c r="F13" s="434"/>
      <c r="G13" s="434"/>
    </row>
    <row r="14" spans="1:7" ht="19.5" customHeight="1">
      <c r="A14" s="530" t="s">
        <v>586</v>
      </c>
      <c r="B14" s="529" t="s">
        <v>587</v>
      </c>
      <c r="C14" s="426"/>
      <c r="D14" s="434"/>
      <c r="E14" s="434"/>
      <c r="F14" s="434">
        <v>17485900</v>
      </c>
      <c r="G14" s="434">
        <f>F14+1615760</f>
        <v>19101660</v>
      </c>
    </row>
    <row r="15" spans="1:7" ht="19.5" customHeight="1">
      <c r="A15" s="26" t="s">
        <v>254</v>
      </c>
      <c r="B15" s="208" t="s">
        <v>255</v>
      </c>
      <c r="C15" s="427">
        <v>31500000</v>
      </c>
      <c r="D15" s="434">
        <v>0</v>
      </c>
      <c r="E15" s="434">
        <v>41160604</v>
      </c>
      <c r="F15" s="434">
        <v>41160604</v>
      </c>
      <c r="G15" s="434">
        <v>41160604</v>
      </c>
    </row>
    <row r="16" spans="1:7" ht="19.5" customHeight="1">
      <c r="A16" s="212"/>
      <c r="B16" s="213" t="s">
        <v>257</v>
      </c>
      <c r="C16" s="425">
        <f>C15</f>
        <v>31500000</v>
      </c>
      <c r="D16" s="433">
        <f>D15</f>
        <v>0</v>
      </c>
      <c r="E16" s="433">
        <f>E15</f>
        <v>41160604</v>
      </c>
      <c r="F16" s="433">
        <f>SUM(F14:F15)</f>
        <v>58646504</v>
      </c>
      <c r="G16" s="433">
        <f>SUM(G14:G15)</f>
        <v>60262264</v>
      </c>
    </row>
    <row r="17" spans="1:7" ht="19.5" customHeight="1">
      <c r="A17" s="31" t="s">
        <v>216</v>
      </c>
      <c r="B17" s="80" t="s">
        <v>121</v>
      </c>
      <c r="C17" s="426"/>
      <c r="D17" s="434"/>
      <c r="E17" s="434"/>
      <c r="F17" s="434"/>
      <c r="G17" s="434"/>
    </row>
    <row r="18" spans="1:7" ht="19.5" customHeight="1">
      <c r="A18" s="29" t="s">
        <v>237</v>
      </c>
      <c r="B18" s="268" t="s">
        <v>346</v>
      </c>
      <c r="C18" s="427">
        <v>4300000</v>
      </c>
      <c r="D18" s="434">
        <v>5000000</v>
      </c>
      <c r="E18" s="434">
        <v>5000000</v>
      </c>
      <c r="F18" s="434">
        <v>5000000</v>
      </c>
      <c r="G18" s="434">
        <f>F18-426336</f>
        <v>4573664</v>
      </c>
    </row>
    <row r="19" spans="1:7" ht="19.5" customHeight="1">
      <c r="A19" s="29" t="s">
        <v>217</v>
      </c>
      <c r="B19" s="77" t="s">
        <v>218</v>
      </c>
      <c r="C19" s="427"/>
      <c r="D19" s="434"/>
      <c r="E19" s="434"/>
      <c r="F19" s="434"/>
      <c r="G19" s="434"/>
    </row>
    <row r="20" spans="1:7" ht="19.5" customHeight="1">
      <c r="A20" s="29" t="s">
        <v>261</v>
      </c>
      <c r="B20" s="266" t="s">
        <v>342</v>
      </c>
      <c r="C20" s="427">
        <v>4000000</v>
      </c>
      <c r="D20" s="434">
        <v>6000000</v>
      </c>
      <c r="E20" s="434">
        <v>6000000</v>
      </c>
      <c r="F20" s="434">
        <v>6000000</v>
      </c>
      <c r="G20" s="434">
        <f>F20+1203605</f>
        <v>7203605</v>
      </c>
    </row>
    <row r="21" spans="1:7" ht="19.5" customHeight="1">
      <c r="A21" s="281" t="s">
        <v>343</v>
      </c>
      <c r="B21" s="77" t="s">
        <v>262</v>
      </c>
      <c r="C21" s="427">
        <v>1300000</v>
      </c>
      <c r="D21" s="434">
        <v>1300000</v>
      </c>
      <c r="E21" s="434">
        <v>1300000</v>
      </c>
      <c r="F21" s="434">
        <v>1300000</v>
      </c>
      <c r="G21" s="434">
        <f>F21+40035</f>
        <v>1340035</v>
      </c>
    </row>
    <row r="22" spans="1:7" ht="19.5" customHeight="1">
      <c r="A22" s="281" t="s">
        <v>344</v>
      </c>
      <c r="B22" s="266" t="s">
        <v>345</v>
      </c>
      <c r="C22" s="427"/>
      <c r="D22" s="434"/>
      <c r="E22" s="434"/>
      <c r="F22" s="434"/>
      <c r="G22" s="434"/>
    </row>
    <row r="23" spans="1:7" ht="19.5" customHeight="1">
      <c r="A23" s="29" t="s">
        <v>238</v>
      </c>
      <c r="B23" s="77" t="s">
        <v>239</v>
      </c>
      <c r="C23" s="427"/>
      <c r="D23" s="434"/>
      <c r="E23" s="434"/>
      <c r="F23" s="434"/>
      <c r="G23" s="434">
        <v>245174</v>
      </c>
    </row>
    <row r="24" spans="1:7" ht="19.5" customHeight="1">
      <c r="A24" s="209"/>
      <c r="B24" s="214" t="s">
        <v>264</v>
      </c>
      <c r="C24" s="425">
        <f>C18+C20+C19+C21+C22+C23</f>
        <v>9600000</v>
      </c>
      <c r="D24" s="433">
        <f>D18+D20+D19+D21+D22+D23</f>
        <v>12300000</v>
      </c>
      <c r="E24" s="433">
        <f>E18+E20+E19+E21+E22+E23</f>
        <v>12300000</v>
      </c>
      <c r="F24" s="433">
        <f>F18+F20+F19+F21+F22+F23</f>
        <v>12300000</v>
      </c>
      <c r="G24" s="433">
        <f>G18+G20+G19+G21+G22+G23</f>
        <v>13362478</v>
      </c>
    </row>
    <row r="25" spans="1:7" ht="19.5" customHeight="1">
      <c r="A25" s="215" t="s">
        <v>219</v>
      </c>
      <c r="B25" s="210" t="s">
        <v>55</v>
      </c>
      <c r="C25" s="425">
        <v>20512000</v>
      </c>
      <c r="D25" s="433">
        <v>22629750</v>
      </c>
      <c r="E25" s="433">
        <v>22629750</v>
      </c>
      <c r="F25" s="433">
        <v>22629750</v>
      </c>
      <c r="G25" s="433">
        <f>F25+2989916</f>
        <v>25619666</v>
      </c>
    </row>
    <row r="26" spans="1:7" ht="19.5" customHeight="1">
      <c r="A26" s="31" t="s">
        <v>220</v>
      </c>
      <c r="B26" s="79" t="s">
        <v>101</v>
      </c>
      <c r="C26" s="427"/>
      <c r="D26" s="434"/>
      <c r="E26" s="434"/>
      <c r="F26" s="434"/>
      <c r="G26" s="434"/>
    </row>
    <row r="27" spans="1:7" ht="19.5" customHeight="1">
      <c r="A27" s="29" t="s">
        <v>246</v>
      </c>
      <c r="B27" s="77" t="s">
        <v>247</v>
      </c>
      <c r="C27" s="427"/>
      <c r="D27" s="434"/>
      <c r="E27" s="434"/>
      <c r="F27" s="434"/>
      <c r="G27" s="434"/>
    </row>
    <row r="28" spans="1:7" ht="19.5" customHeight="1">
      <c r="A28" s="281" t="s">
        <v>347</v>
      </c>
      <c r="B28" s="266" t="s">
        <v>348</v>
      </c>
      <c r="C28" s="427"/>
      <c r="D28" s="434"/>
      <c r="E28" s="434"/>
      <c r="F28" s="434"/>
      <c r="G28" s="434"/>
    </row>
    <row r="29" spans="1:7" ht="19.5" customHeight="1">
      <c r="A29" s="209"/>
      <c r="B29" s="210" t="s">
        <v>258</v>
      </c>
      <c r="C29" s="425">
        <f>SUM(C27:C28)</f>
        <v>0</v>
      </c>
      <c r="D29" s="435">
        <f>SUM(D27:D28)</f>
        <v>0</v>
      </c>
      <c r="E29" s="435">
        <f>SUM(E27:E28)</f>
        <v>0</v>
      </c>
      <c r="F29" s="435">
        <f>SUM(F27:F28)</f>
        <v>0</v>
      </c>
      <c r="G29" s="435">
        <f>SUM(G27:G28)</f>
        <v>0</v>
      </c>
    </row>
    <row r="30" spans="1:7" ht="19.5" customHeight="1">
      <c r="A30" s="31" t="s">
        <v>221</v>
      </c>
      <c r="B30" s="79" t="s">
        <v>222</v>
      </c>
      <c r="C30" s="428"/>
      <c r="D30" s="434"/>
      <c r="E30" s="434"/>
      <c r="F30" s="434"/>
      <c r="G30" s="434"/>
    </row>
    <row r="31" spans="1:7" ht="19.5" customHeight="1">
      <c r="A31" s="281" t="s">
        <v>349</v>
      </c>
      <c r="B31" s="266" t="s">
        <v>415</v>
      </c>
      <c r="C31" s="427"/>
      <c r="D31" s="434"/>
      <c r="E31" s="434"/>
      <c r="F31" s="434"/>
      <c r="G31" s="434"/>
    </row>
    <row r="32" spans="1:7" ht="19.5" customHeight="1">
      <c r="A32" s="281" t="s">
        <v>350</v>
      </c>
      <c r="B32" s="266" t="s">
        <v>351</v>
      </c>
      <c r="C32" s="427"/>
      <c r="D32" s="434"/>
      <c r="E32" s="434"/>
      <c r="F32" s="434"/>
      <c r="G32" s="434"/>
    </row>
    <row r="33" spans="1:7" ht="19.5" customHeight="1">
      <c r="A33" s="209"/>
      <c r="B33" s="210" t="s">
        <v>259</v>
      </c>
      <c r="C33" s="425">
        <f>SUM(C31:C32)</f>
        <v>0</v>
      </c>
      <c r="D33" s="435">
        <f>SUM(D31:D32)</f>
        <v>0</v>
      </c>
      <c r="E33" s="435">
        <f>SUM(E31:E32)</f>
        <v>0</v>
      </c>
      <c r="F33" s="435">
        <f>SUM(F31:F32)</f>
        <v>0</v>
      </c>
      <c r="G33" s="435">
        <f>SUM(G31:G32)</f>
        <v>0</v>
      </c>
    </row>
    <row r="34" spans="1:7" ht="19.5" customHeight="1">
      <c r="A34" s="32" t="s">
        <v>223</v>
      </c>
      <c r="B34" s="79" t="s">
        <v>224</v>
      </c>
      <c r="C34" s="428"/>
      <c r="D34" s="434"/>
      <c r="E34" s="434"/>
      <c r="F34" s="434"/>
      <c r="G34" s="434"/>
    </row>
    <row r="35" spans="1:7" ht="19.5" customHeight="1">
      <c r="A35" s="311" t="s">
        <v>352</v>
      </c>
      <c r="B35" s="268" t="s">
        <v>353</v>
      </c>
      <c r="C35" s="429">
        <v>26000</v>
      </c>
      <c r="D35" s="434">
        <v>0</v>
      </c>
      <c r="E35" s="434">
        <v>0</v>
      </c>
      <c r="F35" s="434">
        <v>0</v>
      </c>
      <c r="G35" s="434">
        <v>0</v>
      </c>
    </row>
    <row r="36" spans="1:7" ht="19.5" customHeight="1">
      <c r="A36" s="311" t="s">
        <v>354</v>
      </c>
      <c r="B36" s="268" t="s">
        <v>355</v>
      </c>
      <c r="C36" s="429"/>
      <c r="D36" s="434"/>
      <c r="E36" s="434">
        <v>7662000</v>
      </c>
      <c r="F36" s="434">
        <v>7662000</v>
      </c>
      <c r="G36" s="434">
        <v>7662000</v>
      </c>
    </row>
    <row r="37" spans="1:7" ht="19.5" customHeight="1">
      <c r="A37" s="216"/>
      <c r="B37" s="210" t="s">
        <v>260</v>
      </c>
      <c r="C37" s="430">
        <f>SUM(C35:C36)</f>
        <v>26000</v>
      </c>
      <c r="D37" s="435">
        <f>SUM(D35:D36)</f>
        <v>0</v>
      </c>
      <c r="E37" s="435">
        <f>SUM(E35:E36)</f>
        <v>7662000</v>
      </c>
      <c r="F37" s="435">
        <f>SUM(F35:F36)</f>
        <v>7662000</v>
      </c>
      <c r="G37" s="435">
        <f>SUM(G35:G36)</f>
        <v>7662000</v>
      </c>
    </row>
    <row r="38" spans="1:7" ht="19.5" customHeight="1">
      <c r="A38" s="217" t="s">
        <v>225</v>
      </c>
      <c r="B38" s="218" t="s">
        <v>226</v>
      </c>
      <c r="C38" s="431">
        <f>C12+C16+C24+C25+C29+C33+C37</f>
        <v>112417000</v>
      </c>
      <c r="D38" s="433">
        <f>D12+D16+D24+D25+D29+D33+D37</f>
        <v>81581430</v>
      </c>
      <c r="E38" s="433">
        <f>E12+E16+E24+E25+E29+E33+E37</f>
        <v>135173918</v>
      </c>
      <c r="F38" s="433">
        <f>F12+F16+F24+F25+F29+F33+F37</f>
        <v>155598749</v>
      </c>
      <c r="G38" s="433">
        <f>G12+G16+G24+G25+G29+G33+G37</f>
        <v>161924869</v>
      </c>
    </row>
    <row r="39" spans="1:7" ht="19.5" customHeight="1">
      <c r="A39" s="31" t="s">
        <v>609</v>
      </c>
      <c r="B39" s="79" t="s">
        <v>356</v>
      </c>
      <c r="C39" s="428">
        <v>5923000</v>
      </c>
      <c r="D39" s="436">
        <v>8696901</v>
      </c>
      <c r="E39" s="436">
        <v>12298345</v>
      </c>
      <c r="F39" s="436">
        <v>12298345</v>
      </c>
      <c r="G39" s="436">
        <v>12298345</v>
      </c>
    </row>
    <row r="40" spans="1:7" ht="19.5" customHeight="1">
      <c r="A40" s="31" t="s">
        <v>610</v>
      </c>
      <c r="B40" s="79" t="s">
        <v>608</v>
      </c>
      <c r="C40" s="428"/>
      <c r="D40" s="436"/>
      <c r="E40" s="436"/>
      <c r="F40" s="436"/>
      <c r="G40" s="436">
        <v>1411250</v>
      </c>
    </row>
    <row r="41" spans="1:7" ht="19.5" customHeight="1">
      <c r="A41" s="535" t="s">
        <v>611</v>
      </c>
      <c r="B41" s="537" t="s">
        <v>612</v>
      </c>
      <c r="C41" s="536"/>
      <c r="D41" s="433"/>
      <c r="E41" s="433"/>
      <c r="F41" s="433"/>
      <c r="G41" s="433">
        <f>SUM(G39:G40)</f>
        <v>13709595</v>
      </c>
    </row>
    <row r="42" spans="1:7" ht="19.5" customHeight="1">
      <c r="A42" s="209"/>
      <c r="B42" s="210" t="s">
        <v>263</v>
      </c>
      <c r="C42" s="425">
        <f>C38+C39</f>
        <v>118340000</v>
      </c>
      <c r="D42" s="433">
        <f>D38+D39</f>
        <v>90278331</v>
      </c>
      <c r="E42" s="433">
        <f>E38+E39</f>
        <v>147472263</v>
      </c>
      <c r="F42" s="433">
        <f>F38+F39</f>
        <v>167897094</v>
      </c>
      <c r="G42" s="433">
        <f>G38+G41</f>
        <v>175634464</v>
      </c>
    </row>
    <row r="43" spans="1:3" ht="12.75" customHeight="1">
      <c r="A43" s="30"/>
      <c r="B43" s="30"/>
      <c r="C43" s="339"/>
    </row>
    <row r="44" spans="1:7" ht="18" customHeight="1">
      <c r="A44" s="551" t="s">
        <v>266</v>
      </c>
      <c r="B44" s="552" t="s">
        <v>13</v>
      </c>
      <c r="C44" s="549" t="s">
        <v>416</v>
      </c>
      <c r="D44" s="555" t="s">
        <v>543</v>
      </c>
      <c r="E44" s="553" t="s">
        <v>571</v>
      </c>
      <c r="F44" s="553" t="s">
        <v>585</v>
      </c>
      <c r="G44" s="553" t="s">
        <v>607</v>
      </c>
    </row>
    <row r="45" spans="1:7" ht="15" customHeight="1">
      <c r="A45" s="551"/>
      <c r="B45" s="552"/>
      <c r="C45" s="550"/>
      <c r="D45" s="555"/>
      <c r="E45" s="554"/>
      <c r="F45" s="554"/>
      <c r="G45" s="554"/>
    </row>
    <row r="46" spans="1:7" ht="15.75">
      <c r="A46" s="109" t="s">
        <v>265</v>
      </c>
      <c r="B46" s="219" t="s">
        <v>357</v>
      </c>
      <c r="C46" s="437"/>
      <c r="D46" s="434"/>
      <c r="E46" s="434"/>
      <c r="F46" s="434"/>
      <c r="G46" s="434"/>
    </row>
    <row r="47" spans="1:7" ht="15">
      <c r="A47" s="156" t="s">
        <v>227</v>
      </c>
      <c r="B47" s="108" t="s">
        <v>267</v>
      </c>
      <c r="C47" s="438">
        <v>29859845</v>
      </c>
      <c r="D47" s="434">
        <v>28061649</v>
      </c>
      <c r="E47" s="434">
        <v>32224455</v>
      </c>
      <c r="F47" s="434">
        <v>33814333</v>
      </c>
      <c r="G47" s="434">
        <f>F47-392870</f>
        <v>33421463</v>
      </c>
    </row>
    <row r="48" spans="1:7" ht="19.5" customHeight="1">
      <c r="A48" s="156" t="s">
        <v>228</v>
      </c>
      <c r="B48" s="312" t="s">
        <v>268</v>
      </c>
      <c r="C48" s="438">
        <v>7926907</v>
      </c>
      <c r="D48" s="434">
        <v>6096828</v>
      </c>
      <c r="E48" s="434">
        <v>6629059</v>
      </c>
      <c r="F48" s="434">
        <v>6978832</v>
      </c>
      <c r="G48" s="434">
        <f>F48-86431</f>
        <v>6892401</v>
      </c>
    </row>
    <row r="49" spans="1:7" ht="19.5" customHeight="1">
      <c r="A49" s="157" t="s">
        <v>229</v>
      </c>
      <c r="B49" s="312" t="s">
        <v>230</v>
      </c>
      <c r="C49" s="438">
        <v>35731248</v>
      </c>
      <c r="D49" s="434">
        <v>37825338</v>
      </c>
      <c r="E49" s="434">
        <v>38368185</v>
      </c>
      <c r="F49" s="434">
        <v>39370465</v>
      </c>
      <c r="G49" s="434">
        <v>40641710</v>
      </c>
    </row>
    <row r="50" spans="1:7" ht="19.5" customHeight="1">
      <c r="A50" s="157" t="s">
        <v>231</v>
      </c>
      <c r="B50" s="312" t="s">
        <v>81</v>
      </c>
      <c r="C50" s="438">
        <v>4584000</v>
      </c>
      <c r="D50" s="434">
        <v>4620000</v>
      </c>
      <c r="E50" s="434">
        <v>4620000</v>
      </c>
      <c r="F50" s="434">
        <v>4817000</v>
      </c>
      <c r="G50" s="434">
        <v>4990000</v>
      </c>
    </row>
    <row r="51" spans="1:7" ht="19.5" customHeight="1">
      <c r="A51" s="157" t="s">
        <v>232</v>
      </c>
      <c r="B51" s="312" t="s">
        <v>463</v>
      </c>
      <c r="C51" s="438">
        <v>2638000</v>
      </c>
      <c r="D51" s="434">
        <v>9586927</v>
      </c>
      <c r="E51" s="434">
        <v>12720371</v>
      </c>
      <c r="F51" s="434">
        <v>12555271</v>
      </c>
      <c r="G51" s="434">
        <v>16356472</v>
      </c>
    </row>
    <row r="52" spans="1:7" ht="19.5" customHeight="1">
      <c r="A52" s="447" t="s">
        <v>544</v>
      </c>
      <c r="B52" s="312" t="s">
        <v>545</v>
      </c>
      <c r="C52" s="438"/>
      <c r="D52" s="434">
        <v>7386927</v>
      </c>
      <c r="E52" s="434">
        <v>10520371</v>
      </c>
      <c r="F52" s="434">
        <v>10355271</v>
      </c>
      <c r="G52" s="434">
        <f>F52+3509815</f>
        <v>13865086</v>
      </c>
    </row>
    <row r="53" spans="1:7" ht="19.5" customHeight="1">
      <c r="A53" s="442"/>
      <c r="B53" s="443" t="s">
        <v>269</v>
      </c>
      <c r="C53" s="444">
        <f>SUM(C47:C51)</f>
        <v>80740000</v>
      </c>
      <c r="D53" s="445">
        <f>SUM(D47:D51)</f>
        <v>86190742</v>
      </c>
      <c r="E53" s="445">
        <f>SUM(E47:E51)</f>
        <v>94562070</v>
      </c>
      <c r="F53" s="445">
        <f>SUM(F47:F51)</f>
        <v>97535901</v>
      </c>
      <c r="G53" s="445">
        <f>SUM(G47:G51)</f>
        <v>102302046</v>
      </c>
    </row>
    <row r="54" spans="1:7" ht="19.5" customHeight="1">
      <c r="A54" s="110" t="s">
        <v>233</v>
      </c>
      <c r="B54" s="155" t="s">
        <v>234</v>
      </c>
      <c r="C54" s="440">
        <v>35600000</v>
      </c>
      <c r="D54" s="436">
        <v>600000</v>
      </c>
      <c r="E54" s="436">
        <v>600000</v>
      </c>
      <c r="F54" s="436">
        <v>1461992</v>
      </c>
      <c r="G54" s="436">
        <f>F54+1355465</f>
        <v>2817457</v>
      </c>
    </row>
    <row r="55" spans="1:7" ht="19.5" customHeight="1">
      <c r="A55" s="110" t="s">
        <v>235</v>
      </c>
      <c r="B55" s="155" t="s">
        <v>102</v>
      </c>
      <c r="C55" s="439">
        <v>2000000</v>
      </c>
      <c r="D55" s="434">
        <v>2000000</v>
      </c>
      <c r="E55" s="434">
        <v>43160604</v>
      </c>
      <c r="F55" s="434">
        <v>59949612</v>
      </c>
      <c r="G55" s="434">
        <f>F55+1615760</f>
        <v>61565372</v>
      </c>
    </row>
    <row r="56" spans="1:7" ht="19.5" customHeight="1">
      <c r="A56" s="110" t="s">
        <v>236</v>
      </c>
      <c r="B56" s="155" t="s">
        <v>508</v>
      </c>
      <c r="C56" s="439"/>
      <c r="D56" s="434"/>
      <c r="E56" s="434">
        <v>7462000</v>
      </c>
      <c r="F56" s="434">
        <v>7462000</v>
      </c>
      <c r="G56" s="434">
        <v>7462000</v>
      </c>
    </row>
    <row r="57" spans="1:7" ht="19.5" customHeight="1">
      <c r="A57" s="442"/>
      <c r="B57" s="446" t="s">
        <v>270</v>
      </c>
      <c r="C57" s="444">
        <f>C54+C55+C56</f>
        <v>37600000</v>
      </c>
      <c r="D57" s="445">
        <f>D54+D55+D56</f>
        <v>2600000</v>
      </c>
      <c r="E57" s="445">
        <f>E54+E55+E56</f>
        <v>51222604</v>
      </c>
      <c r="F57" s="445">
        <f>F54+F55+F56</f>
        <v>68873604</v>
      </c>
      <c r="G57" s="445">
        <f>G54+G55+G56</f>
        <v>71844829</v>
      </c>
    </row>
    <row r="58" spans="1:7" ht="19.5" customHeight="1">
      <c r="A58" s="110" t="s">
        <v>509</v>
      </c>
      <c r="B58" s="220" t="s">
        <v>510</v>
      </c>
      <c r="C58" s="439">
        <f>C53+C57</f>
        <v>118340000</v>
      </c>
      <c r="D58" s="436">
        <f>D53+D57</f>
        <v>88790742</v>
      </c>
      <c r="E58" s="436">
        <f>E53+E57</f>
        <v>145784674</v>
      </c>
      <c r="F58" s="436">
        <f>F53+F57</f>
        <v>166409505</v>
      </c>
      <c r="G58" s="436">
        <f>G53+G57</f>
        <v>174146875</v>
      </c>
    </row>
    <row r="59" spans="1:7" ht="19.5" customHeight="1">
      <c r="A59" s="110" t="s">
        <v>271</v>
      </c>
      <c r="B59" s="102" t="s">
        <v>272</v>
      </c>
      <c r="C59" s="439">
        <v>0</v>
      </c>
      <c r="D59" s="436">
        <v>1487589</v>
      </c>
      <c r="E59" s="436">
        <v>1487589</v>
      </c>
      <c r="F59" s="436">
        <v>1487589</v>
      </c>
      <c r="G59" s="436">
        <v>1487589</v>
      </c>
    </row>
    <row r="60" spans="1:7" ht="19.5" customHeight="1">
      <c r="A60" s="221"/>
      <c r="B60" s="222" t="s">
        <v>273</v>
      </c>
      <c r="C60" s="441">
        <f>C53+C57+C59</f>
        <v>118340000</v>
      </c>
      <c r="D60" s="433">
        <f>D53+D57+D59</f>
        <v>90278331</v>
      </c>
      <c r="E60" s="433">
        <f>E53+E57+E59</f>
        <v>147272263</v>
      </c>
      <c r="F60" s="433">
        <f>F53+F57+F59</f>
        <v>167897094</v>
      </c>
      <c r="G60" s="433">
        <f>G53+G57+G59</f>
        <v>175634464</v>
      </c>
    </row>
    <row r="61" spans="1:3" ht="15">
      <c r="A61" s="14"/>
      <c r="B61" s="14"/>
      <c r="C61" s="14"/>
    </row>
    <row r="62" spans="1:3" ht="14.25">
      <c r="A62" s="30"/>
      <c r="B62" s="30"/>
      <c r="C62" s="30"/>
    </row>
    <row r="63" spans="1:3" ht="14.25">
      <c r="A63" s="30"/>
      <c r="B63" s="30"/>
      <c r="C63" s="30"/>
    </row>
    <row r="64" spans="1:3" ht="14.25">
      <c r="A64" s="30"/>
      <c r="B64" s="30"/>
      <c r="C64" s="30"/>
    </row>
    <row r="65" spans="1:3" ht="14.25">
      <c r="A65" s="30"/>
      <c r="B65" s="30"/>
      <c r="C65" s="30"/>
    </row>
    <row r="66" spans="1:3" ht="14.25">
      <c r="A66" s="30"/>
      <c r="B66" s="30"/>
      <c r="C66" s="30"/>
    </row>
    <row r="67" spans="1:3" ht="14.25">
      <c r="A67" s="30"/>
      <c r="B67" s="30"/>
      <c r="C67" s="30"/>
    </row>
    <row r="68" spans="1:3" ht="14.25">
      <c r="A68" s="30"/>
      <c r="B68" s="30"/>
      <c r="C68" s="30"/>
    </row>
    <row r="69" spans="1:3" ht="14.25">
      <c r="A69" s="30"/>
      <c r="B69" s="30"/>
      <c r="C69" s="30"/>
    </row>
    <row r="70" spans="1:3" ht="14.25">
      <c r="A70" s="30"/>
      <c r="B70" s="30"/>
      <c r="C70" s="30"/>
    </row>
    <row r="71" spans="1:3" ht="14.25">
      <c r="A71" s="30"/>
      <c r="B71" s="30"/>
      <c r="C71" s="30"/>
    </row>
    <row r="72" spans="1:3" ht="14.25">
      <c r="A72" s="30"/>
      <c r="B72" s="30"/>
      <c r="C72" s="30"/>
    </row>
    <row r="73" spans="1:3" ht="14.25">
      <c r="A73" s="30"/>
      <c r="B73" s="30"/>
      <c r="C73" s="30"/>
    </row>
    <row r="74" spans="1:3" ht="14.25">
      <c r="A74" s="30"/>
      <c r="B74" s="30"/>
      <c r="C74" s="30"/>
    </row>
    <row r="75" spans="1:3" ht="14.25">
      <c r="A75" s="30"/>
      <c r="B75" s="30"/>
      <c r="C75" s="30"/>
    </row>
    <row r="76" spans="1:3" ht="14.25">
      <c r="A76" s="30"/>
      <c r="B76" s="30"/>
      <c r="C76" s="30"/>
    </row>
    <row r="77" spans="1:3" ht="14.25">
      <c r="A77" s="30"/>
      <c r="B77" s="30"/>
      <c r="C77" s="30"/>
    </row>
    <row r="78" spans="1:3" ht="14.25">
      <c r="A78" s="30"/>
      <c r="B78" s="30"/>
      <c r="C78" s="30"/>
    </row>
    <row r="79" spans="1:3" ht="14.25">
      <c r="A79" s="30"/>
      <c r="B79" s="30"/>
      <c r="C79" s="30"/>
    </row>
    <row r="80" spans="1:3" ht="14.25">
      <c r="A80" s="30"/>
      <c r="B80" s="30"/>
      <c r="C80" s="30"/>
    </row>
    <row r="81" spans="1:3" ht="14.25">
      <c r="A81" s="30"/>
      <c r="B81" s="30"/>
      <c r="C81" s="30"/>
    </row>
    <row r="82" spans="1:3" ht="14.25">
      <c r="A82" s="30"/>
      <c r="B82" s="30"/>
      <c r="C82" s="30"/>
    </row>
    <row r="83" spans="1:3" ht="14.25">
      <c r="A83" s="30"/>
      <c r="B83" s="30"/>
      <c r="C83" s="30"/>
    </row>
    <row r="84" spans="1:3" ht="14.25">
      <c r="A84" s="30"/>
      <c r="B84" s="30"/>
      <c r="C84" s="30"/>
    </row>
    <row r="85" spans="1:3" ht="14.25">
      <c r="A85" s="30"/>
      <c r="B85" s="30"/>
      <c r="C85" s="30"/>
    </row>
    <row r="86" spans="1:3" ht="14.25">
      <c r="A86" s="30"/>
      <c r="B86" s="30"/>
      <c r="C86" s="30"/>
    </row>
    <row r="87" spans="1:3" ht="14.25">
      <c r="A87" s="30"/>
      <c r="B87" s="30"/>
      <c r="C87" s="30"/>
    </row>
    <row r="88" spans="1:3" ht="14.25">
      <c r="A88" s="30"/>
      <c r="B88" s="30"/>
      <c r="C88" s="30"/>
    </row>
    <row r="89" spans="1:3" ht="14.25">
      <c r="A89" s="30"/>
      <c r="B89" s="30"/>
      <c r="C89" s="30"/>
    </row>
    <row r="90" spans="1:3" ht="14.25">
      <c r="A90" s="30"/>
      <c r="B90" s="30"/>
      <c r="C90" s="30"/>
    </row>
    <row r="91" spans="1:3" ht="14.25">
      <c r="A91" s="30"/>
      <c r="B91" s="30"/>
      <c r="C91" s="30"/>
    </row>
    <row r="92" spans="1:3" ht="14.25">
      <c r="A92" s="30"/>
      <c r="B92" s="30"/>
      <c r="C92" s="30"/>
    </row>
    <row r="93" spans="1:3" ht="14.25">
      <c r="A93" s="30"/>
      <c r="B93" s="30"/>
      <c r="C93" s="30"/>
    </row>
    <row r="94" spans="1:3" ht="14.25">
      <c r="A94" s="30"/>
      <c r="B94" s="30"/>
      <c r="C94" s="30"/>
    </row>
    <row r="95" spans="1:3" ht="14.25">
      <c r="A95" s="30"/>
      <c r="B95" s="30"/>
      <c r="C95" s="30"/>
    </row>
    <row r="96" spans="1:3" ht="14.25">
      <c r="A96" s="30"/>
      <c r="B96" s="30"/>
      <c r="C96" s="30"/>
    </row>
    <row r="97" spans="1:3" ht="14.25">
      <c r="A97" s="30"/>
      <c r="B97" s="30"/>
      <c r="C97" s="30"/>
    </row>
    <row r="98" spans="1:3" ht="14.25">
      <c r="A98" s="30"/>
      <c r="B98" s="30"/>
      <c r="C98" s="30"/>
    </row>
    <row r="99" spans="1:3" ht="14.25">
      <c r="A99" s="30"/>
      <c r="B99" s="30"/>
      <c r="C99" s="30"/>
    </row>
    <row r="100" spans="1:3" ht="14.25">
      <c r="A100" s="30"/>
      <c r="B100" s="30"/>
      <c r="C100" s="30"/>
    </row>
    <row r="101" spans="1:3" ht="14.25">
      <c r="A101" s="30"/>
      <c r="B101" s="30"/>
      <c r="C101" s="30"/>
    </row>
    <row r="102" spans="1:3" ht="14.25">
      <c r="A102" s="30"/>
      <c r="B102" s="30"/>
      <c r="C102" s="30"/>
    </row>
    <row r="103" spans="1:3" ht="14.25">
      <c r="A103" s="30"/>
      <c r="B103" s="30"/>
      <c r="C103" s="30"/>
    </row>
    <row r="104" spans="1:3" ht="14.25">
      <c r="A104" s="30"/>
      <c r="B104" s="30"/>
      <c r="C104" s="30"/>
    </row>
    <row r="105" spans="1:3" ht="14.25">
      <c r="A105" s="30"/>
      <c r="B105" s="30"/>
      <c r="C105" s="30"/>
    </row>
    <row r="106" spans="1:3" ht="14.25">
      <c r="A106" s="30"/>
      <c r="B106" s="30"/>
      <c r="C106" s="30"/>
    </row>
    <row r="107" spans="1:3" ht="14.25">
      <c r="A107" s="30"/>
      <c r="B107" s="30"/>
      <c r="C107" s="30"/>
    </row>
    <row r="108" spans="1:3" ht="14.25">
      <c r="A108" s="30"/>
      <c r="B108" s="30"/>
      <c r="C108" s="30"/>
    </row>
    <row r="109" spans="1:3" ht="14.25">
      <c r="A109" s="30"/>
      <c r="B109" s="30"/>
      <c r="C109" s="30"/>
    </row>
    <row r="110" spans="1:3" ht="14.25">
      <c r="A110" s="30"/>
      <c r="B110" s="30"/>
      <c r="C110" s="30"/>
    </row>
    <row r="111" spans="1:3" ht="14.25">
      <c r="A111" s="30"/>
      <c r="B111" s="30"/>
      <c r="C111" s="30"/>
    </row>
    <row r="112" spans="1:3" ht="14.25">
      <c r="A112" s="30"/>
      <c r="B112" s="30"/>
      <c r="C112" s="30"/>
    </row>
    <row r="113" spans="1:3" ht="14.25">
      <c r="A113" s="30"/>
      <c r="B113" s="30"/>
      <c r="C113" s="30"/>
    </row>
    <row r="114" spans="1:3" ht="14.25">
      <c r="A114" s="30"/>
      <c r="B114" s="30"/>
      <c r="C114" s="30"/>
    </row>
    <row r="115" spans="1:3" ht="14.25">
      <c r="A115" s="30"/>
      <c r="B115" s="30"/>
      <c r="C115" s="30"/>
    </row>
    <row r="116" spans="1:3" ht="14.25">
      <c r="A116" s="30"/>
      <c r="B116" s="30"/>
      <c r="C116" s="30"/>
    </row>
    <row r="117" spans="1:3" ht="14.25">
      <c r="A117" s="30"/>
      <c r="B117" s="30"/>
      <c r="C117" s="30"/>
    </row>
    <row r="118" spans="1:3" ht="14.25">
      <c r="A118" s="30"/>
      <c r="B118" s="30"/>
      <c r="C118" s="30"/>
    </row>
    <row r="119" spans="1:3" ht="14.25">
      <c r="A119" s="30"/>
      <c r="B119" s="30"/>
      <c r="C119" s="30"/>
    </row>
    <row r="120" spans="1:3" ht="14.25">
      <c r="A120" s="30"/>
      <c r="B120" s="30"/>
      <c r="C120" s="30"/>
    </row>
    <row r="121" spans="1:3" ht="14.25">
      <c r="A121" s="30"/>
      <c r="B121" s="30"/>
      <c r="C121" s="30"/>
    </row>
    <row r="122" spans="1:3" ht="14.25">
      <c r="A122" s="30"/>
      <c r="B122" s="30"/>
      <c r="C122" s="30"/>
    </row>
    <row r="123" spans="1:3" ht="14.25">
      <c r="A123" s="30"/>
      <c r="B123" s="30"/>
      <c r="C123" s="30"/>
    </row>
    <row r="124" spans="1:3" ht="14.25">
      <c r="A124" s="30"/>
      <c r="B124" s="30"/>
      <c r="C124" s="30"/>
    </row>
    <row r="125" spans="1:3" ht="14.25">
      <c r="A125" s="30"/>
      <c r="B125" s="30"/>
      <c r="C125" s="30"/>
    </row>
    <row r="126" spans="1:3" ht="14.25">
      <c r="A126" s="30"/>
      <c r="B126" s="30"/>
      <c r="C126" s="30"/>
    </row>
    <row r="127" spans="1:3" ht="14.25">
      <c r="A127" s="30"/>
      <c r="B127" s="30"/>
      <c r="C127" s="30"/>
    </row>
    <row r="128" spans="1:3" ht="14.25">
      <c r="A128" s="30"/>
      <c r="B128" s="30"/>
      <c r="C128" s="30"/>
    </row>
    <row r="129" spans="1:3" ht="14.25">
      <c r="A129" s="30"/>
      <c r="B129" s="30"/>
      <c r="C129" s="30"/>
    </row>
    <row r="130" spans="1:3" ht="14.25">
      <c r="A130" s="30"/>
      <c r="B130" s="30"/>
      <c r="C130" s="30"/>
    </row>
    <row r="131" spans="1:3" ht="14.25">
      <c r="A131" s="30"/>
      <c r="B131" s="30"/>
      <c r="C131" s="30"/>
    </row>
    <row r="132" spans="1:3" ht="14.25">
      <c r="A132" s="30"/>
      <c r="B132" s="30"/>
      <c r="C132" s="30"/>
    </row>
    <row r="133" spans="1:3" ht="14.25">
      <c r="A133" s="30"/>
      <c r="B133" s="30"/>
      <c r="C133" s="30"/>
    </row>
    <row r="134" spans="1:3" ht="14.25">
      <c r="A134" s="30"/>
      <c r="B134" s="30"/>
      <c r="C134" s="30"/>
    </row>
    <row r="135" spans="1:3" ht="14.25">
      <c r="A135" s="30"/>
      <c r="B135" s="30"/>
      <c r="C135" s="30"/>
    </row>
    <row r="136" spans="1:3" ht="14.25">
      <c r="A136" s="30"/>
      <c r="B136" s="30"/>
      <c r="C136" s="30"/>
    </row>
    <row r="137" spans="1:3" ht="14.25">
      <c r="A137" s="30"/>
      <c r="B137" s="30"/>
      <c r="C137" s="30"/>
    </row>
    <row r="138" spans="1:3" ht="14.25">
      <c r="A138" s="30"/>
      <c r="B138" s="30"/>
      <c r="C138" s="30"/>
    </row>
    <row r="139" spans="1:3" ht="14.25">
      <c r="A139" s="30"/>
      <c r="B139" s="30"/>
      <c r="C139" s="30"/>
    </row>
    <row r="140" spans="1:3" ht="14.25">
      <c r="A140" s="30"/>
      <c r="B140" s="30"/>
      <c r="C140" s="30"/>
    </row>
    <row r="141" spans="1:3" ht="14.25">
      <c r="A141" s="30"/>
      <c r="B141" s="30"/>
      <c r="C141" s="30"/>
    </row>
    <row r="142" spans="1:3" ht="14.25">
      <c r="A142" s="30"/>
      <c r="B142" s="30"/>
      <c r="C142" s="30"/>
    </row>
    <row r="143" spans="1:3" ht="14.25">
      <c r="A143" s="30"/>
      <c r="B143" s="30"/>
      <c r="C143" s="30"/>
    </row>
    <row r="144" spans="1:3" ht="14.25">
      <c r="A144" s="30"/>
      <c r="B144" s="30"/>
      <c r="C144" s="30"/>
    </row>
    <row r="145" spans="1:3" ht="14.25">
      <c r="A145" s="30"/>
      <c r="B145" s="30"/>
      <c r="C145" s="30"/>
    </row>
    <row r="146" spans="1:3" ht="14.25">
      <c r="A146" s="30"/>
      <c r="B146" s="30"/>
      <c r="C146" s="30"/>
    </row>
    <row r="147" spans="1:3" ht="14.25">
      <c r="A147" s="30"/>
      <c r="B147" s="30"/>
      <c r="C147" s="30"/>
    </row>
    <row r="148" spans="1:3" ht="14.25">
      <c r="A148" s="30"/>
      <c r="B148" s="30"/>
      <c r="C148" s="30"/>
    </row>
    <row r="149" spans="1:3" ht="14.25">
      <c r="A149" s="30"/>
      <c r="B149" s="30"/>
      <c r="C149" s="30"/>
    </row>
    <row r="150" spans="1:3" ht="14.25">
      <c r="A150" s="30"/>
      <c r="B150" s="30"/>
      <c r="C150" s="30"/>
    </row>
    <row r="151" spans="1:3" ht="14.25">
      <c r="A151" s="30"/>
      <c r="B151" s="30"/>
      <c r="C151" s="30"/>
    </row>
    <row r="152" spans="1:3" ht="14.25">
      <c r="A152" s="30"/>
      <c r="B152" s="30"/>
      <c r="C152" s="30"/>
    </row>
    <row r="153" spans="1:3" ht="14.25">
      <c r="A153" s="30"/>
      <c r="B153" s="30"/>
      <c r="C153" s="30"/>
    </row>
    <row r="154" spans="1:3" ht="14.25">
      <c r="A154" s="30"/>
      <c r="B154" s="30"/>
      <c r="C154" s="30"/>
    </row>
    <row r="155" spans="1:3" ht="14.25">
      <c r="A155" s="30"/>
      <c r="B155" s="30"/>
      <c r="C155" s="30"/>
    </row>
    <row r="156" spans="1:3" ht="14.25">
      <c r="A156" s="30"/>
      <c r="B156" s="30"/>
      <c r="C156" s="30"/>
    </row>
    <row r="157" spans="1:3" ht="14.25">
      <c r="A157" s="30"/>
      <c r="B157" s="30"/>
      <c r="C157" s="30"/>
    </row>
    <row r="158" spans="1:3" ht="14.25">
      <c r="A158" s="30"/>
      <c r="B158" s="30"/>
      <c r="C158" s="30"/>
    </row>
    <row r="159" spans="1:3" ht="14.25">
      <c r="A159" s="30"/>
      <c r="B159" s="30"/>
      <c r="C159" s="30"/>
    </row>
    <row r="160" spans="1:3" ht="14.25">
      <c r="A160" s="30"/>
      <c r="B160" s="30"/>
      <c r="C160" s="30"/>
    </row>
    <row r="161" spans="1:3" ht="14.25">
      <c r="A161" s="30"/>
      <c r="B161" s="30"/>
      <c r="C161" s="30"/>
    </row>
    <row r="162" spans="1:3" ht="14.25">
      <c r="A162" s="30"/>
      <c r="B162" s="30"/>
      <c r="C162" s="30"/>
    </row>
    <row r="163" spans="1:3" ht="14.25">
      <c r="A163" s="30"/>
      <c r="B163" s="30"/>
      <c r="C163" s="30"/>
    </row>
    <row r="164" spans="1:3" ht="14.25">
      <c r="A164" s="30"/>
      <c r="B164" s="30"/>
      <c r="C164" s="30"/>
    </row>
    <row r="165" spans="1:3" ht="14.25">
      <c r="A165" s="30"/>
      <c r="B165" s="30"/>
      <c r="C165" s="30"/>
    </row>
    <row r="166" spans="1:3" ht="14.25">
      <c r="A166" s="30"/>
      <c r="B166" s="30"/>
      <c r="C166" s="30"/>
    </row>
    <row r="167" spans="1:3" ht="14.25">
      <c r="A167" s="30"/>
      <c r="B167" s="30"/>
      <c r="C167" s="30"/>
    </row>
    <row r="168" spans="1:3" ht="14.25">
      <c r="A168" s="30"/>
      <c r="B168" s="30"/>
      <c r="C168" s="30"/>
    </row>
    <row r="169" spans="1:3" ht="14.25">
      <c r="A169" s="30"/>
      <c r="B169" s="30"/>
      <c r="C169" s="30"/>
    </row>
    <row r="170" spans="1:3" ht="14.25">
      <c r="A170" s="30"/>
      <c r="B170" s="30"/>
      <c r="C170" s="30"/>
    </row>
    <row r="171" spans="1:3" ht="14.25">
      <c r="A171" s="30"/>
      <c r="B171" s="30"/>
      <c r="C171" s="30"/>
    </row>
    <row r="172" spans="1:3" ht="14.25">
      <c r="A172" s="30"/>
      <c r="B172" s="30"/>
      <c r="C172" s="30"/>
    </row>
    <row r="173" spans="1:3" ht="14.25">
      <c r="A173" s="30"/>
      <c r="B173" s="30"/>
      <c r="C173" s="30"/>
    </row>
    <row r="174" spans="1:3" ht="14.25">
      <c r="A174" s="30"/>
      <c r="B174" s="30"/>
      <c r="C174" s="30"/>
    </row>
    <row r="175" spans="1:3" ht="14.25">
      <c r="A175" s="30"/>
      <c r="B175" s="30"/>
      <c r="C175" s="30"/>
    </row>
    <row r="176" spans="1:3" ht="14.25">
      <c r="A176" s="30"/>
      <c r="B176" s="30"/>
      <c r="C176" s="30"/>
    </row>
    <row r="177" spans="1:3" ht="14.25">
      <c r="A177" s="30"/>
      <c r="B177" s="30"/>
      <c r="C177" s="30"/>
    </row>
    <row r="178" spans="1:3" ht="14.25">
      <c r="A178" s="30"/>
      <c r="B178" s="30"/>
      <c r="C178" s="30"/>
    </row>
    <row r="179" spans="1:3" ht="14.25">
      <c r="A179" s="30"/>
      <c r="B179" s="30"/>
      <c r="C179" s="30"/>
    </row>
    <row r="180" spans="1:3" ht="14.25">
      <c r="A180" s="30"/>
      <c r="B180" s="30"/>
      <c r="C180" s="30"/>
    </row>
    <row r="181" spans="1:3" ht="14.25">
      <c r="A181" s="30"/>
      <c r="B181" s="30"/>
      <c r="C181" s="30"/>
    </row>
    <row r="182" spans="1:3" ht="14.25">
      <c r="A182" s="30"/>
      <c r="B182" s="30"/>
      <c r="C182" s="30"/>
    </row>
    <row r="183" spans="1:3" ht="14.25">
      <c r="A183" s="30"/>
      <c r="B183" s="30"/>
      <c r="C183" s="30"/>
    </row>
  </sheetData>
  <sheetProtection/>
  <mergeCells count="14">
    <mergeCell ref="E1:E2"/>
    <mergeCell ref="E44:E45"/>
    <mergeCell ref="D44:D45"/>
    <mergeCell ref="D1:D2"/>
    <mergeCell ref="G44:G45"/>
    <mergeCell ref="G1:G2"/>
    <mergeCell ref="F1:F2"/>
    <mergeCell ref="F44:F45"/>
    <mergeCell ref="A1:A2"/>
    <mergeCell ref="B1:B2"/>
    <mergeCell ref="C1:C2"/>
    <mergeCell ref="C44:C45"/>
    <mergeCell ref="A44:A45"/>
    <mergeCell ref="B44:B45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65" r:id="rId1"/>
  <headerFooter alignWithMargins="0">
    <oddHeader xml:space="preserve">&amp;C2/2017. (II.15.) számú költségvetési rendelethez
ZALASZABAR KÖZSÉG ÖNKORMÁNYZATA ÉS INTÉZMÉNYEI BEVÉTELEI ÉS KIADÁSA ELŐIRÁNYZATAINAK ÖSSZESÍTŐJE ROVATONKÉNT
2017. ÉVBEN
&amp;R1sz. </oddHead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A1">
      <selection activeCell="I3" sqref="I3:I5"/>
    </sheetView>
  </sheetViews>
  <sheetFormatPr defaultColWidth="9.00390625" defaultRowHeight="12.75"/>
  <cols>
    <col min="1" max="1" width="8.75390625" style="16" customWidth="1"/>
    <col min="2" max="2" width="49.625" style="16" customWidth="1"/>
    <col min="3" max="4" width="14.375" style="16" customWidth="1"/>
    <col min="5" max="6" width="13.25390625" style="16" customWidth="1"/>
    <col min="7" max="8" width="14.75390625" style="16" customWidth="1"/>
    <col min="9" max="9" width="13.25390625" style="16" customWidth="1"/>
    <col min="10" max="10" width="13.875" style="16" customWidth="1"/>
    <col min="11" max="16384" width="9.125" style="16" customWidth="1"/>
  </cols>
  <sheetData>
    <row r="1" spans="1:10" ht="12.75">
      <c r="A1" s="15"/>
      <c r="B1" s="15"/>
      <c r="C1" s="15"/>
      <c r="D1" s="15"/>
      <c r="E1" s="640" t="s">
        <v>18</v>
      </c>
      <c r="F1" s="640"/>
      <c r="G1" s="640"/>
      <c r="H1" s="640"/>
      <c r="I1" s="640"/>
      <c r="J1" s="640"/>
    </row>
    <row r="2" spans="1:10" ht="15" customHeight="1">
      <c r="A2" s="641" t="s">
        <v>62</v>
      </c>
      <c r="B2" s="642" t="s">
        <v>97</v>
      </c>
      <c r="C2" s="643" t="s">
        <v>324</v>
      </c>
      <c r="D2" s="644"/>
      <c r="E2" s="644"/>
      <c r="F2" s="645"/>
      <c r="G2" s="643" t="s">
        <v>64</v>
      </c>
      <c r="H2" s="644"/>
      <c r="I2" s="644"/>
      <c r="J2" s="645"/>
    </row>
    <row r="3" spans="1:10" ht="15" customHeight="1">
      <c r="A3" s="638"/>
      <c r="B3" s="638"/>
      <c r="C3" s="638" t="s">
        <v>79</v>
      </c>
      <c r="D3" s="638" t="s">
        <v>444</v>
      </c>
      <c r="E3" s="638" t="s">
        <v>561</v>
      </c>
      <c r="F3" s="638" t="s">
        <v>65</v>
      </c>
      <c r="G3" s="638" t="s">
        <v>11</v>
      </c>
      <c r="H3" s="120" t="s">
        <v>251</v>
      </c>
      <c r="I3" s="638" t="s">
        <v>562</v>
      </c>
      <c r="J3" s="638" t="s">
        <v>65</v>
      </c>
    </row>
    <row r="4" spans="1:10" ht="15" customHeight="1">
      <c r="A4" s="638"/>
      <c r="B4" s="638"/>
      <c r="C4" s="638"/>
      <c r="D4" s="638"/>
      <c r="E4" s="638"/>
      <c r="F4" s="638"/>
      <c r="G4" s="638"/>
      <c r="H4" s="120" t="s">
        <v>250</v>
      </c>
      <c r="I4" s="638"/>
      <c r="J4" s="638"/>
    </row>
    <row r="5" spans="1:10" ht="15" customHeight="1">
      <c r="A5" s="639"/>
      <c r="B5" s="639"/>
      <c r="C5" s="639"/>
      <c r="D5" s="639"/>
      <c r="E5" s="639"/>
      <c r="F5" s="639"/>
      <c r="G5" s="639"/>
      <c r="H5" s="121" t="s">
        <v>252</v>
      </c>
      <c r="I5" s="639"/>
      <c r="J5" s="639"/>
    </row>
    <row r="6" spans="1:10" ht="39.75" customHeight="1">
      <c r="A6" s="58"/>
      <c r="B6" s="146"/>
      <c r="C6" s="148"/>
      <c r="D6" s="148"/>
      <c r="E6" s="59"/>
      <c r="F6" s="59"/>
      <c r="G6" s="59"/>
      <c r="H6" s="59"/>
      <c r="I6" s="59"/>
      <c r="J6" s="59"/>
    </row>
    <row r="7" spans="1:10" ht="39.75" customHeight="1">
      <c r="A7" s="51"/>
      <c r="B7" s="147"/>
      <c r="C7" s="59"/>
      <c r="D7" s="59"/>
      <c r="E7" s="59"/>
      <c r="F7" s="59"/>
      <c r="G7" s="59"/>
      <c r="H7" s="59"/>
      <c r="I7" s="59"/>
      <c r="J7" s="59"/>
    </row>
    <row r="8" spans="1:10" ht="39.75" customHeight="1">
      <c r="A8" s="58"/>
      <c r="B8" s="144"/>
      <c r="C8" s="148"/>
      <c r="D8" s="148"/>
      <c r="E8" s="59"/>
      <c r="F8" s="59"/>
      <c r="G8" s="59"/>
      <c r="H8" s="59"/>
      <c r="I8" s="59"/>
      <c r="J8" s="59"/>
    </row>
    <row r="9" spans="1:10" ht="39.75" customHeight="1">
      <c r="A9" s="51"/>
      <c r="B9" s="145"/>
      <c r="C9" s="59"/>
      <c r="D9" s="59"/>
      <c r="E9" s="59"/>
      <c r="F9" s="59"/>
      <c r="G9" s="59"/>
      <c r="H9" s="59"/>
      <c r="I9" s="59"/>
      <c r="J9" s="59"/>
    </row>
    <row r="10" spans="1:10" ht="39.75" customHeight="1">
      <c r="A10" s="18"/>
      <c r="B10" s="160"/>
      <c r="C10" s="149"/>
      <c r="D10" s="149"/>
      <c r="E10" s="60"/>
      <c r="F10" s="60"/>
      <c r="G10" s="60"/>
      <c r="H10" s="60"/>
      <c r="I10" s="60"/>
      <c r="J10" s="60"/>
    </row>
    <row r="11" spans="2:8" ht="39.75" customHeight="1">
      <c r="B11" s="295" t="s">
        <v>327</v>
      </c>
      <c r="C11" s="295"/>
      <c r="D11" s="295"/>
      <c r="E11" s="295"/>
      <c r="F11" s="295"/>
      <c r="G11" s="295"/>
      <c r="H11" s="295"/>
    </row>
    <row r="12" ht="39.75" customHeight="1"/>
    <row r="43" ht="12.75">
      <c r="K43" s="17"/>
    </row>
  </sheetData>
  <sheetProtection/>
  <mergeCells count="12"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2/2017. (II.15.) számú költségvetési rendelethez
ZALASZABAR KÖZSÉG  ÖNKORMÁNYZAT 2017.ÉVI EURÓPAI UNIÓS PROJEKTJEINEK BEVÉTELEI ÉS KIADÁSAI&amp;R&amp;A
&amp;P.oldal
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9"/>
  <sheetViews>
    <sheetView view="pageLayout" zoomScaleSheetLayoutView="80" workbookViewId="0" topLeftCell="A1">
      <selection activeCell="I10" sqref="I10"/>
    </sheetView>
  </sheetViews>
  <sheetFormatPr defaultColWidth="9.00390625" defaultRowHeight="12.75"/>
  <cols>
    <col min="1" max="1" width="7.75390625" style="20" customWidth="1"/>
    <col min="2" max="2" width="44.375" style="20" customWidth="1"/>
    <col min="3" max="3" width="5.625" style="20" hidden="1" customWidth="1"/>
    <col min="4" max="7" width="13.375" style="20" customWidth="1"/>
    <col min="8" max="8" width="21.125" style="20" customWidth="1"/>
    <col min="9" max="16384" width="9.125" style="2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5.75" customHeight="1" thickBot="1">
      <c r="A3" s="646" t="s">
        <v>19</v>
      </c>
      <c r="B3" s="647" t="s">
        <v>22</v>
      </c>
      <c r="C3" s="647"/>
      <c r="D3" s="648" t="s">
        <v>551</v>
      </c>
      <c r="E3" s="648" t="s">
        <v>571</v>
      </c>
      <c r="F3" s="648" t="s">
        <v>585</v>
      </c>
      <c r="G3" s="648" t="s">
        <v>607</v>
      </c>
      <c r="H3" s="647" t="s">
        <v>23</v>
      </c>
    </row>
    <row r="4" spans="1:8" ht="15.75" customHeight="1" thickBot="1">
      <c r="A4" s="646"/>
      <c r="B4" s="647"/>
      <c r="C4" s="647"/>
      <c r="D4" s="649"/>
      <c r="E4" s="649"/>
      <c r="F4" s="649"/>
      <c r="G4" s="649"/>
      <c r="H4" s="647"/>
    </row>
    <row r="5" spans="1:8" ht="15.75" customHeight="1" thickBot="1">
      <c r="A5" s="646"/>
      <c r="B5" s="647"/>
      <c r="C5" s="647"/>
      <c r="D5" s="649"/>
      <c r="E5" s="649"/>
      <c r="F5" s="649"/>
      <c r="G5" s="649"/>
      <c r="H5" s="647"/>
    </row>
    <row r="6" spans="1:8" ht="15.75" customHeight="1" thickBot="1">
      <c r="A6" s="646"/>
      <c r="B6" s="647"/>
      <c r="C6" s="647"/>
      <c r="D6" s="650"/>
      <c r="E6" s="650"/>
      <c r="F6" s="650"/>
      <c r="G6" s="650"/>
      <c r="H6" s="647"/>
    </row>
    <row r="7" spans="1:8" ht="30" customHeight="1">
      <c r="A7" s="272" t="s">
        <v>17</v>
      </c>
      <c r="B7" s="273" t="s">
        <v>569</v>
      </c>
      <c r="C7" s="274"/>
      <c r="D7" s="508">
        <v>7386927</v>
      </c>
      <c r="E7" s="523">
        <v>7386927</v>
      </c>
      <c r="F7" s="523">
        <v>7386927</v>
      </c>
      <c r="G7" s="523">
        <v>7386927</v>
      </c>
      <c r="H7" s="271" t="s">
        <v>563</v>
      </c>
    </row>
    <row r="8" spans="1:8" ht="30" customHeight="1">
      <c r="A8" s="540" t="s">
        <v>427</v>
      </c>
      <c r="B8" s="541" t="s">
        <v>624</v>
      </c>
      <c r="C8" s="542"/>
      <c r="D8" s="543"/>
      <c r="E8" s="543">
        <v>3133444</v>
      </c>
      <c r="F8" s="543">
        <v>2968344</v>
      </c>
      <c r="G8" s="543">
        <v>6478159</v>
      </c>
      <c r="H8" s="544"/>
    </row>
    <row r="9" spans="1:8" ht="30" customHeight="1" thickBot="1">
      <c r="A9" s="350"/>
      <c r="B9" s="351" t="s">
        <v>325</v>
      </c>
      <c r="C9" s="352"/>
      <c r="D9" s="353">
        <f>SUM(D7)</f>
        <v>7386927</v>
      </c>
      <c r="E9" s="353">
        <f>SUM(E7:E8)</f>
        <v>10520371</v>
      </c>
      <c r="F9" s="353">
        <f>SUM(F7:F8)</f>
        <v>10355271</v>
      </c>
      <c r="G9" s="353">
        <f>SUM(G7:G8)</f>
        <v>13865086</v>
      </c>
      <c r="H9" s="354"/>
    </row>
    <row r="10" ht="16.5" customHeight="1"/>
  </sheetData>
  <sheetProtection/>
  <mergeCells count="8">
    <mergeCell ref="A3:A6"/>
    <mergeCell ref="B3:B6"/>
    <mergeCell ref="C3:C6"/>
    <mergeCell ref="H3:H6"/>
    <mergeCell ref="D3:D6"/>
    <mergeCell ref="E3:E6"/>
    <mergeCell ref="F3:F6"/>
    <mergeCell ref="G3:G6"/>
  </mergeCells>
  <printOptions horizontalCentered="1"/>
  <pageMargins left="0.2362204724409449" right="0.2362204724409449" top="1.25" bottom="0.19" header="0.44" footer="0.19"/>
  <pageSetup horizontalDpi="600" verticalDpi="600" orientation="landscape" paperSize="9" r:id="rId1"/>
  <headerFooter alignWithMargins="0">
    <oddHeader>&amp;C&amp;"Garamond,Félkövér"&amp;14 2/2017. (II.15.) számú költségvetési rendelethez
ZALASZABAR KÖZSÉG ÖNKORMÁNYZAT 2017.ÉVI TARTALÉKA&amp;R&amp;A
&amp;P.oldal
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12.625" style="38" customWidth="1"/>
    <col min="2" max="2" width="8.125" style="38" customWidth="1"/>
    <col min="3" max="3" width="8.25390625" style="38" customWidth="1"/>
    <col min="4" max="4" width="48.375" style="38" customWidth="1"/>
    <col min="5" max="5" width="12.125" style="38" customWidth="1"/>
    <col min="6" max="6" width="13.375" style="38" customWidth="1"/>
    <col min="7" max="7" width="12.25390625" style="38" customWidth="1"/>
    <col min="8" max="8" width="11.00390625" style="38" customWidth="1"/>
    <col min="9" max="16384" width="9.125" style="38" customWidth="1"/>
  </cols>
  <sheetData>
    <row r="1" ht="12.75">
      <c r="G1" s="47" t="s">
        <v>18</v>
      </c>
    </row>
    <row r="2" spans="1:7" ht="16.5" customHeight="1">
      <c r="A2" s="662" t="s">
        <v>0</v>
      </c>
      <c r="B2" s="665" t="s">
        <v>54</v>
      </c>
      <c r="C2" s="666"/>
      <c r="D2" s="667"/>
      <c r="E2" s="659" t="s">
        <v>551</v>
      </c>
      <c r="F2" s="50">
        <v>2018</v>
      </c>
      <c r="G2" s="50">
        <v>2019</v>
      </c>
    </row>
    <row r="3" spans="1:7" ht="17.25" customHeight="1">
      <c r="A3" s="663"/>
      <c r="B3" s="668"/>
      <c r="C3" s="669"/>
      <c r="D3" s="670"/>
      <c r="E3" s="660"/>
      <c r="F3" s="652" t="s">
        <v>328</v>
      </c>
      <c r="G3" s="653"/>
    </row>
    <row r="4" spans="1:7" ht="12" customHeight="1">
      <c r="A4" s="664"/>
      <c r="B4" s="671"/>
      <c r="C4" s="672"/>
      <c r="D4" s="673"/>
      <c r="E4" s="661"/>
      <c r="F4" s="654"/>
      <c r="G4" s="655"/>
    </row>
    <row r="5" spans="1:7" ht="34.5" customHeight="1">
      <c r="A5" s="49" t="s">
        <v>2</v>
      </c>
      <c r="B5" s="651" t="s">
        <v>445</v>
      </c>
      <c r="C5" s="651"/>
      <c r="D5" s="651"/>
      <c r="E5" s="107"/>
      <c r="F5" s="107"/>
      <c r="G5" s="107"/>
    </row>
    <row r="6" spans="1:7" ht="34.5" customHeight="1">
      <c r="A6" s="49" t="s">
        <v>4</v>
      </c>
      <c r="B6" s="651" t="s">
        <v>96</v>
      </c>
      <c r="C6" s="651"/>
      <c r="D6" s="651"/>
      <c r="E6" s="107">
        <v>2200000</v>
      </c>
      <c r="F6" s="107"/>
      <c r="G6" s="107"/>
    </row>
    <row r="7" spans="1:7" ht="34.5" customHeight="1">
      <c r="A7" s="49" t="s">
        <v>5</v>
      </c>
      <c r="B7" s="674" t="s">
        <v>446</v>
      </c>
      <c r="C7" s="675"/>
      <c r="D7" s="676"/>
      <c r="E7" s="107">
        <v>0</v>
      </c>
      <c r="F7" s="107"/>
      <c r="G7" s="107"/>
    </row>
    <row r="8" spans="1:7" ht="34.5" customHeight="1">
      <c r="A8" s="49"/>
      <c r="B8" s="656" t="s">
        <v>84</v>
      </c>
      <c r="C8" s="657"/>
      <c r="D8" s="658"/>
      <c r="E8" s="138">
        <f>SUM(E5:E7)</f>
        <v>2200000</v>
      </c>
      <c r="F8" s="138">
        <f>SUM(F5:F7)</f>
        <v>0</v>
      </c>
      <c r="G8" s="138">
        <f>SUM(G5:G7)</f>
        <v>0</v>
      </c>
    </row>
  </sheetData>
  <sheetProtection/>
  <mergeCells count="8">
    <mergeCell ref="B6:D6"/>
    <mergeCell ref="F3:G4"/>
    <mergeCell ref="B8:D8"/>
    <mergeCell ref="E2:E4"/>
    <mergeCell ref="A2:A4"/>
    <mergeCell ref="B2:D4"/>
    <mergeCell ref="B7:D7"/>
    <mergeCell ref="B5:D5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2/2017. (II.15.)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0" sqref="J10"/>
    </sheetView>
  </sheetViews>
  <sheetFormatPr defaultColWidth="9.00390625" defaultRowHeight="12.75"/>
  <cols>
    <col min="1" max="1" width="3.75390625" style="35" customWidth="1"/>
    <col min="2" max="2" width="9.125" style="35" customWidth="1"/>
    <col min="3" max="3" width="8.375" style="35" customWidth="1"/>
    <col min="4" max="4" width="22.875" style="35" customWidth="1"/>
    <col min="5" max="5" width="25.625" style="35" customWidth="1"/>
    <col min="6" max="6" width="10.875" style="35" customWidth="1"/>
    <col min="7" max="7" width="11.125" style="35" customWidth="1"/>
    <col min="8" max="8" width="16.75390625" style="35" customWidth="1"/>
    <col min="9" max="9" width="9.125" style="35" customWidth="1"/>
    <col min="10" max="10" width="11.125" style="35" customWidth="1"/>
    <col min="11" max="11" width="11.375" style="35" customWidth="1"/>
    <col min="12" max="16384" width="9.125" style="35" customWidth="1"/>
  </cols>
  <sheetData>
    <row r="1" spans="10:11" ht="12.75">
      <c r="J1" s="677" t="s">
        <v>18</v>
      </c>
      <c r="K1" s="677"/>
    </row>
    <row r="2" spans="1:11" ht="24.75" customHeight="1">
      <c r="A2" s="678" t="s">
        <v>21</v>
      </c>
      <c r="B2" s="678" t="s">
        <v>26</v>
      </c>
      <c r="C2" s="678"/>
      <c r="D2" s="678"/>
      <c r="E2" s="680" t="s">
        <v>66</v>
      </c>
      <c r="F2" s="680"/>
      <c r="G2" s="680"/>
      <c r="H2" s="680" t="s">
        <v>67</v>
      </c>
      <c r="I2" s="680"/>
      <c r="J2" s="680"/>
      <c r="K2" s="36" t="s">
        <v>11</v>
      </c>
    </row>
    <row r="3" spans="1:11" ht="24.75" customHeight="1">
      <c r="A3" s="678"/>
      <c r="B3" s="678"/>
      <c r="C3" s="678"/>
      <c r="D3" s="678"/>
      <c r="E3" s="678" t="s">
        <v>27</v>
      </c>
      <c r="F3" s="678" t="s">
        <v>28</v>
      </c>
      <c r="G3" s="678" t="s">
        <v>29</v>
      </c>
      <c r="H3" s="678" t="s">
        <v>27</v>
      </c>
      <c r="I3" s="678" t="s">
        <v>28</v>
      </c>
      <c r="J3" s="678" t="s">
        <v>567</v>
      </c>
      <c r="K3" s="679" t="s">
        <v>568</v>
      </c>
    </row>
    <row r="4" spans="1:11" ht="24.75" customHeight="1">
      <c r="A4" s="678"/>
      <c r="B4" s="678"/>
      <c r="C4" s="678"/>
      <c r="D4" s="678"/>
      <c r="E4" s="678"/>
      <c r="F4" s="678"/>
      <c r="G4" s="678"/>
      <c r="H4" s="678"/>
      <c r="I4" s="678"/>
      <c r="J4" s="678"/>
      <c r="K4" s="679"/>
    </row>
    <row r="5" spans="1:11" ht="24.75" customHeight="1">
      <c r="A5" s="66" t="s">
        <v>35</v>
      </c>
      <c r="B5" s="688" t="s">
        <v>68</v>
      </c>
      <c r="C5" s="689"/>
      <c r="D5" s="690"/>
      <c r="E5" s="66"/>
      <c r="F5" s="66"/>
      <c r="G5" s="66"/>
      <c r="H5" s="66"/>
      <c r="I5" s="66"/>
      <c r="J5" s="66"/>
      <c r="K5" s="67"/>
    </row>
    <row r="6" spans="1:11" ht="49.5" customHeight="1">
      <c r="A6" s="37" t="s">
        <v>3</v>
      </c>
      <c r="B6" s="685" t="s">
        <v>31</v>
      </c>
      <c r="C6" s="686"/>
      <c r="D6" s="686"/>
      <c r="E6" s="53"/>
      <c r="F6" s="118"/>
      <c r="G6" s="123"/>
      <c r="H6" s="48" t="s">
        <v>53</v>
      </c>
      <c r="I6" s="48" t="s">
        <v>53</v>
      </c>
      <c r="J6" s="48" t="s">
        <v>53</v>
      </c>
      <c r="K6" s="123">
        <f>SUM(G6:J6)</f>
        <v>0</v>
      </c>
    </row>
    <row r="7" spans="1:11" ht="30" customHeight="1">
      <c r="A7" s="37" t="s">
        <v>10</v>
      </c>
      <c r="B7" s="685" t="s">
        <v>32</v>
      </c>
      <c r="C7" s="686"/>
      <c r="D7" s="686"/>
      <c r="E7" s="48"/>
      <c r="F7" s="48"/>
      <c r="G7" s="48"/>
      <c r="H7" s="48" t="s">
        <v>53</v>
      </c>
      <c r="I7" s="48" t="s">
        <v>53</v>
      </c>
      <c r="J7" s="48" t="s">
        <v>53</v>
      </c>
      <c r="K7" s="48" t="s">
        <v>53</v>
      </c>
    </row>
    <row r="8" spans="1:11" ht="30" customHeight="1">
      <c r="A8" s="37" t="s">
        <v>5</v>
      </c>
      <c r="B8" s="685" t="s">
        <v>33</v>
      </c>
      <c r="C8" s="686"/>
      <c r="D8" s="686"/>
      <c r="E8" s="48"/>
      <c r="F8" s="48"/>
      <c r="G8" s="48"/>
      <c r="H8" s="48" t="s">
        <v>53</v>
      </c>
      <c r="I8" s="48" t="s">
        <v>53</v>
      </c>
      <c r="J8" s="48" t="s">
        <v>53</v>
      </c>
      <c r="K8" s="53" t="s">
        <v>53</v>
      </c>
    </row>
    <row r="9" spans="1:11" ht="33" customHeight="1">
      <c r="A9" s="37" t="s">
        <v>6</v>
      </c>
      <c r="B9" s="685" t="s">
        <v>34</v>
      </c>
      <c r="C9" s="686"/>
      <c r="D9" s="686"/>
      <c r="E9" s="52"/>
      <c r="F9" s="53"/>
      <c r="G9" s="54"/>
      <c r="H9" s="52" t="s">
        <v>63</v>
      </c>
      <c r="I9" s="56">
        <v>1</v>
      </c>
      <c r="J9" s="54">
        <v>10000</v>
      </c>
      <c r="K9" s="123">
        <f>SUM(G9+J9)</f>
        <v>10000</v>
      </c>
    </row>
    <row r="10" spans="1:11" ht="33" customHeight="1">
      <c r="A10" s="37"/>
      <c r="B10" s="684" t="s">
        <v>482</v>
      </c>
      <c r="C10" s="684"/>
      <c r="D10" s="684"/>
      <c r="E10" s="62"/>
      <c r="F10" s="63"/>
      <c r="G10" s="122"/>
      <c r="H10" s="62"/>
      <c r="I10" s="65"/>
      <c r="J10" s="64">
        <f>SUM(J9)</f>
        <v>10000</v>
      </c>
      <c r="K10" s="283">
        <f>SUM(K6:K9)</f>
        <v>10000</v>
      </c>
    </row>
    <row r="11" spans="1:11" ht="33" customHeight="1">
      <c r="A11" s="37"/>
      <c r="B11" s="685"/>
      <c r="C11" s="686"/>
      <c r="D11" s="686"/>
      <c r="E11" s="52"/>
      <c r="F11" s="284"/>
      <c r="G11" s="54"/>
      <c r="H11" s="52"/>
      <c r="I11" s="56"/>
      <c r="J11" s="54"/>
      <c r="K11" s="123"/>
    </row>
    <row r="12" spans="1:11" ht="33" customHeight="1">
      <c r="A12" s="61"/>
      <c r="B12" s="681" t="s">
        <v>326</v>
      </c>
      <c r="C12" s="682"/>
      <c r="D12" s="683"/>
      <c r="E12" s="62"/>
      <c r="F12" s="63"/>
      <c r="G12" s="122"/>
      <c r="H12" s="62"/>
      <c r="I12" s="65"/>
      <c r="J12" s="64">
        <f>SUM(J10:J11)</f>
        <v>10000</v>
      </c>
      <c r="K12" s="122">
        <f>SUM(K10:K11)</f>
        <v>10000</v>
      </c>
    </row>
    <row r="13" spans="2:4" ht="12.75">
      <c r="B13" s="687"/>
      <c r="C13" s="687"/>
      <c r="D13" s="687"/>
    </row>
    <row r="21" ht="12.75">
      <c r="D21" s="57"/>
    </row>
  </sheetData>
  <sheetProtection/>
  <mergeCells count="21">
    <mergeCell ref="B13:D13"/>
    <mergeCell ref="B8:D8"/>
    <mergeCell ref="B9:D9"/>
    <mergeCell ref="B6:D6"/>
    <mergeCell ref="B7:D7"/>
    <mergeCell ref="E3:E4"/>
    <mergeCell ref="B2:D4"/>
    <mergeCell ref="B5:D5"/>
    <mergeCell ref="A2:A4"/>
    <mergeCell ref="H3:H4"/>
    <mergeCell ref="I3:I4"/>
    <mergeCell ref="B12:D12"/>
    <mergeCell ref="B10:D10"/>
    <mergeCell ref="B11:D11"/>
    <mergeCell ref="J1:K1"/>
    <mergeCell ref="J3:J4"/>
    <mergeCell ref="K3:K4"/>
    <mergeCell ref="E2:G2"/>
    <mergeCell ref="H2:J2"/>
    <mergeCell ref="F3:F4"/>
    <mergeCell ref="G3:G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2/2017. (II.15.) számú költségvetési rendelethez
ZALASZABAR KÖZSÉG  ÖNKORMÁNYZATA
2017.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5"/>
  <sheetViews>
    <sheetView tabSelected="1" view="pageLayout" workbookViewId="0" topLeftCell="C1">
      <selection activeCell="P9" sqref="P9"/>
    </sheetView>
  </sheetViews>
  <sheetFormatPr defaultColWidth="9.00390625" defaultRowHeight="12.75"/>
  <cols>
    <col min="1" max="1" width="3.00390625" style="40" customWidth="1"/>
    <col min="2" max="3" width="9.125" style="40" customWidth="1"/>
    <col min="4" max="4" width="8.75390625" style="40" customWidth="1"/>
    <col min="5" max="5" width="11.625" style="40" customWidth="1"/>
    <col min="6" max="6" width="12.00390625" style="40" customWidth="1"/>
    <col min="7" max="7" width="11.375" style="40" customWidth="1"/>
    <col min="8" max="9" width="11.00390625" style="40" customWidth="1"/>
    <col min="10" max="10" width="11.75390625" style="40" customWidth="1"/>
    <col min="11" max="11" width="12.75390625" style="40" customWidth="1"/>
    <col min="12" max="12" width="11.00390625" style="40" customWidth="1"/>
    <col min="13" max="13" width="12.00390625" style="40" customWidth="1"/>
    <col min="14" max="14" width="12.25390625" style="40" customWidth="1"/>
    <col min="15" max="15" width="11.625" style="40" customWidth="1"/>
    <col min="16" max="16" width="11.375" style="40" customWidth="1"/>
    <col min="17" max="17" width="14.00390625" style="40" customWidth="1"/>
    <col min="18" max="16384" width="9.125" style="40" customWidth="1"/>
  </cols>
  <sheetData>
    <row r="1" spans="15:17" ht="12.75">
      <c r="O1" s="693" t="s">
        <v>18</v>
      </c>
      <c r="P1" s="693"/>
      <c r="Q1" s="693"/>
    </row>
    <row r="2" spans="1:17" ht="27.75" customHeight="1">
      <c r="A2" s="41" t="s">
        <v>329</v>
      </c>
      <c r="B2" s="694" t="s">
        <v>13</v>
      </c>
      <c r="C2" s="694"/>
      <c r="D2" s="694"/>
      <c r="E2" s="299" t="s">
        <v>37</v>
      </c>
      <c r="F2" s="299" t="s">
        <v>38</v>
      </c>
      <c r="G2" s="299" t="s">
        <v>39</v>
      </c>
      <c r="H2" s="299" t="s">
        <v>40</v>
      </c>
      <c r="I2" s="299" t="s">
        <v>41</v>
      </c>
      <c r="J2" s="299" t="s">
        <v>42</v>
      </c>
      <c r="K2" s="299" t="s">
        <v>43</v>
      </c>
      <c r="L2" s="299" t="s">
        <v>44</v>
      </c>
      <c r="M2" s="299" t="s">
        <v>45</v>
      </c>
      <c r="N2" s="299" t="s">
        <v>46</v>
      </c>
      <c r="O2" s="299" t="s">
        <v>47</v>
      </c>
      <c r="P2" s="299" t="s">
        <v>48</v>
      </c>
      <c r="Q2" s="299" t="s">
        <v>11</v>
      </c>
    </row>
    <row r="3" spans="1:17" ht="27.75" customHeight="1">
      <c r="A3" s="43"/>
      <c r="B3" s="692" t="s">
        <v>49</v>
      </c>
      <c r="C3" s="692"/>
      <c r="D3" s="692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17" ht="27.75" customHeight="1">
      <c r="A4" s="44" t="s">
        <v>2</v>
      </c>
      <c r="B4" s="691" t="s">
        <v>85</v>
      </c>
      <c r="C4" s="691"/>
      <c r="D4" s="691"/>
      <c r="E4" s="297">
        <v>4756166</v>
      </c>
      <c r="F4" s="297">
        <v>6243755</v>
      </c>
      <c r="G4" s="297">
        <v>11756166</v>
      </c>
      <c r="H4" s="297">
        <v>6656166</v>
      </c>
      <c r="I4" s="297">
        <v>5756166</v>
      </c>
      <c r="J4" s="297">
        <v>7256166</v>
      </c>
      <c r="K4" s="297">
        <v>5756166</v>
      </c>
      <c r="L4" s="297">
        <v>5749000</v>
      </c>
      <c r="M4" s="297">
        <v>12756000</v>
      </c>
      <c r="N4" s="297">
        <v>23255152</v>
      </c>
      <c r="O4" s="297">
        <v>47257000</v>
      </c>
      <c r="P4" s="297">
        <v>7380997</v>
      </c>
      <c r="Q4" s="301">
        <f>SUM(E4:P4)</f>
        <v>144578900</v>
      </c>
    </row>
    <row r="5" spans="1:17" ht="27.75" customHeight="1">
      <c r="A5" s="44" t="s">
        <v>4</v>
      </c>
      <c r="B5" s="691" t="s">
        <v>465</v>
      </c>
      <c r="C5" s="691"/>
      <c r="D5" s="691"/>
      <c r="E5" s="297">
        <v>3603076</v>
      </c>
      <c r="F5" s="297">
        <v>3603076</v>
      </c>
      <c r="G5" s="297">
        <v>3603076</v>
      </c>
      <c r="H5" s="297">
        <v>3603076</v>
      </c>
      <c r="I5" s="297">
        <v>3603076</v>
      </c>
      <c r="J5" s="297">
        <v>3728076</v>
      </c>
      <c r="K5" s="297">
        <v>3728076</v>
      </c>
      <c r="L5" s="297">
        <v>3728076</v>
      </c>
      <c r="M5" s="297">
        <v>3728076</v>
      </c>
      <c r="N5" s="297">
        <v>3875676</v>
      </c>
      <c r="O5" s="297">
        <v>3753103</v>
      </c>
      <c r="P5" s="297">
        <v>3807502</v>
      </c>
      <c r="Q5" s="301">
        <f>SUM(E5:P5)</f>
        <v>44363965</v>
      </c>
    </row>
    <row r="6" spans="1:17" ht="27.75" customHeight="1">
      <c r="A6" s="44"/>
      <c r="B6" s="692" t="s">
        <v>75</v>
      </c>
      <c r="C6" s="692"/>
      <c r="D6" s="692"/>
      <c r="E6" s="298">
        <f aca="true" t="shared" si="0" ref="E6:Q6">SUM(E4:E5)</f>
        <v>8359242</v>
      </c>
      <c r="F6" s="298">
        <f t="shared" si="0"/>
        <v>9846831</v>
      </c>
      <c r="G6" s="298">
        <f t="shared" si="0"/>
        <v>15359242</v>
      </c>
      <c r="H6" s="298">
        <f t="shared" si="0"/>
        <v>10259242</v>
      </c>
      <c r="I6" s="298">
        <f t="shared" si="0"/>
        <v>9359242</v>
      </c>
      <c r="J6" s="298">
        <f t="shared" si="0"/>
        <v>10984242</v>
      </c>
      <c r="K6" s="298">
        <f t="shared" si="0"/>
        <v>9484242</v>
      </c>
      <c r="L6" s="298">
        <f t="shared" si="0"/>
        <v>9477076</v>
      </c>
      <c r="M6" s="298">
        <f t="shared" si="0"/>
        <v>16484076</v>
      </c>
      <c r="N6" s="298">
        <f t="shared" si="0"/>
        <v>27130828</v>
      </c>
      <c r="O6" s="298">
        <f t="shared" si="0"/>
        <v>51010103</v>
      </c>
      <c r="P6" s="298">
        <f t="shared" si="0"/>
        <v>11188499</v>
      </c>
      <c r="Q6" s="301">
        <f t="shared" si="0"/>
        <v>188942865</v>
      </c>
    </row>
    <row r="7" spans="1:17" ht="27.75" customHeight="1">
      <c r="A7" s="43"/>
      <c r="B7" s="692" t="s">
        <v>50</v>
      </c>
      <c r="C7" s="692"/>
      <c r="D7" s="69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00"/>
    </row>
    <row r="8" spans="1:17" ht="27.75" customHeight="1">
      <c r="A8" s="44" t="s">
        <v>5</v>
      </c>
      <c r="B8" s="691" t="s">
        <v>85</v>
      </c>
      <c r="C8" s="691"/>
      <c r="D8" s="691"/>
      <c r="E8" s="297">
        <v>4756166</v>
      </c>
      <c r="F8" s="297">
        <v>6243755</v>
      </c>
      <c r="G8" s="297">
        <v>11756166</v>
      </c>
      <c r="H8" s="297">
        <v>6656166</v>
      </c>
      <c r="I8" s="297">
        <v>5756166</v>
      </c>
      <c r="J8" s="297">
        <v>7256166</v>
      </c>
      <c r="K8" s="297">
        <v>5756166</v>
      </c>
      <c r="L8" s="297">
        <v>5749000</v>
      </c>
      <c r="M8" s="297">
        <v>12756000</v>
      </c>
      <c r="N8" s="297">
        <v>5755152</v>
      </c>
      <c r="O8" s="297">
        <v>45757000</v>
      </c>
      <c r="P8" s="297">
        <v>26380997</v>
      </c>
      <c r="Q8" s="301">
        <f>SUM(E8:P8)</f>
        <v>144578900</v>
      </c>
    </row>
    <row r="9" spans="1:17" ht="27.75" customHeight="1">
      <c r="A9" s="44" t="s">
        <v>6</v>
      </c>
      <c r="B9" s="691" t="s">
        <v>465</v>
      </c>
      <c r="C9" s="691"/>
      <c r="D9" s="691"/>
      <c r="E9" s="297">
        <v>4111076</v>
      </c>
      <c r="F9" s="297">
        <v>3630076</v>
      </c>
      <c r="G9" s="297">
        <v>3630076</v>
      </c>
      <c r="H9" s="297">
        <v>3630076</v>
      </c>
      <c r="I9" s="297">
        <v>3630076</v>
      </c>
      <c r="J9" s="297">
        <v>3610076</v>
      </c>
      <c r="K9" s="297">
        <v>3602676</v>
      </c>
      <c r="L9" s="297">
        <v>3603076</v>
      </c>
      <c r="M9" s="297">
        <v>3603103</v>
      </c>
      <c r="N9" s="297">
        <v>3903000</v>
      </c>
      <c r="O9" s="297">
        <v>3807578</v>
      </c>
      <c r="P9" s="297">
        <v>3603076</v>
      </c>
      <c r="Q9" s="301">
        <f>SUM(E9:P9)</f>
        <v>44363965</v>
      </c>
    </row>
    <row r="10" spans="1:17" ht="27.75" customHeight="1">
      <c r="A10" s="44"/>
      <c r="B10" s="692" t="s">
        <v>76</v>
      </c>
      <c r="C10" s="692"/>
      <c r="D10" s="692"/>
      <c r="E10" s="298">
        <f aca="true" t="shared" si="1" ref="E10:Q10">SUM(E8:E9)</f>
        <v>8867242</v>
      </c>
      <c r="F10" s="298">
        <f t="shared" si="1"/>
        <v>9873831</v>
      </c>
      <c r="G10" s="298">
        <f t="shared" si="1"/>
        <v>15386242</v>
      </c>
      <c r="H10" s="298">
        <f t="shared" si="1"/>
        <v>10286242</v>
      </c>
      <c r="I10" s="298">
        <f t="shared" si="1"/>
        <v>9386242</v>
      </c>
      <c r="J10" s="298">
        <f t="shared" si="1"/>
        <v>10866242</v>
      </c>
      <c r="K10" s="298">
        <f t="shared" si="1"/>
        <v>9358842</v>
      </c>
      <c r="L10" s="298">
        <f t="shared" si="1"/>
        <v>9352076</v>
      </c>
      <c r="M10" s="298">
        <f t="shared" si="1"/>
        <v>16359103</v>
      </c>
      <c r="N10" s="298">
        <f t="shared" si="1"/>
        <v>9658152</v>
      </c>
      <c r="O10" s="298">
        <f t="shared" si="1"/>
        <v>49564578</v>
      </c>
      <c r="P10" s="298">
        <f t="shared" si="1"/>
        <v>29984073</v>
      </c>
      <c r="Q10" s="301">
        <f t="shared" si="1"/>
        <v>188942865</v>
      </c>
    </row>
    <row r="15" ht="22.5" customHeight="1">
      <c r="B15" s="302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fitToHeight="0" fitToWidth="1" horizontalDpi="600" verticalDpi="600" orientation="landscape" paperSize="9" scale="79" r:id="rId1"/>
  <headerFooter alignWithMargins="0">
    <oddHeader>&amp;C&amp;"Garamond,Félkövér"&amp;12  2/2017.(II.15.) számú költségvetési rendelethez
ZALASZABAR KÖZSÉG  ÖNKORMÁNYZATA 2017.ÉVI ELŐIRÁNYZAT  FELHASZNÁLÁSI ÜTEMTERVE
&amp;R&amp;A
&amp;P.oldal
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view="pageLayout" zoomScaleSheetLayoutView="100" workbookViewId="0" topLeftCell="A1">
      <selection activeCell="J5" sqref="J5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85" t="s">
        <v>278</v>
      </c>
      <c r="B1" s="375" t="s">
        <v>564</v>
      </c>
      <c r="C1" s="375" t="s">
        <v>281</v>
      </c>
      <c r="D1" s="375" t="s">
        <v>282</v>
      </c>
      <c r="E1" s="375" t="s">
        <v>513</v>
      </c>
      <c r="F1" s="375" t="s">
        <v>289</v>
      </c>
      <c r="G1" s="375" t="s">
        <v>283</v>
      </c>
      <c r="H1" s="375" t="s">
        <v>287</v>
      </c>
      <c r="I1" s="375" t="s">
        <v>279</v>
      </c>
      <c r="J1" s="375" t="s">
        <v>290</v>
      </c>
      <c r="K1" s="375" t="s">
        <v>565</v>
      </c>
    </row>
    <row r="2" spans="1:11" ht="24.75" customHeight="1">
      <c r="A2" s="244" t="s">
        <v>280</v>
      </c>
      <c r="B2" s="104"/>
      <c r="C2" s="81"/>
      <c r="D2" s="81"/>
      <c r="E2" s="81"/>
      <c r="F2" s="81"/>
      <c r="G2" s="81"/>
      <c r="H2" s="81"/>
      <c r="I2" s="81"/>
      <c r="J2" s="81"/>
      <c r="K2" s="104"/>
    </row>
    <row r="3" spans="1:11" ht="24.75" customHeight="1">
      <c r="A3" s="81" t="s">
        <v>486</v>
      </c>
      <c r="B3" s="104">
        <v>0</v>
      </c>
      <c r="C3" s="81"/>
      <c r="D3" s="81"/>
      <c r="E3" s="81"/>
      <c r="F3" s="81"/>
      <c r="G3" s="81"/>
      <c r="H3" s="81"/>
      <c r="I3" s="81"/>
      <c r="J3" s="81"/>
      <c r="K3" s="104">
        <f>SUM(C3:J3)</f>
        <v>0</v>
      </c>
    </row>
    <row r="4" spans="1:11" ht="24.75" customHeight="1">
      <c r="A4" s="81" t="s">
        <v>285</v>
      </c>
      <c r="B4" s="104">
        <v>10</v>
      </c>
      <c r="C4" s="81"/>
      <c r="D4" s="81"/>
      <c r="E4" s="81"/>
      <c r="F4" s="81"/>
      <c r="G4" s="81"/>
      <c r="H4" s="81"/>
      <c r="I4" s="81"/>
      <c r="J4" s="81">
        <v>5</v>
      </c>
      <c r="K4" s="104">
        <f>SUM(C4:J4)</f>
        <v>5</v>
      </c>
    </row>
    <row r="5" spans="1:11" ht="24.75" customHeight="1">
      <c r="A5" s="81" t="s">
        <v>532</v>
      </c>
      <c r="B5" s="104">
        <v>1</v>
      </c>
      <c r="C5" s="81"/>
      <c r="D5" s="81"/>
      <c r="E5" s="81"/>
      <c r="F5" s="81">
        <v>1</v>
      </c>
      <c r="G5" s="81"/>
      <c r="H5" s="81"/>
      <c r="I5" s="81"/>
      <c r="J5" s="81"/>
      <c r="K5" s="104">
        <f>SUM(C5:J5)</f>
        <v>1</v>
      </c>
    </row>
    <row r="6" spans="1:11" s="179" customFormat="1" ht="24.75" customHeight="1">
      <c r="A6" s="277" t="s">
        <v>286</v>
      </c>
      <c r="B6" s="277">
        <f aca="true" t="shared" si="0" ref="B6:J6">SUM(B3:B4)</f>
        <v>10</v>
      </c>
      <c r="C6" s="277">
        <f t="shared" si="0"/>
        <v>0</v>
      </c>
      <c r="D6" s="277">
        <f t="shared" si="0"/>
        <v>0</v>
      </c>
      <c r="E6" s="277">
        <f t="shared" si="0"/>
        <v>0</v>
      </c>
      <c r="F6" s="277">
        <f t="shared" si="0"/>
        <v>0</v>
      </c>
      <c r="G6" s="277">
        <f t="shared" si="0"/>
        <v>0</v>
      </c>
      <c r="H6" s="277">
        <f t="shared" si="0"/>
        <v>0</v>
      </c>
      <c r="I6" s="277">
        <f t="shared" si="0"/>
        <v>0</v>
      </c>
      <c r="J6" s="277">
        <f t="shared" si="0"/>
        <v>5</v>
      </c>
      <c r="K6" s="277">
        <f>SUM(K3:K5)</f>
        <v>6</v>
      </c>
    </row>
    <row r="7" spans="1:11" s="179" customFormat="1" ht="24.75" customHeight="1">
      <c r="A7" s="278" t="s">
        <v>483</v>
      </c>
      <c r="B7" s="278"/>
      <c r="C7" s="278"/>
      <c r="D7" s="278"/>
      <c r="E7" s="278"/>
      <c r="F7" s="278"/>
      <c r="G7" s="278"/>
      <c r="H7" s="278"/>
      <c r="I7" s="278"/>
      <c r="J7" s="278"/>
      <c r="K7" s="278">
        <f>SUM(C7:J7)</f>
        <v>0</v>
      </c>
    </row>
    <row r="8" spans="1:11" ht="24.75" customHeight="1">
      <c r="A8" s="81" t="s">
        <v>284</v>
      </c>
      <c r="B8" s="104">
        <v>4</v>
      </c>
      <c r="C8" s="81"/>
      <c r="D8" s="81">
        <v>2</v>
      </c>
      <c r="E8" s="81">
        <v>2</v>
      </c>
      <c r="F8" s="81"/>
      <c r="G8" s="81"/>
      <c r="H8" s="81"/>
      <c r="I8" s="81"/>
      <c r="J8" s="81"/>
      <c r="K8" s="104">
        <f>SUM(D8:J8)</f>
        <v>4</v>
      </c>
    </row>
    <row r="9" spans="1:11" ht="24.75" customHeight="1">
      <c r="A9" s="81" t="s">
        <v>484</v>
      </c>
      <c r="B9" s="104">
        <v>4</v>
      </c>
      <c r="C9" s="81"/>
      <c r="D9" s="81"/>
      <c r="E9" s="81"/>
      <c r="F9" s="81"/>
      <c r="G9" s="81"/>
      <c r="H9" s="81"/>
      <c r="I9" s="81">
        <v>4</v>
      </c>
      <c r="J9" s="81"/>
      <c r="K9" s="104">
        <f>SUM(D9:J9)</f>
        <v>4</v>
      </c>
    </row>
    <row r="10" spans="1:11" ht="24.75" customHeight="1">
      <c r="A10" s="277" t="s">
        <v>485</v>
      </c>
      <c r="B10" s="277">
        <f aca="true" t="shared" si="1" ref="B10:K10">SUM(B8:B9)</f>
        <v>8</v>
      </c>
      <c r="C10" s="277">
        <f t="shared" si="1"/>
        <v>0</v>
      </c>
      <c r="D10" s="277">
        <f t="shared" si="1"/>
        <v>2</v>
      </c>
      <c r="E10" s="277">
        <f t="shared" si="1"/>
        <v>2</v>
      </c>
      <c r="F10" s="277">
        <f t="shared" si="1"/>
        <v>0</v>
      </c>
      <c r="G10" s="277">
        <f t="shared" si="1"/>
        <v>0</v>
      </c>
      <c r="H10" s="277">
        <f t="shared" si="1"/>
        <v>0</v>
      </c>
      <c r="I10" s="277">
        <f t="shared" si="1"/>
        <v>4</v>
      </c>
      <c r="J10" s="277">
        <f t="shared" si="1"/>
        <v>0</v>
      </c>
      <c r="K10" s="277">
        <f t="shared" si="1"/>
        <v>8</v>
      </c>
    </row>
    <row r="11" spans="1:11" s="179" customFormat="1" ht="24.75" customHeight="1">
      <c r="A11" s="278" t="s">
        <v>288</v>
      </c>
      <c r="B11" s="278">
        <f aca="true" t="shared" si="2" ref="B11:K11">SUM(B10+B7+B6)</f>
        <v>18</v>
      </c>
      <c r="C11" s="278">
        <f t="shared" si="2"/>
        <v>0</v>
      </c>
      <c r="D11" s="278">
        <f t="shared" si="2"/>
        <v>2</v>
      </c>
      <c r="E11" s="278">
        <f t="shared" si="2"/>
        <v>2</v>
      </c>
      <c r="F11" s="278">
        <f t="shared" si="2"/>
        <v>0</v>
      </c>
      <c r="G11" s="278">
        <f t="shared" si="2"/>
        <v>0</v>
      </c>
      <c r="H11" s="278">
        <f t="shared" si="2"/>
        <v>0</v>
      </c>
      <c r="I11" s="278">
        <f t="shared" si="2"/>
        <v>4</v>
      </c>
      <c r="J11" s="278">
        <f t="shared" si="2"/>
        <v>5</v>
      </c>
      <c r="K11" s="278">
        <f t="shared" si="2"/>
        <v>14</v>
      </c>
    </row>
    <row r="13" spans="1:9" ht="15.75">
      <c r="A13" s="286"/>
      <c r="B13" s="286"/>
      <c r="C13" s="286"/>
      <c r="D13" s="286"/>
      <c r="I13" s="276"/>
    </row>
    <row r="14" ht="12.75">
      <c r="A14" s="179"/>
    </row>
    <row r="15" ht="12.75">
      <c r="A15" s="179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&amp;C2/2017.(II.15.) számú rendelethez
ZALASZABAR  KÖZSÉG ÖNKORMÁNYZATÁNAK ÉS INTÉZMÉNYÉNEK  2017. 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3"/>
  <sheetViews>
    <sheetView view="pageLayout" zoomScale="75" zoomScaleSheetLayoutView="100" zoomScalePageLayoutView="75" workbookViewId="0" topLeftCell="A1">
      <selection activeCell="P48" sqref="P48"/>
    </sheetView>
  </sheetViews>
  <sheetFormatPr defaultColWidth="9.00390625" defaultRowHeight="12.75"/>
  <cols>
    <col min="1" max="1" width="76.75390625" style="181" customWidth="1"/>
    <col min="2" max="2" width="9.25390625" style="181" bestFit="1" customWidth="1"/>
    <col min="3" max="3" width="13.125" style="181" customWidth="1"/>
    <col min="4" max="4" width="12.00390625" style="181" customWidth="1"/>
    <col min="5" max="5" width="11.125" style="181" customWidth="1"/>
    <col min="6" max="6" width="12.875" style="181" customWidth="1"/>
    <col min="7" max="7" width="11.75390625" style="181" customWidth="1"/>
    <col min="8" max="8" width="9.125" style="181" customWidth="1"/>
    <col min="9" max="9" width="11.25390625" style="181" customWidth="1"/>
    <col min="10" max="10" width="12.375" style="181" customWidth="1"/>
    <col min="11" max="11" width="9.125" style="181" customWidth="1"/>
    <col min="12" max="12" width="10.25390625" style="181" customWidth="1"/>
    <col min="13" max="13" width="12.375" style="181" customWidth="1"/>
    <col min="14" max="14" width="9.125" style="181" customWidth="1"/>
    <col min="15" max="15" width="11.00390625" style="181" customWidth="1"/>
    <col min="16" max="16" width="12.00390625" style="181" customWidth="1"/>
    <col min="17" max="16384" width="9.125" style="181" customWidth="1"/>
  </cols>
  <sheetData>
    <row r="1" spans="1:16" ht="15">
      <c r="A1" s="557" t="s">
        <v>51</v>
      </c>
      <c r="B1" s="559" t="s">
        <v>521</v>
      </c>
      <c r="C1" s="560"/>
      <c r="D1" s="561"/>
      <c r="E1" s="559" t="s">
        <v>572</v>
      </c>
      <c r="F1" s="560"/>
      <c r="G1" s="561"/>
      <c r="H1" s="559" t="s">
        <v>573</v>
      </c>
      <c r="I1" s="560"/>
      <c r="J1" s="561"/>
      <c r="K1" s="559" t="s">
        <v>595</v>
      </c>
      <c r="L1" s="560"/>
      <c r="M1" s="561"/>
      <c r="N1" s="559" t="s">
        <v>613</v>
      </c>
      <c r="O1" s="560"/>
      <c r="P1" s="561"/>
    </row>
    <row r="2" spans="1:16" s="229" customFormat="1" ht="30">
      <c r="A2" s="558"/>
      <c r="B2" s="231" t="s">
        <v>274</v>
      </c>
      <c r="C2" s="231" t="s">
        <v>120</v>
      </c>
      <c r="D2" s="232" t="s">
        <v>275</v>
      </c>
      <c r="E2" s="231" t="s">
        <v>274</v>
      </c>
      <c r="F2" s="231" t="s">
        <v>120</v>
      </c>
      <c r="G2" s="232" t="s">
        <v>275</v>
      </c>
      <c r="H2" s="231" t="s">
        <v>274</v>
      </c>
      <c r="I2" s="231" t="s">
        <v>120</v>
      </c>
      <c r="J2" s="232" t="s">
        <v>275</v>
      </c>
      <c r="K2" s="231" t="s">
        <v>274</v>
      </c>
      <c r="L2" s="231" t="s">
        <v>120</v>
      </c>
      <c r="M2" s="232" t="s">
        <v>275</v>
      </c>
      <c r="N2" s="231" t="s">
        <v>274</v>
      </c>
      <c r="O2" s="231" t="s">
        <v>120</v>
      </c>
      <c r="P2" s="232" t="s">
        <v>275</v>
      </c>
    </row>
    <row r="3" spans="1:16" ht="15">
      <c r="A3" s="233"/>
      <c r="B3" s="234"/>
      <c r="C3" s="235" t="s">
        <v>52</v>
      </c>
      <c r="D3" s="236" t="s">
        <v>30</v>
      </c>
      <c r="E3" s="234"/>
      <c r="F3" s="235" t="s">
        <v>52</v>
      </c>
      <c r="G3" s="236" t="s">
        <v>30</v>
      </c>
      <c r="H3" s="234"/>
      <c r="I3" s="235" t="s">
        <v>52</v>
      </c>
      <c r="J3" s="236" t="s">
        <v>30</v>
      </c>
      <c r="K3" s="234"/>
      <c r="L3" s="235" t="s">
        <v>52</v>
      </c>
      <c r="M3" s="236" t="s">
        <v>30</v>
      </c>
      <c r="N3" s="234"/>
      <c r="O3" s="235" t="s">
        <v>52</v>
      </c>
      <c r="P3" s="236" t="s">
        <v>30</v>
      </c>
    </row>
    <row r="4" spans="1:16" ht="15">
      <c r="A4" s="355" t="s">
        <v>103</v>
      </c>
      <c r="B4" s="356"/>
      <c r="C4" s="356"/>
      <c r="D4" s="356"/>
      <c r="E4" s="356"/>
      <c r="F4" s="356"/>
      <c r="G4" s="357"/>
      <c r="H4" s="356"/>
      <c r="I4" s="356"/>
      <c r="J4" s="357"/>
      <c r="K4" s="356"/>
      <c r="L4" s="356"/>
      <c r="M4" s="357"/>
      <c r="N4" s="356"/>
      <c r="O4" s="356"/>
      <c r="P4" s="357"/>
    </row>
    <row r="5" spans="1:16" ht="15">
      <c r="A5" s="223" t="s">
        <v>104</v>
      </c>
      <c r="B5" s="358"/>
      <c r="C5" s="359"/>
      <c r="D5" s="359"/>
      <c r="E5" s="358"/>
      <c r="F5" s="359"/>
      <c r="G5" s="360"/>
      <c r="H5" s="358"/>
      <c r="I5" s="359"/>
      <c r="J5" s="360"/>
      <c r="K5" s="358"/>
      <c r="L5" s="359"/>
      <c r="M5" s="360"/>
      <c r="N5" s="358"/>
      <c r="O5" s="359"/>
      <c r="P5" s="360"/>
    </row>
    <row r="6" spans="1:16" ht="15">
      <c r="A6" s="223" t="s">
        <v>105</v>
      </c>
      <c r="B6" s="359"/>
      <c r="C6" s="359"/>
      <c r="D6" s="359"/>
      <c r="E6" s="359"/>
      <c r="F6" s="359"/>
      <c r="G6" s="360"/>
      <c r="H6" s="359"/>
      <c r="I6" s="359"/>
      <c r="J6" s="360"/>
      <c r="K6" s="359"/>
      <c r="L6" s="359"/>
      <c r="M6" s="360"/>
      <c r="N6" s="359"/>
      <c r="O6" s="359"/>
      <c r="P6" s="360"/>
    </row>
    <row r="7" spans="1:16" ht="15">
      <c r="A7" s="223" t="s">
        <v>333</v>
      </c>
      <c r="B7" s="359"/>
      <c r="C7" s="359"/>
      <c r="D7" s="359"/>
      <c r="E7" s="359"/>
      <c r="F7" s="359"/>
      <c r="G7" s="360"/>
      <c r="H7" s="359"/>
      <c r="I7" s="359"/>
      <c r="J7" s="360"/>
      <c r="K7" s="359"/>
      <c r="L7" s="359"/>
      <c r="M7" s="360"/>
      <c r="N7" s="359"/>
      <c r="O7" s="359"/>
      <c r="P7" s="360"/>
    </row>
    <row r="8" spans="1:16" ht="14.25">
      <c r="A8" s="224" t="s">
        <v>106</v>
      </c>
      <c r="B8" s="183"/>
      <c r="C8" s="184">
        <v>22300</v>
      </c>
      <c r="D8" s="186">
        <v>2322000</v>
      </c>
      <c r="E8" s="183"/>
      <c r="F8" s="184">
        <v>22300</v>
      </c>
      <c r="G8" s="185">
        <v>2321430</v>
      </c>
      <c r="H8" s="183"/>
      <c r="I8" s="184">
        <v>22300</v>
      </c>
      <c r="J8" s="185">
        <v>2321430</v>
      </c>
      <c r="K8" s="183"/>
      <c r="L8" s="184">
        <v>22300</v>
      </c>
      <c r="M8" s="185">
        <v>2321430</v>
      </c>
      <c r="N8" s="183"/>
      <c r="O8" s="184">
        <v>22300</v>
      </c>
      <c r="P8" s="185">
        <v>2321430</v>
      </c>
    </row>
    <row r="9" spans="1:16" ht="14.25">
      <c r="A9" s="224" t="s">
        <v>189</v>
      </c>
      <c r="B9" s="183"/>
      <c r="C9" s="184"/>
      <c r="D9" s="186"/>
      <c r="E9" s="183"/>
      <c r="F9" s="184"/>
      <c r="G9" s="185"/>
      <c r="H9" s="183"/>
      <c r="I9" s="184"/>
      <c r="J9" s="185"/>
      <c r="K9" s="183"/>
      <c r="L9" s="184"/>
      <c r="M9" s="185"/>
      <c r="N9" s="183"/>
      <c r="O9" s="184"/>
      <c r="P9" s="185"/>
    </row>
    <row r="10" spans="1:16" ht="14.25">
      <c r="A10" s="224" t="s">
        <v>107</v>
      </c>
      <c r="B10" s="186"/>
      <c r="C10" s="186"/>
      <c r="D10" s="186">
        <v>3360000</v>
      </c>
      <c r="E10" s="186"/>
      <c r="F10" s="186"/>
      <c r="G10" s="185">
        <v>3360000</v>
      </c>
      <c r="H10" s="186"/>
      <c r="I10" s="186"/>
      <c r="J10" s="185">
        <v>3360000</v>
      </c>
      <c r="K10" s="186"/>
      <c r="L10" s="186"/>
      <c r="M10" s="185">
        <v>3360000</v>
      </c>
      <c r="N10" s="186"/>
      <c r="O10" s="186"/>
      <c r="P10" s="185">
        <v>3360000</v>
      </c>
    </row>
    <row r="11" spans="1:16" ht="14.25">
      <c r="A11" s="224" t="s">
        <v>190</v>
      </c>
      <c r="B11" s="186"/>
      <c r="C11" s="186"/>
      <c r="D11" s="186"/>
      <c r="E11" s="186"/>
      <c r="F11" s="186"/>
      <c r="G11" s="185"/>
      <c r="H11" s="186"/>
      <c r="I11" s="186"/>
      <c r="J11" s="185"/>
      <c r="K11" s="186"/>
      <c r="L11" s="186"/>
      <c r="M11" s="185"/>
      <c r="N11" s="186"/>
      <c r="O11" s="186"/>
      <c r="P11" s="185"/>
    </row>
    <row r="12" spans="1:16" ht="14.25">
      <c r="A12" s="224" t="s">
        <v>108</v>
      </c>
      <c r="B12" s="186"/>
      <c r="C12" s="186"/>
      <c r="D12" s="186">
        <v>646000</v>
      </c>
      <c r="E12" s="186"/>
      <c r="F12" s="186"/>
      <c r="G12" s="185">
        <v>646392</v>
      </c>
      <c r="H12" s="186"/>
      <c r="I12" s="186"/>
      <c r="J12" s="185">
        <v>646392</v>
      </c>
      <c r="K12" s="186"/>
      <c r="L12" s="186"/>
      <c r="M12" s="185">
        <v>646392</v>
      </c>
      <c r="N12" s="186"/>
      <c r="O12" s="186"/>
      <c r="P12" s="185">
        <v>646392</v>
      </c>
    </row>
    <row r="13" spans="1:16" ht="14.25">
      <c r="A13" s="224" t="s">
        <v>191</v>
      </c>
      <c r="B13" s="186"/>
      <c r="C13" s="186"/>
      <c r="D13" s="186"/>
      <c r="E13" s="186"/>
      <c r="F13" s="186"/>
      <c r="G13" s="185"/>
      <c r="H13" s="186"/>
      <c r="I13" s="186"/>
      <c r="J13" s="185"/>
      <c r="K13" s="186"/>
      <c r="L13" s="186"/>
      <c r="M13" s="185"/>
      <c r="N13" s="186"/>
      <c r="O13" s="186"/>
      <c r="P13" s="185"/>
    </row>
    <row r="14" spans="1:16" ht="14.25">
      <c r="A14" s="224" t="s">
        <v>109</v>
      </c>
      <c r="B14" s="186"/>
      <c r="C14" s="186"/>
      <c r="D14" s="186">
        <v>792000</v>
      </c>
      <c r="E14" s="186"/>
      <c r="F14" s="186"/>
      <c r="G14" s="185">
        <v>792230</v>
      </c>
      <c r="H14" s="186"/>
      <c r="I14" s="186"/>
      <c r="J14" s="185">
        <v>792230</v>
      </c>
      <c r="K14" s="186"/>
      <c r="L14" s="186"/>
      <c r="M14" s="185">
        <v>792230</v>
      </c>
      <c r="N14" s="186"/>
      <c r="O14" s="186"/>
      <c r="P14" s="185">
        <v>792230</v>
      </c>
    </row>
    <row r="15" spans="1:16" ht="14.25">
      <c r="A15" s="224" t="s">
        <v>109</v>
      </c>
      <c r="B15" s="186"/>
      <c r="C15" s="186"/>
      <c r="D15" s="186"/>
      <c r="E15" s="186"/>
      <c r="F15" s="186"/>
      <c r="G15" s="185"/>
      <c r="H15" s="186"/>
      <c r="I15" s="186"/>
      <c r="J15" s="185"/>
      <c r="K15" s="186"/>
      <c r="L15" s="186"/>
      <c r="M15" s="185"/>
      <c r="N15" s="186"/>
      <c r="O15" s="186"/>
      <c r="P15" s="185"/>
    </row>
    <row r="16" spans="1:16" ht="15">
      <c r="A16" s="223" t="s">
        <v>435</v>
      </c>
      <c r="B16" s="187"/>
      <c r="C16" s="187"/>
      <c r="D16" s="187"/>
      <c r="E16" s="187"/>
      <c r="F16" s="187"/>
      <c r="G16" s="188"/>
      <c r="H16" s="187"/>
      <c r="I16" s="187"/>
      <c r="J16" s="188"/>
      <c r="K16" s="187"/>
      <c r="L16" s="187"/>
      <c r="M16" s="188"/>
      <c r="N16" s="187"/>
      <c r="O16" s="187"/>
      <c r="P16" s="188"/>
    </row>
    <row r="17" spans="1:16" ht="15">
      <c r="A17" s="223" t="s">
        <v>436</v>
      </c>
      <c r="B17" s="187"/>
      <c r="C17" s="187"/>
      <c r="D17" s="187">
        <v>5000000</v>
      </c>
      <c r="E17" s="187"/>
      <c r="F17" s="187">
        <v>2700</v>
      </c>
      <c r="G17" s="188">
        <v>5000000</v>
      </c>
      <c r="H17" s="187"/>
      <c r="I17" s="187">
        <v>2700</v>
      </c>
      <c r="J17" s="188">
        <v>5000000</v>
      </c>
      <c r="K17" s="187"/>
      <c r="L17" s="187">
        <v>2700</v>
      </c>
      <c r="M17" s="188">
        <v>5000000</v>
      </c>
      <c r="N17" s="187"/>
      <c r="O17" s="187">
        <v>2700</v>
      </c>
      <c r="P17" s="188">
        <v>5000000</v>
      </c>
    </row>
    <row r="18" spans="1:16" ht="14.25" customHeight="1">
      <c r="A18" s="223" t="s">
        <v>439</v>
      </c>
      <c r="B18" s="187"/>
      <c r="C18" s="187"/>
      <c r="D18" s="187"/>
      <c r="E18" s="187"/>
      <c r="F18" s="187"/>
      <c r="G18" s="188"/>
      <c r="H18" s="187"/>
      <c r="I18" s="187"/>
      <c r="J18" s="188"/>
      <c r="K18" s="187"/>
      <c r="L18" s="187"/>
      <c r="M18" s="188"/>
      <c r="N18" s="187"/>
      <c r="O18" s="187"/>
      <c r="P18" s="188"/>
    </row>
    <row r="19" spans="1:16" ht="14.25" customHeight="1">
      <c r="A19" s="223" t="s">
        <v>437</v>
      </c>
      <c r="B19" s="187"/>
      <c r="C19" s="187"/>
      <c r="D19" s="187">
        <v>31000</v>
      </c>
      <c r="E19" s="187"/>
      <c r="F19" s="187"/>
      <c r="G19" s="188">
        <v>28050</v>
      </c>
      <c r="H19" s="187"/>
      <c r="I19" s="187"/>
      <c r="J19" s="188">
        <v>28050</v>
      </c>
      <c r="K19" s="187"/>
      <c r="L19" s="187"/>
      <c r="M19" s="188">
        <v>28050</v>
      </c>
      <c r="N19" s="187"/>
      <c r="O19" s="187"/>
      <c r="P19" s="188">
        <v>28050</v>
      </c>
    </row>
    <row r="20" spans="1:16" ht="14.25" customHeight="1">
      <c r="A20" s="223" t="s">
        <v>438</v>
      </c>
      <c r="B20" s="187"/>
      <c r="C20" s="187"/>
      <c r="D20" s="187"/>
      <c r="E20" s="187"/>
      <c r="F20" s="187"/>
      <c r="G20" s="188"/>
      <c r="H20" s="187"/>
      <c r="I20" s="187"/>
      <c r="J20" s="188"/>
      <c r="K20" s="187"/>
      <c r="L20" s="187"/>
      <c r="M20" s="188"/>
      <c r="N20" s="187"/>
      <c r="O20" s="187"/>
      <c r="P20" s="188"/>
    </row>
    <row r="21" spans="1:16" ht="14.25" customHeight="1">
      <c r="A21" s="223" t="s">
        <v>440</v>
      </c>
      <c r="B21" s="187"/>
      <c r="C21" s="187"/>
      <c r="D21" s="187"/>
      <c r="E21" s="187"/>
      <c r="F21" s="187"/>
      <c r="G21" s="188"/>
      <c r="H21" s="187"/>
      <c r="I21" s="187"/>
      <c r="J21" s="188"/>
      <c r="K21" s="187"/>
      <c r="L21" s="187"/>
      <c r="M21" s="188"/>
      <c r="N21" s="187"/>
      <c r="O21" s="187"/>
      <c r="P21" s="188"/>
    </row>
    <row r="22" spans="1:16" ht="14.25" customHeight="1">
      <c r="A22" s="223" t="s">
        <v>441</v>
      </c>
      <c r="B22" s="187"/>
      <c r="C22" s="187"/>
      <c r="D22" s="187"/>
      <c r="E22" s="187"/>
      <c r="F22" s="187"/>
      <c r="G22" s="188"/>
      <c r="H22" s="187"/>
      <c r="I22" s="187"/>
      <c r="J22" s="188"/>
      <c r="K22" s="187"/>
      <c r="L22" s="187"/>
      <c r="M22" s="188"/>
      <c r="N22" s="187"/>
      <c r="O22" s="187"/>
      <c r="P22" s="188"/>
    </row>
    <row r="23" spans="1:16" ht="14.25" customHeight="1">
      <c r="A23" s="223" t="s">
        <v>442</v>
      </c>
      <c r="B23" s="187"/>
      <c r="C23" s="187"/>
      <c r="D23" s="187">
        <v>3037000</v>
      </c>
      <c r="E23" s="187"/>
      <c r="F23" s="187"/>
      <c r="G23" s="188">
        <v>4373317</v>
      </c>
      <c r="H23" s="187"/>
      <c r="I23" s="187"/>
      <c r="J23" s="188">
        <v>4373317</v>
      </c>
      <c r="K23" s="187"/>
      <c r="L23" s="187"/>
      <c r="M23" s="188">
        <v>4373317</v>
      </c>
      <c r="N23" s="187"/>
      <c r="O23" s="187"/>
      <c r="P23" s="188">
        <v>4373317</v>
      </c>
    </row>
    <row r="24" spans="1:16" ht="14.25" customHeight="1">
      <c r="A24" s="223" t="s">
        <v>588</v>
      </c>
      <c r="B24" s="187"/>
      <c r="C24" s="187"/>
      <c r="D24" s="187"/>
      <c r="E24" s="187"/>
      <c r="F24" s="187"/>
      <c r="G24" s="531"/>
      <c r="H24" s="187"/>
      <c r="I24" s="187"/>
      <c r="J24" s="531"/>
      <c r="K24" s="187"/>
      <c r="L24" s="187"/>
      <c r="M24" s="531">
        <v>1000000</v>
      </c>
      <c r="N24" s="187"/>
      <c r="O24" s="187"/>
      <c r="P24" s="531">
        <v>1000000</v>
      </c>
    </row>
    <row r="25" spans="1:16" ht="14.25" customHeight="1">
      <c r="A25" s="223" t="s">
        <v>589</v>
      </c>
      <c r="B25" s="187"/>
      <c r="C25" s="187"/>
      <c r="D25" s="187"/>
      <c r="E25" s="187"/>
      <c r="F25" s="187"/>
      <c r="G25" s="531"/>
      <c r="H25" s="187"/>
      <c r="I25" s="187"/>
      <c r="J25" s="531"/>
      <c r="K25" s="187"/>
      <c r="L25" s="187"/>
      <c r="M25" s="531">
        <v>24130</v>
      </c>
      <c r="N25" s="187"/>
      <c r="O25" s="187"/>
      <c r="P25" s="531">
        <v>24130</v>
      </c>
    </row>
    <row r="26" spans="1:16" ht="15">
      <c r="A26" s="367" t="s">
        <v>110</v>
      </c>
      <c r="B26" s="368"/>
      <c r="C26" s="368"/>
      <c r="D26" s="368">
        <f>SUM(D8:D23)</f>
        <v>15188000</v>
      </c>
      <c r="E26" s="368"/>
      <c r="F26" s="368"/>
      <c r="G26" s="368">
        <f>SUM(G8:G23)</f>
        <v>16521419</v>
      </c>
      <c r="H26" s="368"/>
      <c r="I26" s="368"/>
      <c r="J26" s="368">
        <f>SUM(J8:J23)</f>
        <v>16521419</v>
      </c>
      <c r="K26" s="368"/>
      <c r="L26" s="368"/>
      <c r="M26" s="368">
        <f>SUM(M8:M25)</f>
        <v>17545549</v>
      </c>
      <c r="N26" s="368"/>
      <c r="O26" s="368"/>
      <c r="P26" s="368">
        <f>SUM(P8:P25)</f>
        <v>17545549</v>
      </c>
    </row>
    <row r="27" spans="1:16" ht="15">
      <c r="A27" s="223" t="s">
        <v>111</v>
      </c>
      <c r="B27" s="359"/>
      <c r="C27" s="359"/>
      <c r="D27" s="359"/>
      <c r="E27" s="359"/>
      <c r="F27" s="359"/>
      <c r="G27" s="360"/>
      <c r="H27" s="359"/>
      <c r="I27" s="359"/>
      <c r="J27" s="360"/>
      <c r="K27" s="359"/>
      <c r="L27" s="359"/>
      <c r="M27" s="360"/>
      <c r="N27" s="359"/>
      <c r="O27" s="359"/>
      <c r="P27" s="360"/>
    </row>
    <row r="28" spans="1:16" ht="14.25">
      <c r="A28" s="309" t="s">
        <v>516</v>
      </c>
      <c r="B28" s="361">
        <v>3.2</v>
      </c>
      <c r="C28" s="362"/>
      <c r="D28" s="362">
        <v>14216000</v>
      </c>
      <c r="E28" s="361">
        <v>2</v>
      </c>
      <c r="F28" s="362"/>
      <c r="G28" s="363">
        <v>11621740</v>
      </c>
      <c r="H28" s="361">
        <v>2</v>
      </c>
      <c r="I28" s="362"/>
      <c r="J28" s="363">
        <v>11621740</v>
      </c>
      <c r="K28" s="361">
        <v>2</v>
      </c>
      <c r="L28" s="362"/>
      <c r="M28" s="363">
        <v>11621740</v>
      </c>
      <c r="N28" s="361">
        <v>2</v>
      </c>
      <c r="O28" s="362"/>
      <c r="P28" s="363">
        <f>M28-60593</f>
        <v>11561147</v>
      </c>
    </row>
    <row r="29" spans="1:16" ht="14.25">
      <c r="A29" s="309" t="s">
        <v>517</v>
      </c>
      <c r="B29" s="361"/>
      <c r="C29" s="362"/>
      <c r="D29" s="362">
        <v>116000</v>
      </c>
      <c r="E29" s="361"/>
      <c r="F29" s="362"/>
      <c r="G29" s="363">
        <v>91680</v>
      </c>
      <c r="H29" s="361"/>
      <c r="I29" s="362"/>
      <c r="J29" s="363">
        <v>91680</v>
      </c>
      <c r="K29" s="361"/>
      <c r="L29" s="362"/>
      <c r="M29" s="363">
        <v>91680</v>
      </c>
      <c r="N29" s="361"/>
      <c r="O29" s="362"/>
      <c r="P29" s="363">
        <v>91680</v>
      </c>
    </row>
    <row r="30" spans="1:16" ht="14.25">
      <c r="A30" s="309" t="s">
        <v>518</v>
      </c>
      <c r="B30" s="361">
        <v>1</v>
      </c>
      <c r="C30" s="362"/>
      <c r="D30" s="362">
        <v>384000</v>
      </c>
      <c r="E30" s="361">
        <v>1</v>
      </c>
      <c r="F30" s="362"/>
      <c r="G30" s="363">
        <v>0</v>
      </c>
      <c r="H30" s="361">
        <v>1</v>
      </c>
      <c r="I30" s="362"/>
      <c r="J30" s="363">
        <v>0</v>
      </c>
      <c r="K30" s="361">
        <v>1</v>
      </c>
      <c r="L30" s="362"/>
      <c r="M30" s="363">
        <v>0</v>
      </c>
      <c r="N30" s="361">
        <v>1</v>
      </c>
      <c r="O30" s="362"/>
      <c r="P30" s="363">
        <v>0</v>
      </c>
    </row>
    <row r="31" spans="1:16" ht="14.25">
      <c r="A31" s="414" t="s">
        <v>519</v>
      </c>
      <c r="B31" s="186">
        <v>2</v>
      </c>
      <c r="C31" s="362"/>
      <c r="D31" s="362">
        <v>3600000</v>
      </c>
      <c r="E31" s="186">
        <v>1</v>
      </c>
      <c r="F31" s="362"/>
      <c r="G31" s="363">
        <v>1800000</v>
      </c>
      <c r="H31" s="186">
        <v>1</v>
      </c>
      <c r="I31" s="362"/>
      <c r="J31" s="363">
        <v>1800000</v>
      </c>
      <c r="K31" s="186">
        <v>1</v>
      </c>
      <c r="L31" s="362"/>
      <c r="M31" s="363">
        <v>1800000</v>
      </c>
      <c r="N31" s="186">
        <v>1</v>
      </c>
      <c r="O31" s="362"/>
      <c r="P31" s="363">
        <v>1800000</v>
      </c>
    </row>
    <row r="32" spans="1:16" ht="14.25">
      <c r="A32" s="415" t="s">
        <v>520</v>
      </c>
      <c r="B32" s="364">
        <v>32</v>
      </c>
      <c r="C32" s="364"/>
      <c r="D32" s="365">
        <v>2560000</v>
      </c>
      <c r="E32" s="364">
        <v>32</v>
      </c>
      <c r="F32" s="364"/>
      <c r="G32" s="366">
        <v>1960800</v>
      </c>
      <c r="H32" s="364">
        <v>32</v>
      </c>
      <c r="I32" s="364"/>
      <c r="J32" s="366">
        <v>1960800</v>
      </c>
      <c r="K32" s="364">
        <v>32</v>
      </c>
      <c r="L32" s="364"/>
      <c r="M32" s="366">
        <v>1960800</v>
      </c>
      <c r="N32" s="364">
        <v>32</v>
      </c>
      <c r="O32" s="364"/>
      <c r="P32" s="366">
        <v>1960800</v>
      </c>
    </row>
    <row r="33" spans="1:16" ht="14.25">
      <c r="A33" s="279" t="s">
        <v>590</v>
      </c>
      <c r="B33" s="197"/>
      <c r="C33" s="197"/>
      <c r="D33" s="189"/>
      <c r="E33" s="197"/>
      <c r="F33" s="197"/>
      <c r="G33" s="189"/>
      <c r="H33" s="197"/>
      <c r="I33" s="197"/>
      <c r="J33" s="189"/>
      <c r="K33" s="197"/>
      <c r="L33" s="197"/>
      <c r="M33" s="189">
        <v>400360</v>
      </c>
      <c r="N33" s="197"/>
      <c r="O33" s="197"/>
      <c r="P33" s="189">
        <v>400360</v>
      </c>
    </row>
    <row r="34" spans="1:16" ht="15">
      <c r="A34" s="369" t="s">
        <v>112</v>
      </c>
      <c r="B34" s="370"/>
      <c r="C34" s="370"/>
      <c r="D34" s="370">
        <f>SUM(D28:D32)</f>
        <v>20876000</v>
      </c>
      <c r="E34" s="370"/>
      <c r="F34" s="370"/>
      <c r="G34" s="370">
        <f>SUM(G28:G32)</f>
        <v>15474220</v>
      </c>
      <c r="H34" s="370"/>
      <c r="I34" s="370"/>
      <c r="J34" s="370">
        <f>SUM(J28:J32)</f>
        <v>15474220</v>
      </c>
      <c r="K34" s="370"/>
      <c r="L34" s="370"/>
      <c r="M34" s="370">
        <f>SUM(M28:M33)</f>
        <v>15874580</v>
      </c>
      <c r="N34" s="370"/>
      <c r="O34" s="370"/>
      <c r="P34" s="370">
        <f>SUM(P28:P33)</f>
        <v>15813987</v>
      </c>
    </row>
    <row r="35" spans="1:16" ht="15">
      <c r="A35" s="307" t="s">
        <v>113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</row>
    <row r="36" spans="1:16" ht="14.25">
      <c r="A36" s="224" t="s">
        <v>114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</row>
    <row r="37" spans="1:16" ht="14.25">
      <c r="A37" s="309" t="s">
        <v>334</v>
      </c>
      <c r="B37" s="189"/>
      <c r="C37" s="189"/>
      <c r="D37" s="189">
        <v>5189000</v>
      </c>
      <c r="E37" s="189"/>
      <c r="F37" s="189"/>
      <c r="G37" s="189">
        <v>4620000</v>
      </c>
      <c r="H37" s="189"/>
      <c r="I37" s="189"/>
      <c r="J37" s="189">
        <v>4620000</v>
      </c>
      <c r="K37" s="189"/>
      <c r="L37" s="189"/>
      <c r="M37" s="189">
        <v>4620000</v>
      </c>
      <c r="N37" s="189"/>
      <c r="O37" s="189"/>
      <c r="P37" s="189">
        <v>4620000</v>
      </c>
    </row>
    <row r="38" spans="1:16" ht="14.25">
      <c r="A38" s="224" t="s">
        <v>115</v>
      </c>
      <c r="B38" s="189"/>
      <c r="C38" s="186"/>
      <c r="D38" s="186"/>
      <c r="E38" s="189"/>
      <c r="F38" s="186"/>
      <c r="G38" s="186"/>
      <c r="H38" s="189"/>
      <c r="I38" s="186"/>
      <c r="J38" s="186"/>
      <c r="K38" s="189"/>
      <c r="L38" s="186"/>
      <c r="M38" s="186"/>
      <c r="N38" s="189"/>
      <c r="O38" s="186"/>
      <c r="P38" s="186"/>
    </row>
    <row r="39" spans="1:16" ht="14.25">
      <c r="A39" s="224" t="s">
        <v>118</v>
      </c>
      <c r="B39" s="190"/>
      <c r="C39" s="191"/>
      <c r="D39" s="191">
        <v>1273000</v>
      </c>
      <c r="E39" s="190"/>
      <c r="F39" s="191"/>
      <c r="G39" s="191">
        <v>1273280</v>
      </c>
      <c r="H39" s="190"/>
      <c r="I39" s="191"/>
      <c r="J39" s="191">
        <v>1273280</v>
      </c>
      <c r="K39" s="190"/>
      <c r="L39" s="191"/>
      <c r="M39" s="191">
        <v>1273280</v>
      </c>
      <c r="N39" s="190"/>
      <c r="O39" s="191"/>
      <c r="P39" s="191">
        <v>1273280</v>
      </c>
    </row>
    <row r="40" spans="1:16" ht="14.25">
      <c r="A40" s="225" t="s">
        <v>116</v>
      </c>
      <c r="B40" s="192"/>
      <c r="C40" s="193"/>
      <c r="D40" s="191"/>
      <c r="E40" s="192"/>
      <c r="F40" s="193"/>
      <c r="G40" s="191"/>
      <c r="H40" s="192"/>
      <c r="I40" s="193"/>
      <c r="J40" s="191"/>
      <c r="K40" s="192"/>
      <c r="L40" s="193"/>
      <c r="M40" s="191"/>
      <c r="N40" s="192"/>
      <c r="O40" s="193"/>
      <c r="P40" s="191"/>
    </row>
    <row r="41" spans="1:16" ht="14.25">
      <c r="A41" s="226" t="s">
        <v>192</v>
      </c>
      <c r="B41" s="192"/>
      <c r="C41" s="193"/>
      <c r="D41" s="191"/>
      <c r="E41" s="192"/>
      <c r="F41" s="193"/>
      <c r="G41" s="191"/>
      <c r="H41" s="192"/>
      <c r="I41" s="193"/>
      <c r="J41" s="191"/>
      <c r="K41" s="192"/>
      <c r="L41" s="193"/>
      <c r="M41" s="191"/>
      <c r="N41" s="192"/>
      <c r="O41" s="193"/>
      <c r="P41" s="191"/>
    </row>
    <row r="42" spans="1:16" ht="14.25">
      <c r="A42" s="228" t="s">
        <v>193</v>
      </c>
      <c r="B42" s="194"/>
      <c r="C42" s="193"/>
      <c r="D42" s="191"/>
      <c r="E42" s="371"/>
      <c r="F42" s="193"/>
      <c r="G42" s="191"/>
      <c r="H42" s="371"/>
      <c r="I42" s="193"/>
      <c r="J42" s="191"/>
      <c r="K42" s="371"/>
      <c r="L42" s="193"/>
      <c r="M42" s="191"/>
      <c r="N42" s="371"/>
      <c r="O42" s="193"/>
      <c r="P42" s="191"/>
    </row>
    <row r="43" spans="1:16" ht="14.25">
      <c r="A43" s="279" t="s">
        <v>443</v>
      </c>
      <c r="B43" s="194"/>
      <c r="C43" s="193"/>
      <c r="D43" s="197">
        <v>3536000</v>
      </c>
      <c r="E43" s="194"/>
      <c r="F43" s="193"/>
      <c r="G43" s="197">
        <v>2967531</v>
      </c>
      <c r="H43" s="194"/>
      <c r="I43" s="193"/>
      <c r="J43" s="197">
        <v>2967531</v>
      </c>
      <c r="K43" s="194"/>
      <c r="L43" s="193"/>
      <c r="M43" s="197">
        <v>2969811</v>
      </c>
      <c r="N43" s="194"/>
      <c r="O43" s="193"/>
      <c r="P43" s="197">
        <f>M43-60990</f>
        <v>2908821</v>
      </c>
    </row>
    <row r="44" spans="1:16" ht="14.25">
      <c r="A44" s="279"/>
      <c r="B44" s="194"/>
      <c r="C44" s="193"/>
      <c r="D44" s="197"/>
      <c r="E44" s="194"/>
      <c r="F44" s="193"/>
      <c r="G44" s="197"/>
      <c r="H44" s="194"/>
      <c r="I44" s="193"/>
      <c r="J44" s="197"/>
      <c r="K44" s="194"/>
      <c r="L44" s="193"/>
      <c r="M44" s="197"/>
      <c r="N44" s="194"/>
      <c r="O44" s="193"/>
      <c r="P44" s="197"/>
    </row>
    <row r="45" spans="1:16" ht="15">
      <c r="A45" s="369" t="s">
        <v>117</v>
      </c>
      <c r="B45" s="372"/>
      <c r="C45" s="373"/>
      <c r="D45" s="374">
        <f>SUM(D37:D44)</f>
        <v>9998000</v>
      </c>
      <c r="E45" s="372"/>
      <c r="F45" s="373"/>
      <c r="G45" s="374">
        <f>SUM(G37:G44)</f>
        <v>8860811</v>
      </c>
      <c r="H45" s="372"/>
      <c r="I45" s="373"/>
      <c r="J45" s="374">
        <f>SUM(J37:J44)</f>
        <v>8860811</v>
      </c>
      <c r="K45" s="372"/>
      <c r="L45" s="373"/>
      <c r="M45" s="374">
        <f>SUM(M37:M44)</f>
        <v>8863091</v>
      </c>
      <c r="N45" s="372"/>
      <c r="O45" s="373"/>
      <c r="P45" s="374">
        <f>SUM(P37:P44)</f>
        <v>8802101</v>
      </c>
    </row>
    <row r="46" spans="1:16" ht="15">
      <c r="A46" s="369" t="s">
        <v>319</v>
      </c>
      <c r="B46" s="370"/>
      <c r="C46" s="373"/>
      <c r="D46" s="374">
        <v>1200000</v>
      </c>
      <c r="E46" s="370"/>
      <c r="F46" s="373"/>
      <c r="G46" s="374">
        <v>1200000</v>
      </c>
      <c r="H46" s="370"/>
      <c r="I46" s="373"/>
      <c r="J46" s="374">
        <v>1200000</v>
      </c>
      <c r="K46" s="370"/>
      <c r="L46" s="373"/>
      <c r="M46" s="374">
        <v>1200000</v>
      </c>
      <c r="N46" s="370"/>
      <c r="O46" s="373"/>
      <c r="P46" s="374">
        <v>1200000</v>
      </c>
    </row>
    <row r="47" spans="1:16" ht="15">
      <c r="A47" s="532" t="s">
        <v>591</v>
      </c>
      <c r="B47" s="182"/>
      <c r="C47" s="195"/>
      <c r="D47" s="196"/>
      <c r="E47" s="182"/>
      <c r="F47" s="195"/>
      <c r="G47" s="196"/>
      <c r="H47" s="182"/>
      <c r="I47" s="195"/>
      <c r="J47" s="196">
        <v>114627</v>
      </c>
      <c r="K47" s="182"/>
      <c r="L47" s="195"/>
      <c r="M47" s="196">
        <v>218693</v>
      </c>
      <c r="N47" s="182"/>
      <c r="O47" s="195"/>
      <c r="P47" s="196">
        <f>M47+62395</f>
        <v>281088</v>
      </c>
    </row>
    <row r="48" spans="1:16" ht="15">
      <c r="A48" s="279" t="s">
        <v>593</v>
      </c>
      <c r="B48" s="182"/>
      <c r="C48" s="195"/>
      <c r="D48" s="196"/>
      <c r="E48" s="182"/>
      <c r="F48" s="195"/>
      <c r="G48" s="196"/>
      <c r="H48" s="182"/>
      <c r="I48" s="195"/>
      <c r="J48" s="196"/>
      <c r="K48" s="182"/>
      <c r="L48" s="195"/>
      <c r="M48" s="196">
        <v>897425</v>
      </c>
      <c r="N48" s="182"/>
      <c r="O48" s="195"/>
      <c r="P48" s="196">
        <v>897425</v>
      </c>
    </row>
    <row r="49" spans="1:16" ht="15">
      <c r="A49" s="279" t="s">
        <v>594</v>
      </c>
      <c r="B49" s="182"/>
      <c r="C49" s="195"/>
      <c r="D49" s="196"/>
      <c r="E49" s="182"/>
      <c r="F49" s="195"/>
      <c r="G49" s="196"/>
      <c r="H49" s="182"/>
      <c r="I49" s="195"/>
      <c r="J49" s="196"/>
      <c r="K49" s="182"/>
      <c r="L49" s="195"/>
      <c r="M49" s="196">
        <v>537800</v>
      </c>
      <c r="N49" s="182"/>
      <c r="O49" s="195"/>
      <c r="P49" s="196">
        <v>537800</v>
      </c>
    </row>
    <row r="50" spans="1:16" ht="15">
      <c r="A50" s="279" t="s">
        <v>614</v>
      </c>
      <c r="B50" s="182"/>
      <c r="C50" s="195"/>
      <c r="D50" s="196"/>
      <c r="E50" s="182"/>
      <c r="F50" s="195"/>
      <c r="G50" s="196"/>
      <c r="H50" s="182"/>
      <c r="I50" s="195"/>
      <c r="J50" s="196"/>
      <c r="K50" s="182"/>
      <c r="L50" s="195"/>
      <c r="M50" s="196"/>
      <c r="N50" s="182"/>
      <c r="O50" s="195"/>
      <c r="P50" s="196">
        <v>1085850</v>
      </c>
    </row>
    <row r="51" spans="1:16" ht="15">
      <c r="A51" s="227" t="s">
        <v>592</v>
      </c>
      <c r="B51" s="182"/>
      <c r="C51" s="195"/>
      <c r="D51" s="196"/>
      <c r="E51" s="182"/>
      <c r="F51" s="195"/>
      <c r="G51" s="196"/>
      <c r="H51" s="182"/>
      <c r="I51" s="195"/>
      <c r="J51" s="196">
        <f>SUM(J47:J49)</f>
        <v>114627</v>
      </c>
      <c r="K51" s="182"/>
      <c r="L51" s="195"/>
      <c r="M51" s="196">
        <f>SUM(M47:M49)</f>
        <v>1653918</v>
      </c>
      <c r="N51" s="182"/>
      <c r="O51" s="195"/>
      <c r="P51" s="196">
        <f>SUM(P47:P50)</f>
        <v>2802163</v>
      </c>
    </row>
    <row r="52" spans="1:16" s="280" customFormat="1" ht="15">
      <c r="A52" s="230" t="s">
        <v>119</v>
      </c>
      <c r="B52" s="288"/>
      <c r="C52" s="289"/>
      <c r="D52" s="290">
        <f>D26+D34+D45+D46</f>
        <v>47262000</v>
      </c>
      <c r="E52" s="288"/>
      <c r="F52" s="289"/>
      <c r="G52" s="290">
        <f>G26+G34+G45+G46</f>
        <v>42056450</v>
      </c>
      <c r="H52" s="288"/>
      <c r="I52" s="289"/>
      <c r="J52" s="290">
        <f>J26+J34+J45+J46+J47</f>
        <v>42171077</v>
      </c>
      <c r="K52" s="288"/>
      <c r="L52" s="289"/>
      <c r="M52" s="290">
        <f>M26+M34+M45+M46+M51</f>
        <v>45137138</v>
      </c>
      <c r="N52" s="288"/>
      <c r="O52" s="289"/>
      <c r="P52" s="290">
        <f>P26+P34+P45+P46+P51</f>
        <v>46163800</v>
      </c>
    </row>
    <row r="53" spans="1:2" ht="14.25">
      <c r="A53" s="292"/>
      <c r="B53" s="293"/>
    </row>
  </sheetData>
  <sheetProtection/>
  <mergeCells count="6">
    <mergeCell ref="A1:A2"/>
    <mergeCell ref="B1:D1"/>
    <mergeCell ref="E1:G1"/>
    <mergeCell ref="H1:J1"/>
    <mergeCell ref="K1:M1"/>
    <mergeCell ref="N1:P1"/>
  </mergeCells>
  <printOptions horizontalCentered="1"/>
  <pageMargins left="0.2362204724409449" right="0.2362204724409449" top="0.8069444444444445" bottom="0.19" header="0.19" footer="0.19"/>
  <pageSetup fitToHeight="0" fitToWidth="1" horizontalDpi="600" verticalDpi="600" orientation="landscape" paperSize="9" scale="59" r:id="rId1"/>
  <headerFooter alignWithMargins="0">
    <oddHeader>&amp;C&amp;"Garamond,Félkövér"&amp;14 2/2017.(II.15.) számú rendelethez 
ZALASZABAR KÖZSÉG ÖNKORMÁNYZATÁNAK 
ÁLLAMI HOZZÁJÁRULÁSA 2017
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50"/>
  <sheetViews>
    <sheetView view="pageLayout" zoomScaleSheetLayoutView="100" workbookViewId="0" topLeftCell="F1">
      <selection activeCell="N6" sqref="N6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4.75390625" style="0" customWidth="1"/>
    <col min="4" max="4" width="13.00390625" style="0" customWidth="1"/>
    <col min="5" max="7" width="14.375" style="0" customWidth="1"/>
    <col min="8" max="8" width="4.625" style="0" customWidth="1"/>
    <col min="9" max="9" width="45.625" style="0" customWidth="1"/>
    <col min="10" max="10" width="14.00390625" style="0" customWidth="1"/>
    <col min="11" max="11" width="14.625" style="0" customWidth="1"/>
    <col min="12" max="13" width="13.875" style="0" customWidth="1"/>
    <col min="14" max="14" width="15.00390625" style="0" customWidth="1"/>
  </cols>
  <sheetData>
    <row r="1" spans="1:14" ht="18" customHeight="1">
      <c r="A1" s="566" t="s">
        <v>14</v>
      </c>
      <c r="B1" s="570" t="s">
        <v>1</v>
      </c>
      <c r="C1" s="2" t="s">
        <v>546</v>
      </c>
      <c r="D1" s="2" t="s">
        <v>547</v>
      </c>
      <c r="E1" s="562" t="s">
        <v>574</v>
      </c>
      <c r="F1" s="562" t="s">
        <v>596</v>
      </c>
      <c r="G1" s="562" t="s">
        <v>615</v>
      </c>
      <c r="H1" s="566" t="s">
        <v>14</v>
      </c>
      <c r="I1" s="570" t="s">
        <v>1</v>
      </c>
      <c r="J1" s="2" t="s">
        <v>546</v>
      </c>
      <c r="K1" s="2" t="s">
        <v>548</v>
      </c>
      <c r="L1" s="562" t="s">
        <v>574</v>
      </c>
      <c r="M1" s="562" t="s">
        <v>596</v>
      </c>
      <c r="N1" s="562" t="s">
        <v>615</v>
      </c>
    </row>
    <row r="2" spans="1:14" ht="28.5" customHeight="1">
      <c r="A2" s="567"/>
      <c r="B2" s="571"/>
      <c r="C2" s="45" t="s">
        <v>60</v>
      </c>
      <c r="D2" s="45" t="s">
        <v>60</v>
      </c>
      <c r="E2" s="563"/>
      <c r="F2" s="563"/>
      <c r="G2" s="563"/>
      <c r="H2" s="567"/>
      <c r="I2" s="571"/>
      <c r="J2" s="45" t="s">
        <v>60</v>
      </c>
      <c r="K2" s="45" t="s">
        <v>60</v>
      </c>
      <c r="L2" s="563"/>
      <c r="M2" s="563"/>
      <c r="N2" s="563"/>
    </row>
    <row r="3" spans="1:11" ht="15" customHeight="1">
      <c r="A3" s="574" t="s">
        <v>61</v>
      </c>
      <c r="B3" s="575"/>
      <c r="C3" s="575"/>
      <c r="D3" s="576"/>
      <c r="E3" s="503"/>
      <c r="F3" s="503"/>
      <c r="G3" s="503"/>
      <c r="H3" s="574" t="s">
        <v>24</v>
      </c>
      <c r="I3" s="575"/>
      <c r="J3" s="575"/>
      <c r="K3" s="576"/>
    </row>
    <row r="4" spans="1:14" ht="15" customHeight="1">
      <c r="A4" s="133" t="s">
        <v>91</v>
      </c>
      <c r="B4" s="11" t="s">
        <v>85</v>
      </c>
      <c r="C4" s="3"/>
      <c r="D4" s="3"/>
      <c r="E4" s="3"/>
      <c r="F4" s="3"/>
      <c r="G4" s="3"/>
      <c r="H4" s="126" t="s">
        <v>91</v>
      </c>
      <c r="I4" s="130" t="s">
        <v>85</v>
      </c>
      <c r="J4" s="3"/>
      <c r="K4" s="3"/>
      <c r="L4" s="3"/>
      <c r="M4" s="3"/>
      <c r="N4" s="3"/>
    </row>
    <row r="5" spans="1:14" ht="15" customHeight="1">
      <c r="A5" s="133"/>
      <c r="B5" s="257" t="s">
        <v>448</v>
      </c>
      <c r="C5" s="258">
        <v>47262000</v>
      </c>
      <c r="D5" s="258">
        <v>46651680</v>
      </c>
      <c r="E5" s="509">
        <v>51421564</v>
      </c>
      <c r="F5" s="509">
        <v>54560495</v>
      </c>
      <c r="G5" s="509">
        <v>55018461</v>
      </c>
      <c r="H5" s="132"/>
      <c r="I5" s="70" t="s">
        <v>294</v>
      </c>
      <c r="J5" s="68">
        <v>27302423</v>
      </c>
      <c r="K5" s="68">
        <v>29346903</v>
      </c>
      <c r="L5" s="68">
        <v>33962160</v>
      </c>
      <c r="M5" s="68">
        <v>35799665</v>
      </c>
      <c r="N5" s="68">
        <v>36760829</v>
      </c>
    </row>
    <row r="6" spans="1:14" ht="15" customHeight="1">
      <c r="A6" s="133"/>
      <c r="B6" s="259" t="s">
        <v>449</v>
      </c>
      <c r="C6" s="260">
        <v>9600000</v>
      </c>
      <c r="D6" s="260">
        <v>12300000</v>
      </c>
      <c r="E6" s="260">
        <v>12300000</v>
      </c>
      <c r="F6" s="260">
        <v>12300000</v>
      </c>
      <c r="G6" s="260">
        <v>13362478</v>
      </c>
      <c r="H6" s="126"/>
      <c r="I6" s="256" t="s">
        <v>295</v>
      </c>
      <c r="J6" s="68">
        <v>4584000</v>
      </c>
      <c r="K6" s="68">
        <v>4620000</v>
      </c>
      <c r="L6" s="68">
        <v>4620000</v>
      </c>
      <c r="M6" s="68">
        <v>4817000</v>
      </c>
      <c r="N6" s="68">
        <v>4990000</v>
      </c>
    </row>
    <row r="7" spans="1:14" ht="15" customHeight="1">
      <c r="A7" s="133"/>
      <c r="B7" s="257" t="s">
        <v>450</v>
      </c>
      <c r="C7" s="260">
        <v>2880785</v>
      </c>
      <c r="D7" s="260">
        <v>2913000</v>
      </c>
      <c r="E7" s="260">
        <v>2913000</v>
      </c>
      <c r="F7" s="260">
        <v>2913000</v>
      </c>
      <c r="G7" s="260">
        <v>4240473</v>
      </c>
      <c r="H7" s="126"/>
      <c r="I7" s="70" t="s">
        <v>296</v>
      </c>
      <c r="J7" s="68">
        <v>2638000</v>
      </c>
      <c r="K7" s="68">
        <v>2200000</v>
      </c>
      <c r="L7" s="68">
        <v>2200000</v>
      </c>
      <c r="M7" s="68">
        <v>2200000</v>
      </c>
      <c r="N7" s="68">
        <v>2200000</v>
      </c>
    </row>
    <row r="8" spans="1:14" ht="15" customHeight="1">
      <c r="A8" s="133"/>
      <c r="B8" s="257" t="s">
        <v>451</v>
      </c>
      <c r="C8" s="260">
        <v>3517000</v>
      </c>
      <c r="D8" s="260">
        <v>0</v>
      </c>
      <c r="E8" s="260">
        <v>0</v>
      </c>
      <c r="F8" s="260">
        <v>0</v>
      </c>
      <c r="G8" s="260">
        <v>0</v>
      </c>
      <c r="H8" s="126"/>
      <c r="I8" s="70" t="s">
        <v>297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</row>
    <row r="9" spans="1:14" ht="15" customHeight="1">
      <c r="A9" s="133"/>
      <c r="B9" s="82" t="s">
        <v>90</v>
      </c>
      <c r="C9" s="251">
        <f>SUM(C5:C8)</f>
        <v>63259785</v>
      </c>
      <c r="D9" s="251">
        <f>SUM(D5:D8)</f>
        <v>61864680</v>
      </c>
      <c r="E9" s="251">
        <f>SUM(E5:E8)</f>
        <v>66634564</v>
      </c>
      <c r="F9" s="251">
        <f>SUM(F5:F8)</f>
        <v>69773495</v>
      </c>
      <c r="G9" s="251">
        <f>SUM(G5:G8)</f>
        <v>72621412</v>
      </c>
      <c r="H9" s="126"/>
      <c r="I9" s="70" t="s">
        <v>456</v>
      </c>
      <c r="J9" s="68"/>
      <c r="K9" s="68"/>
      <c r="L9" s="68"/>
      <c r="M9" s="68"/>
      <c r="N9" s="68">
        <v>291386</v>
      </c>
    </row>
    <row r="10" spans="1:14" ht="15" customHeight="1">
      <c r="A10" s="133"/>
      <c r="B10" s="82"/>
      <c r="C10" s="251"/>
      <c r="D10" s="251"/>
      <c r="E10" s="251"/>
      <c r="F10" s="251"/>
      <c r="G10" s="251"/>
      <c r="H10" s="126"/>
      <c r="I10" s="70" t="s">
        <v>457</v>
      </c>
      <c r="J10" s="68">
        <v>0</v>
      </c>
      <c r="K10" s="68">
        <v>7386927</v>
      </c>
      <c r="L10" s="68">
        <v>10520371</v>
      </c>
      <c r="M10" s="68">
        <v>10355271</v>
      </c>
      <c r="N10" s="68">
        <v>13865086</v>
      </c>
    </row>
    <row r="11" spans="1:14" ht="15" customHeight="1">
      <c r="A11" s="133"/>
      <c r="B11" s="82"/>
      <c r="C11" s="248"/>
      <c r="D11" s="248"/>
      <c r="E11" s="248"/>
      <c r="F11" s="248"/>
      <c r="G11" s="248"/>
      <c r="H11" s="381"/>
      <c r="I11" s="11" t="s">
        <v>90</v>
      </c>
      <c r="J11" s="39">
        <f>SUM(J4:J10)</f>
        <v>34524423</v>
      </c>
      <c r="K11" s="39">
        <f>SUM(K4:K10)</f>
        <v>43553830</v>
      </c>
      <c r="L11" s="39">
        <f>SUM(L4:L10)</f>
        <v>51302531</v>
      </c>
      <c r="M11" s="39">
        <f>SUM(M4:M10)</f>
        <v>53171936</v>
      </c>
      <c r="N11" s="39">
        <f>SUM(N4:N10)</f>
        <v>58107301</v>
      </c>
    </row>
    <row r="12" spans="1:14" ht="15" customHeight="1">
      <c r="A12" s="133" t="s">
        <v>92</v>
      </c>
      <c r="B12" s="82" t="s">
        <v>465</v>
      </c>
      <c r="C12" s="248"/>
      <c r="D12" s="248"/>
      <c r="E12" s="248"/>
      <c r="F12" s="248"/>
      <c r="G12" s="248"/>
      <c r="H12" s="126" t="s">
        <v>92</v>
      </c>
      <c r="I12" s="82" t="s">
        <v>465</v>
      </c>
      <c r="J12" s="3"/>
      <c r="K12" s="3"/>
      <c r="L12" s="3"/>
      <c r="M12" s="3"/>
      <c r="N12" s="3"/>
    </row>
    <row r="13" spans="1:14" ht="15" customHeight="1">
      <c r="A13" s="133"/>
      <c r="B13" s="70" t="s">
        <v>464</v>
      </c>
      <c r="C13" s="250">
        <v>17631215</v>
      </c>
      <c r="D13" s="250">
        <v>19716750</v>
      </c>
      <c r="E13" s="250">
        <v>19716750</v>
      </c>
      <c r="F13" s="250">
        <v>19716750</v>
      </c>
      <c r="G13" s="250">
        <v>21379193</v>
      </c>
      <c r="H13" s="126"/>
      <c r="I13" s="70" t="s">
        <v>89</v>
      </c>
      <c r="J13" s="68">
        <v>46215577</v>
      </c>
      <c r="K13" s="68">
        <v>42636912</v>
      </c>
      <c r="L13" s="68">
        <v>43259539</v>
      </c>
      <c r="M13" s="68">
        <v>44363965</v>
      </c>
      <c r="N13" s="68">
        <v>44363965</v>
      </c>
    </row>
    <row r="14" spans="1:14" ht="15" customHeight="1">
      <c r="A14" s="133"/>
      <c r="B14" s="82" t="s">
        <v>466</v>
      </c>
      <c r="C14" s="379">
        <f>SUM(C13)</f>
        <v>17631215</v>
      </c>
      <c r="D14" s="379">
        <f>SUM(D13)</f>
        <v>19716750</v>
      </c>
      <c r="E14" s="379">
        <f>SUM(E13)</f>
        <v>19716750</v>
      </c>
      <c r="F14" s="379">
        <f>SUM(F13)</f>
        <v>19716750</v>
      </c>
      <c r="G14" s="379">
        <f>SUM(G13)</f>
        <v>21379193</v>
      </c>
      <c r="H14" s="126"/>
      <c r="I14" s="82" t="s">
        <v>466</v>
      </c>
      <c r="J14" s="39">
        <f>SUM(J13)</f>
        <v>46215577</v>
      </c>
      <c r="K14" s="39">
        <f>SUM(K13)</f>
        <v>42636912</v>
      </c>
      <c r="L14" s="39">
        <f>SUM(L13)</f>
        <v>43259539</v>
      </c>
      <c r="M14" s="39">
        <f>SUM(M13)</f>
        <v>44363965</v>
      </c>
      <c r="N14" s="39">
        <f>SUM(N13)</f>
        <v>44363965</v>
      </c>
    </row>
    <row r="15" spans="1:14" ht="15" customHeight="1">
      <c r="A15" s="568" t="s">
        <v>503</v>
      </c>
      <c r="B15" s="569"/>
      <c r="C15" s="251">
        <f>C9+C14</f>
        <v>80891000</v>
      </c>
      <c r="D15" s="251">
        <f>D9+D14</f>
        <v>81581430</v>
      </c>
      <c r="E15" s="510">
        <f>E9+E14</f>
        <v>86351314</v>
      </c>
      <c r="F15" s="510">
        <f>F9+F14</f>
        <v>89490245</v>
      </c>
      <c r="G15" s="510">
        <f>G9+G14</f>
        <v>94000605</v>
      </c>
      <c r="H15" s="564" t="s">
        <v>502</v>
      </c>
      <c r="I15" s="565"/>
      <c r="J15" s="128">
        <f>J11+J14</f>
        <v>80740000</v>
      </c>
      <c r="K15" s="39">
        <f>K11+K14</f>
        <v>86190742</v>
      </c>
      <c r="L15" s="39">
        <f>L11+L14</f>
        <v>94562070</v>
      </c>
      <c r="M15" s="39">
        <f>M11+M14</f>
        <v>97535901</v>
      </c>
      <c r="N15" s="39">
        <f>N11+N14</f>
        <v>102471266</v>
      </c>
    </row>
    <row r="16" spans="1:14" ht="15" customHeight="1">
      <c r="A16" s="564" t="s">
        <v>533</v>
      </c>
      <c r="B16" s="565"/>
      <c r="C16" s="250">
        <v>0</v>
      </c>
      <c r="D16" s="250">
        <v>0</v>
      </c>
      <c r="E16" s="511">
        <v>0</v>
      </c>
      <c r="F16" s="511">
        <v>0</v>
      </c>
      <c r="G16" s="511">
        <v>0</v>
      </c>
      <c r="H16" s="579" t="s">
        <v>534</v>
      </c>
      <c r="I16" s="580"/>
      <c r="J16" s="68">
        <v>0</v>
      </c>
      <c r="K16" s="68">
        <v>1487589</v>
      </c>
      <c r="L16" s="68">
        <v>1487589</v>
      </c>
      <c r="M16" s="68">
        <v>1487589</v>
      </c>
      <c r="N16" s="68">
        <v>1487589</v>
      </c>
    </row>
    <row r="17" spans="1:14" ht="15" customHeight="1">
      <c r="A17" s="380" t="s">
        <v>514</v>
      </c>
      <c r="B17" s="82" t="s">
        <v>85</v>
      </c>
      <c r="C17" s="250"/>
      <c r="D17" s="250"/>
      <c r="E17" s="511"/>
      <c r="F17" s="511"/>
      <c r="G17" s="511"/>
      <c r="H17" s="409"/>
      <c r="I17" s="410"/>
      <c r="J17" s="68"/>
      <c r="K17" s="68"/>
      <c r="L17" s="68"/>
      <c r="M17" s="68"/>
      <c r="N17" s="68"/>
    </row>
    <row r="18" spans="1:14" ht="15" customHeight="1">
      <c r="A18" s="380"/>
      <c r="B18" s="262" t="s">
        <v>455</v>
      </c>
      <c r="C18" s="154">
        <v>5923000</v>
      </c>
      <c r="D18" s="154">
        <v>8696901</v>
      </c>
      <c r="E18" s="512">
        <v>8696901</v>
      </c>
      <c r="F18" s="512">
        <v>8696901</v>
      </c>
      <c r="G18" s="512">
        <v>8696901</v>
      </c>
      <c r="H18" s="409"/>
      <c r="I18" s="410"/>
      <c r="J18" s="68"/>
      <c r="K18" s="68"/>
      <c r="L18" s="68"/>
      <c r="M18" s="68"/>
      <c r="N18" s="68"/>
    </row>
    <row r="19" spans="1:14" ht="15" customHeight="1">
      <c r="A19" s="380"/>
      <c r="B19" s="262" t="s">
        <v>549</v>
      </c>
      <c r="C19" s="154"/>
      <c r="D19" s="154"/>
      <c r="E19" s="512"/>
      <c r="F19" s="512"/>
      <c r="G19" s="512">
        <v>1411250</v>
      </c>
      <c r="H19" s="409"/>
      <c r="I19" s="448" t="s">
        <v>550</v>
      </c>
      <c r="J19" s="68"/>
      <c r="K19" s="68">
        <v>1487589</v>
      </c>
      <c r="L19" s="68">
        <v>1487589</v>
      </c>
      <c r="M19" s="68">
        <v>1487589</v>
      </c>
      <c r="N19" s="68">
        <v>1487589</v>
      </c>
    </row>
    <row r="20" spans="1:14" ht="15" customHeight="1">
      <c r="A20" s="380"/>
      <c r="B20" s="11" t="s">
        <v>507</v>
      </c>
      <c r="C20" s="39">
        <f>SUM(C18)</f>
        <v>5923000</v>
      </c>
      <c r="D20" s="39">
        <f>SUM(D18:D19)</f>
        <v>8696901</v>
      </c>
      <c r="E20" s="513">
        <f>SUM(E18:E19)</f>
        <v>8696901</v>
      </c>
      <c r="F20" s="513">
        <f>SUM(F18:F19)</f>
        <v>8696901</v>
      </c>
      <c r="G20" s="513">
        <f>SUM(G18:G19)</f>
        <v>10108151</v>
      </c>
      <c r="H20" s="409"/>
      <c r="I20" s="410"/>
      <c r="J20" s="68"/>
      <c r="K20" s="68"/>
      <c r="L20" s="68"/>
      <c r="M20" s="68"/>
      <c r="N20" s="68"/>
    </row>
    <row r="21" spans="1:14" ht="15" customHeight="1">
      <c r="A21" s="380" t="s">
        <v>92</v>
      </c>
      <c r="B21" s="11" t="s">
        <v>465</v>
      </c>
      <c r="C21" s="39"/>
      <c r="D21" s="39"/>
      <c r="E21" s="513"/>
      <c r="F21" s="513"/>
      <c r="G21" s="513"/>
      <c r="H21" s="409"/>
      <c r="I21" s="410"/>
      <c r="J21" s="68"/>
      <c r="K21" s="68"/>
      <c r="L21" s="68"/>
      <c r="M21" s="68"/>
      <c r="N21" s="68"/>
    </row>
    <row r="22" spans="1:14" ht="15" customHeight="1">
      <c r="A22" s="380"/>
      <c r="B22" s="11" t="s">
        <v>455</v>
      </c>
      <c r="C22" s="39"/>
      <c r="D22" s="39"/>
      <c r="E22" s="513">
        <v>3601444</v>
      </c>
      <c r="F22" s="513">
        <v>3601444</v>
      </c>
      <c r="G22" s="513">
        <v>3601444</v>
      </c>
      <c r="H22" s="409"/>
      <c r="I22" s="410"/>
      <c r="J22" s="68"/>
      <c r="K22" s="68"/>
      <c r="L22" s="68"/>
      <c r="M22" s="68"/>
      <c r="N22" s="68"/>
    </row>
    <row r="23" spans="1:14" ht="15" customHeight="1">
      <c r="A23" s="573" t="s">
        <v>58</v>
      </c>
      <c r="B23" s="573"/>
      <c r="C23" s="291">
        <f>C15+C20</f>
        <v>86814000</v>
      </c>
      <c r="D23" s="291">
        <f>D15+D20</f>
        <v>90278331</v>
      </c>
      <c r="E23" s="291">
        <f>E15+E20+E22</f>
        <v>98649659</v>
      </c>
      <c r="F23" s="291">
        <f>F15+F20+F22</f>
        <v>101788590</v>
      </c>
      <c r="G23" s="291">
        <f>G15+G20+G22</f>
        <v>107710200</v>
      </c>
      <c r="H23" s="573" t="s">
        <v>9</v>
      </c>
      <c r="I23" s="573" t="s">
        <v>9</v>
      </c>
      <c r="J23" s="291">
        <f>J15+J16</f>
        <v>80740000</v>
      </c>
      <c r="K23" s="291">
        <f>K15+K16</f>
        <v>87678331</v>
      </c>
      <c r="L23" s="291">
        <f>L15+L16</f>
        <v>96049659</v>
      </c>
      <c r="M23" s="291">
        <f>M15+M16</f>
        <v>99023490</v>
      </c>
      <c r="N23" s="291">
        <f>N15+N16</f>
        <v>103958855</v>
      </c>
    </row>
    <row r="24" spans="1:14" ht="15" customHeight="1">
      <c r="A24" s="577" t="s">
        <v>25</v>
      </c>
      <c r="B24" s="578"/>
      <c r="C24" s="71"/>
      <c r="D24" s="71"/>
      <c r="E24" s="71"/>
      <c r="F24" s="71"/>
      <c r="G24" s="71"/>
      <c r="H24" s="577" t="s">
        <v>99</v>
      </c>
      <c r="I24" s="578"/>
      <c r="J24" s="72"/>
      <c r="K24" s="72"/>
      <c r="L24" s="72"/>
      <c r="M24" s="72"/>
      <c r="N24" s="72"/>
    </row>
    <row r="25" spans="1:14" ht="15" customHeight="1">
      <c r="A25" s="133" t="s">
        <v>91</v>
      </c>
      <c r="B25" s="134" t="s">
        <v>85</v>
      </c>
      <c r="C25" s="8"/>
      <c r="D25" s="8"/>
      <c r="E25" s="8"/>
      <c r="F25" s="8"/>
      <c r="G25" s="8"/>
      <c r="H25" s="133" t="s">
        <v>91</v>
      </c>
      <c r="I25" s="130" t="s">
        <v>85</v>
      </c>
      <c r="J25" s="3"/>
      <c r="K25" s="3"/>
      <c r="L25" s="3"/>
      <c r="M25" s="3"/>
      <c r="N25" s="3"/>
    </row>
    <row r="26" spans="1:14" ht="15" customHeight="1">
      <c r="A26" s="131"/>
      <c r="B26" s="261" t="s">
        <v>452</v>
      </c>
      <c r="C26" s="68">
        <v>31500000</v>
      </c>
      <c r="D26" s="68"/>
      <c r="E26" s="68"/>
      <c r="F26" s="68">
        <v>17485900</v>
      </c>
      <c r="G26" s="68">
        <v>19301660</v>
      </c>
      <c r="H26" s="133"/>
      <c r="I26" s="70" t="s">
        <v>458</v>
      </c>
      <c r="J26" s="68">
        <v>35000000</v>
      </c>
      <c r="K26" s="68">
        <v>0</v>
      </c>
      <c r="L26" s="68">
        <v>0</v>
      </c>
      <c r="M26" s="68">
        <v>861992</v>
      </c>
      <c r="N26" s="68">
        <v>1692772</v>
      </c>
    </row>
    <row r="27" spans="1:14" ht="15" customHeight="1">
      <c r="A27" s="131"/>
      <c r="B27" s="261" t="s">
        <v>453</v>
      </c>
      <c r="C27" s="68"/>
      <c r="D27" s="68"/>
      <c r="E27" s="68"/>
      <c r="F27" s="68"/>
      <c r="G27" s="68"/>
      <c r="H27" s="133"/>
      <c r="I27" s="69" t="s">
        <v>459</v>
      </c>
      <c r="J27" s="68">
        <v>2000000</v>
      </c>
      <c r="K27" s="68">
        <v>2000000</v>
      </c>
      <c r="L27" s="68">
        <v>43160604</v>
      </c>
      <c r="M27" s="68">
        <v>59949612</v>
      </c>
      <c r="N27" s="68">
        <v>61565372</v>
      </c>
    </row>
    <row r="28" spans="1:14" ht="15" customHeight="1">
      <c r="A28" s="131"/>
      <c r="B28" s="261" t="s">
        <v>495</v>
      </c>
      <c r="C28" s="68">
        <v>26000</v>
      </c>
      <c r="D28" s="68">
        <v>0</v>
      </c>
      <c r="E28" s="68">
        <v>0</v>
      </c>
      <c r="F28" s="68">
        <v>0</v>
      </c>
      <c r="G28" s="68">
        <v>0</v>
      </c>
      <c r="H28" s="133"/>
      <c r="I28" s="69" t="s">
        <v>460</v>
      </c>
      <c r="J28" s="68"/>
      <c r="K28" s="68"/>
      <c r="L28" s="68"/>
      <c r="M28" s="68"/>
      <c r="N28" s="68"/>
    </row>
    <row r="29" spans="1:14" ht="15" customHeight="1">
      <c r="A29" s="131"/>
      <c r="B29" s="261" t="s">
        <v>454</v>
      </c>
      <c r="C29" s="68">
        <v>0</v>
      </c>
      <c r="D29" s="250">
        <v>0</v>
      </c>
      <c r="E29" s="250">
        <v>48622604</v>
      </c>
      <c r="F29" s="250">
        <v>48622604</v>
      </c>
      <c r="G29" s="250">
        <v>48622604</v>
      </c>
      <c r="H29" s="133"/>
      <c r="I29" s="11" t="s">
        <v>90</v>
      </c>
      <c r="J29" s="128">
        <f>SUM(J26:J28)</f>
        <v>37000000</v>
      </c>
      <c r="K29" s="128">
        <f>SUM(K26:K28)</f>
        <v>2000000</v>
      </c>
      <c r="L29" s="128">
        <f>SUM(L26:L28)</f>
        <v>43160604</v>
      </c>
      <c r="M29" s="128">
        <f>SUM(M26:M28)</f>
        <v>60811604</v>
      </c>
      <c r="N29" s="128">
        <f>SUM(N26:N28)</f>
        <v>63258144</v>
      </c>
    </row>
    <row r="30" spans="1:14" s="254" customFormat="1" ht="15.75">
      <c r="A30" s="252"/>
      <c r="B30" s="11" t="s">
        <v>90</v>
      </c>
      <c r="C30" s="128">
        <f>SUM(C26:C29)</f>
        <v>31526000</v>
      </c>
      <c r="D30" s="128">
        <f>SUM(D26:D29)</f>
        <v>0</v>
      </c>
      <c r="E30" s="128">
        <f>SUM(E26:E29)</f>
        <v>48622604</v>
      </c>
      <c r="F30" s="128">
        <f>SUM(F26:F29)</f>
        <v>66108504</v>
      </c>
      <c r="G30" s="128">
        <f>SUM(G26:G29)</f>
        <v>67924264</v>
      </c>
      <c r="H30" s="253"/>
      <c r="I30" s="11"/>
      <c r="J30" s="255"/>
      <c r="K30" s="255"/>
      <c r="L30" s="255"/>
      <c r="M30" s="255"/>
      <c r="N30" s="255"/>
    </row>
    <row r="31" spans="1:14" ht="15" customHeight="1">
      <c r="A31" s="133"/>
      <c r="B31" s="11"/>
      <c r="C31" s="3"/>
      <c r="D31" s="3"/>
      <c r="E31" s="3"/>
      <c r="F31" s="3"/>
      <c r="G31" s="3"/>
      <c r="H31" s="133" t="s">
        <v>92</v>
      </c>
      <c r="I31" s="82" t="s">
        <v>465</v>
      </c>
      <c r="J31" s="68"/>
      <c r="K31" s="68"/>
      <c r="L31" s="68"/>
      <c r="M31" s="68"/>
      <c r="N31" s="68"/>
    </row>
    <row r="32" spans="1:14" ht="15" customHeight="1">
      <c r="A32" s="131"/>
      <c r="B32" s="262"/>
      <c r="C32" s="68"/>
      <c r="D32" s="68"/>
      <c r="E32" s="68"/>
      <c r="F32" s="68"/>
      <c r="G32" s="68"/>
      <c r="H32" s="133"/>
      <c r="I32" s="69" t="s">
        <v>468</v>
      </c>
      <c r="J32" s="3">
        <v>600000</v>
      </c>
      <c r="K32" s="3">
        <v>600000</v>
      </c>
      <c r="L32" s="3">
        <v>600000</v>
      </c>
      <c r="M32" s="3">
        <v>600000</v>
      </c>
      <c r="N32" s="3">
        <v>955465</v>
      </c>
    </row>
    <row r="33" spans="1:14" ht="15" customHeight="1">
      <c r="A33" s="131"/>
      <c r="B33" s="383"/>
      <c r="C33" s="128"/>
      <c r="D33" s="128"/>
      <c r="E33" s="128"/>
      <c r="F33" s="128"/>
      <c r="G33" s="128"/>
      <c r="H33" s="133"/>
      <c r="I33" s="82" t="s">
        <v>466</v>
      </c>
      <c r="J33" s="128">
        <f>SUM(J32)</f>
        <v>600000</v>
      </c>
      <c r="K33" s="128">
        <f>SUM(K32)</f>
        <v>600000</v>
      </c>
      <c r="L33" s="128">
        <f>SUM(L32)</f>
        <v>600000</v>
      </c>
      <c r="M33" s="128">
        <f>SUM(M32)</f>
        <v>600000</v>
      </c>
      <c r="N33" s="128">
        <f>SUM(N32)</f>
        <v>955465</v>
      </c>
    </row>
    <row r="34" spans="1:14" ht="15" customHeight="1">
      <c r="A34" s="581" t="s">
        <v>536</v>
      </c>
      <c r="B34" s="582"/>
      <c r="C34" s="390">
        <f>C30+C33</f>
        <v>31526000</v>
      </c>
      <c r="D34" s="390">
        <f>D30+D33</f>
        <v>0</v>
      </c>
      <c r="E34" s="514">
        <f>E30+E33</f>
        <v>48622604</v>
      </c>
      <c r="F34" s="514">
        <f>F30+F33</f>
        <v>66108504</v>
      </c>
      <c r="G34" s="514">
        <f>G30+G33</f>
        <v>67924264</v>
      </c>
      <c r="H34" s="581" t="s">
        <v>505</v>
      </c>
      <c r="I34" s="582"/>
      <c r="J34" s="390">
        <f>J29+J33</f>
        <v>37600000</v>
      </c>
      <c r="K34" s="390">
        <f>K29+K33</f>
        <v>2600000</v>
      </c>
      <c r="L34" s="390">
        <f>L29+L33</f>
        <v>43760604</v>
      </c>
      <c r="M34" s="390">
        <f>M29+M33</f>
        <v>61411604</v>
      </c>
      <c r="N34" s="390">
        <f>N29+N33</f>
        <v>64213609</v>
      </c>
    </row>
    <row r="35" spans="1:14" ht="15" customHeight="1">
      <c r="A35" s="564" t="s">
        <v>318</v>
      </c>
      <c r="B35" s="565"/>
      <c r="C35" s="39"/>
      <c r="D35" s="39"/>
      <c r="E35" s="513"/>
      <c r="F35" s="513"/>
      <c r="G35" s="513"/>
      <c r="H35" s="564" t="s">
        <v>535</v>
      </c>
      <c r="I35" s="565"/>
      <c r="J35" s="68"/>
      <c r="K35" s="68"/>
      <c r="L35" s="68"/>
      <c r="M35" s="68"/>
      <c r="N35" s="68"/>
    </row>
    <row r="36" spans="1:14" ht="15" customHeight="1">
      <c r="A36" s="380" t="s">
        <v>91</v>
      </c>
      <c r="B36" s="166" t="s">
        <v>85</v>
      </c>
      <c r="C36" s="39"/>
      <c r="D36" s="39"/>
      <c r="E36" s="513"/>
      <c r="F36" s="513"/>
      <c r="G36" s="513"/>
      <c r="H36" s="380" t="s">
        <v>91</v>
      </c>
      <c r="I36" s="82" t="s">
        <v>90</v>
      </c>
      <c r="J36" s="68"/>
      <c r="K36" s="68"/>
      <c r="L36" s="68"/>
      <c r="M36" s="68"/>
      <c r="N36" s="68"/>
    </row>
    <row r="37" spans="1:14" ht="15" customHeight="1">
      <c r="A37" s="131"/>
      <c r="B37" s="262" t="s">
        <v>455</v>
      </c>
      <c r="C37" s="154"/>
      <c r="D37" s="154"/>
      <c r="E37" s="512"/>
      <c r="F37" s="512"/>
      <c r="G37" s="512"/>
      <c r="H37" s="382"/>
      <c r="I37" s="70" t="s">
        <v>506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</row>
    <row r="38" spans="1:14" ht="15" customHeight="1">
      <c r="A38" s="131"/>
      <c r="B38" s="11" t="s">
        <v>507</v>
      </c>
      <c r="C38" s="39"/>
      <c r="D38" s="39"/>
      <c r="E38" s="513"/>
      <c r="F38" s="513"/>
      <c r="G38" s="513"/>
      <c r="H38" s="382"/>
      <c r="I38" s="519" t="s">
        <v>575</v>
      </c>
      <c r="J38" s="39">
        <f>SUM(J37)</f>
        <v>0</v>
      </c>
      <c r="K38" s="39">
        <f>SUM(K37)</f>
        <v>0</v>
      </c>
      <c r="L38" s="39">
        <v>7462000</v>
      </c>
      <c r="M38" s="39">
        <v>7462000</v>
      </c>
      <c r="N38" s="39">
        <v>7462000</v>
      </c>
    </row>
    <row r="39" spans="1:14" ht="15" customHeight="1">
      <c r="A39" s="133" t="s">
        <v>92</v>
      </c>
      <c r="B39" s="11" t="s">
        <v>465</v>
      </c>
      <c r="C39" s="3"/>
      <c r="D39" s="3"/>
      <c r="E39" s="515"/>
      <c r="F39" s="515"/>
      <c r="G39" s="515"/>
      <c r="H39" s="382"/>
      <c r="I39" s="384" t="s">
        <v>90</v>
      </c>
      <c r="J39" s="39">
        <f>SUM(J38)</f>
        <v>0</v>
      </c>
      <c r="K39" s="39">
        <f>SUM(K38)</f>
        <v>0</v>
      </c>
      <c r="L39" s="39">
        <f>SUM(L38)</f>
        <v>7462000</v>
      </c>
      <c r="M39" s="39">
        <f>SUM(M38)</f>
        <v>7462000</v>
      </c>
      <c r="N39" s="39">
        <f>SUM(N38)</f>
        <v>7462000</v>
      </c>
    </row>
    <row r="40" spans="1:14" ht="15" customHeight="1">
      <c r="A40" s="131"/>
      <c r="B40" s="262" t="s">
        <v>494</v>
      </c>
      <c r="C40" s="68"/>
      <c r="D40" s="68"/>
      <c r="E40" s="516"/>
      <c r="F40" s="516"/>
      <c r="G40" s="516"/>
      <c r="H40" s="382"/>
      <c r="I40" s="384"/>
      <c r="J40" s="39"/>
      <c r="K40" s="39"/>
      <c r="L40" s="39"/>
      <c r="M40" s="39"/>
      <c r="N40" s="39"/>
    </row>
    <row r="41" spans="1:14" ht="15" customHeight="1">
      <c r="A41" s="131"/>
      <c r="B41" s="383" t="s">
        <v>504</v>
      </c>
      <c r="C41" s="128"/>
      <c r="D41" s="128"/>
      <c r="E41" s="517"/>
      <c r="F41" s="517"/>
      <c r="G41" s="517"/>
      <c r="H41" s="382"/>
      <c r="I41" s="384"/>
      <c r="J41" s="39"/>
      <c r="K41" s="39"/>
      <c r="L41" s="39"/>
      <c r="M41" s="39"/>
      <c r="N41" s="39"/>
    </row>
    <row r="42" spans="1:14" ht="15" customHeight="1">
      <c r="A42" s="581" t="s">
        <v>537</v>
      </c>
      <c r="B42" s="582"/>
      <c r="C42" s="390">
        <f>C38+C41</f>
        <v>0</v>
      </c>
      <c r="D42" s="390">
        <f>D38+D41</f>
        <v>0</v>
      </c>
      <c r="E42" s="514">
        <f>E38+E41</f>
        <v>0</v>
      </c>
      <c r="F42" s="514">
        <f>F38+F41</f>
        <v>0</v>
      </c>
      <c r="G42" s="514">
        <f>G38+G41</f>
        <v>0</v>
      </c>
      <c r="H42" s="585" t="s">
        <v>539</v>
      </c>
      <c r="I42" s="586"/>
      <c r="J42" s="385">
        <f>J38</f>
        <v>0</v>
      </c>
      <c r="K42" s="385">
        <f>K38</f>
        <v>0</v>
      </c>
      <c r="L42" s="385">
        <f>L38</f>
        <v>7462000</v>
      </c>
      <c r="M42" s="385">
        <f>M38</f>
        <v>7462000</v>
      </c>
      <c r="N42" s="385">
        <f>N38</f>
        <v>7462000</v>
      </c>
    </row>
    <row r="43" spans="1:14" ht="15" customHeight="1">
      <c r="A43" s="583" t="s">
        <v>538</v>
      </c>
      <c r="B43" s="584"/>
      <c r="C43" s="386">
        <f>C34+C42</f>
        <v>31526000</v>
      </c>
      <c r="D43" s="386">
        <f>D34+D42</f>
        <v>0</v>
      </c>
      <c r="E43" s="518">
        <f>E34+E42</f>
        <v>48622604</v>
      </c>
      <c r="F43" s="518">
        <f>F34+F42</f>
        <v>66108504</v>
      </c>
      <c r="G43" s="518">
        <f>G34+G42</f>
        <v>67924264</v>
      </c>
      <c r="H43" s="387"/>
      <c r="I43" s="388" t="s">
        <v>467</v>
      </c>
      <c r="J43" s="389">
        <f>J34+J42</f>
        <v>37600000</v>
      </c>
      <c r="K43" s="389">
        <f>K34+K42</f>
        <v>2600000</v>
      </c>
      <c r="L43" s="389">
        <f>L34+L42</f>
        <v>51222604</v>
      </c>
      <c r="M43" s="389">
        <f>M34+M42</f>
        <v>68873604</v>
      </c>
      <c r="N43" s="389">
        <f>N34+N42</f>
        <v>71675609</v>
      </c>
    </row>
    <row r="44" spans="1:14" ht="15" customHeight="1">
      <c r="A44" s="572" t="s">
        <v>59</v>
      </c>
      <c r="B44" s="572"/>
      <c r="C44" s="73">
        <f>C23+C43</f>
        <v>118340000</v>
      </c>
      <c r="D44" s="73">
        <f>D23+D43</f>
        <v>90278331</v>
      </c>
      <c r="E44" s="73">
        <f>E23+E43</f>
        <v>147272263</v>
      </c>
      <c r="F44" s="73">
        <f>F23+F43</f>
        <v>167897094</v>
      </c>
      <c r="G44" s="73">
        <f>G23+G43</f>
        <v>175634464</v>
      </c>
      <c r="H44" s="249"/>
      <c r="I44" s="249" t="s">
        <v>293</v>
      </c>
      <c r="J44" s="73">
        <f>J23+J43</f>
        <v>118340000</v>
      </c>
      <c r="K44" s="73">
        <f>K23+K43</f>
        <v>90278331</v>
      </c>
      <c r="L44" s="73">
        <f>L23+L43</f>
        <v>147272263</v>
      </c>
      <c r="M44" s="73">
        <f>M23+M43</f>
        <v>167897094</v>
      </c>
      <c r="N44" s="73">
        <f>N23+N43</f>
        <v>175634464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>
      <c r="I50" s="55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</sheetData>
  <sheetProtection/>
  <mergeCells count="28">
    <mergeCell ref="L1:L2"/>
    <mergeCell ref="H35:I35"/>
    <mergeCell ref="A34:B34"/>
    <mergeCell ref="H34:I34"/>
    <mergeCell ref="A43:B43"/>
    <mergeCell ref="A42:B42"/>
    <mergeCell ref="H42:I42"/>
    <mergeCell ref="I1:I2"/>
    <mergeCell ref="A1:A2"/>
    <mergeCell ref="A44:B44"/>
    <mergeCell ref="A23:B23"/>
    <mergeCell ref="H23:I23"/>
    <mergeCell ref="A3:D3"/>
    <mergeCell ref="H3:K3"/>
    <mergeCell ref="A24:B24"/>
    <mergeCell ref="H24:I24"/>
    <mergeCell ref="A16:B16"/>
    <mergeCell ref="H16:I16"/>
    <mergeCell ref="N1:N2"/>
    <mergeCell ref="A35:B35"/>
    <mergeCell ref="H1:H2"/>
    <mergeCell ref="A15:B15"/>
    <mergeCell ref="H15:I15"/>
    <mergeCell ref="E1:E2"/>
    <mergeCell ref="F1:F2"/>
    <mergeCell ref="G1:G2"/>
    <mergeCell ref="B1:B2"/>
    <mergeCell ref="M1:M2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61" r:id="rId1"/>
  <headerFooter alignWithMargins="0">
    <oddHeader>&amp;C&amp;"Garamond,Félkövér"&amp;12 2/2017. (II.15.) számú költségvetési rendelethez
ZALASZABAR KÖZSÉG  ÖNKORMÁNYZATA ÉS INTÉZMÉNYE
2017.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0"/>
  <sheetViews>
    <sheetView view="pageLayout" zoomScaleSheetLayoutView="100" workbookViewId="0" topLeftCell="A1">
      <selection activeCell="G53" sqref="G53"/>
    </sheetView>
  </sheetViews>
  <sheetFormatPr defaultColWidth="9.00390625" defaultRowHeight="12.75"/>
  <cols>
    <col min="1" max="1" width="5.625" style="25" customWidth="1"/>
    <col min="2" max="2" width="68.375" style="25" customWidth="1"/>
    <col min="3" max="3" width="15.375" style="25" customWidth="1"/>
    <col min="4" max="4" width="13.875" style="25" customWidth="1"/>
    <col min="5" max="5" width="12.625" style="25" customWidth="1"/>
    <col min="6" max="6" width="12.375" style="25" customWidth="1"/>
    <col min="7" max="7" width="14.25390625" style="25" customWidth="1"/>
    <col min="8" max="16384" width="9.125" style="25" customWidth="1"/>
  </cols>
  <sheetData>
    <row r="1" spans="3:4" ht="12.75">
      <c r="C1" s="207" t="s">
        <v>18</v>
      </c>
      <c r="D1" s="207"/>
    </row>
    <row r="2" spans="1:7" ht="15" customHeight="1">
      <c r="A2" s="545" t="s">
        <v>19</v>
      </c>
      <c r="B2" s="546" t="s">
        <v>13</v>
      </c>
      <c r="C2" s="545" t="s">
        <v>522</v>
      </c>
      <c r="D2" s="587" t="s">
        <v>551</v>
      </c>
      <c r="E2" s="587" t="s">
        <v>574</v>
      </c>
      <c r="F2" s="587" t="s">
        <v>596</v>
      </c>
      <c r="G2" s="587" t="s">
        <v>615</v>
      </c>
    </row>
    <row r="3" spans="1:7" ht="15" customHeight="1">
      <c r="A3" s="545"/>
      <c r="B3" s="546"/>
      <c r="C3" s="545"/>
      <c r="D3" s="588"/>
      <c r="E3" s="588"/>
      <c r="F3" s="588"/>
      <c r="G3" s="588"/>
    </row>
    <row r="4" spans="1:7" ht="19.5" customHeight="1">
      <c r="A4" s="33" t="s">
        <v>91</v>
      </c>
      <c r="B4" s="79" t="s">
        <v>298</v>
      </c>
      <c r="C4" s="26"/>
      <c r="D4" s="340"/>
      <c r="E4" s="340"/>
      <c r="F4" s="340"/>
      <c r="G4" s="340"/>
    </row>
    <row r="5" spans="1:7" ht="19.5" customHeight="1">
      <c r="A5" s="33" t="s">
        <v>35</v>
      </c>
      <c r="B5" s="79" t="s">
        <v>299</v>
      </c>
      <c r="C5" s="27"/>
      <c r="D5" s="27"/>
      <c r="E5" s="27"/>
      <c r="F5" s="27"/>
      <c r="G5" s="27"/>
    </row>
    <row r="6" spans="1:7" ht="19.5" customHeight="1">
      <c r="A6" s="33">
        <v>1</v>
      </c>
      <c r="B6" s="79" t="s">
        <v>498</v>
      </c>
      <c r="C6" s="27"/>
      <c r="D6" s="27"/>
      <c r="E6" s="27"/>
      <c r="F6" s="27"/>
      <c r="G6" s="27"/>
    </row>
    <row r="7" spans="1:7" ht="19.5" customHeight="1">
      <c r="A7" s="33"/>
      <c r="B7" s="150" t="s">
        <v>423</v>
      </c>
      <c r="C7" s="27"/>
      <c r="D7" s="27"/>
      <c r="E7" s="27"/>
      <c r="F7" s="27"/>
      <c r="G7" s="27"/>
    </row>
    <row r="8" spans="1:7" ht="19.5" customHeight="1">
      <c r="A8" s="33"/>
      <c r="B8" s="275" t="s">
        <v>469</v>
      </c>
      <c r="C8" s="28">
        <v>15188000</v>
      </c>
      <c r="D8" s="28">
        <v>16521419</v>
      </c>
      <c r="E8" s="28">
        <v>16545549</v>
      </c>
      <c r="F8" s="28">
        <v>17545549</v>
      </c>
      <c r="G8" s="28">
        <v>17545549</v>
      </c>
    </row>
    <row r="9" spans="1:7" ht="19.5" customHeight="1">
      <c r="A9" s="33"/>
      <c r="B9" s="267" t="s">
        <v>552</v>
      </c>
      <c r="C9" s="28">
        <v>20876000</v>
      </c>
      <c r="D9" s="28">
        <v>15474220</v>
      </c>
      <c r="E9" s="28">
        <v>15474220</v>
      </c>
      <c r="F9" s="28">
        <v>15874580</v>
      </c>
      <c r="G9" s="28">
        <v>15813987</v>
      </c>
    </row>
    <row r="10" spans="1:7" ht="19.5" customHeight="1">
      <c r="A10" s="33"/>
      <c r="B10" s="267" t="s">
        <v>553</v>
      </c>
      <c r="C10" s="28">
        <v>9998000</v>
      </c>
      <c r="D10" s="28">
        <v>8860811</v>
      </c>
      <c r="E10" s="28">
        <v>8860811</v>
      </c>
      <c r="F10" s="28">
        <v>8863091</v>
      </c>
      <c r="G10" s="28">
        <v>8802101</v>
      </c>
    </row>
    <row r="11" spans="1:7" ht="19.5" customHeight="1">
      <c r="A11" s="33"/>
      <c r="B11" s="267" t="s">
        <v>424</v>
      </c>
      <c r="C11" s="28">
        <v>1200000</v>
      </c>
      <c r="D11" s="28">
        <v>1200000</v>
      </c>
      <c r="E11" s="28">
        <v>1200000</v>
      </c>
      <c r="F11" s="28">
        <v>1200000</v>
      </c>
      <c r="G11" s="28">
        <v>1200000</v>
      </c>
    </row>
    <row r="12" spans="1:7" ht="19.5" customHeight="1">
      <c r="A12" s="33"/>
      <c r="B12" s="267" t="s">
        <v>425</v>
      </c>
      <c r="C12" s="28"/>
      <c r="D12" s="28"/>
      <c r="E12" s="28">
        <v>114627</v>
      </c>
      <c r="F12" s="28">
        <v>1653918</v>
      </c>
      <c r="G12" s="28">
        <v>2802163</v>
      </c>
    </row>
    <row r="13" spans="1:7" ht="19.5" customHeight="1">
      <c r="A13" s="33"/>
      <c r="B13" s="391" t="s">
        <v>300</v>
      </c>
      <c r="C13" s="392">
        <f>SUM(C8:C12)</f>
        <v>47262000</v>
      </c>
      <c r="D13" s="392">
        <f>SUM(D8:D12)</f>
        <v>42056450</v>
      </c>
      <c r="E13" s="392">
        <f>SUM(E8:E12)</f>
        <v>42195207</v>
      </c>
      <c r="F13" s="392">
        <f>SUM(F8:F12)</f>
        <v>45137138</v>
      </c>
      <c r="G13" s="392">
        <f>SUM(G8:G12)</f>
        <v>46163800</v>
      </c>
    </row>
    <row r="14" spans="1:7" ht="19.5" customHeight="1">
      <c r="A14" s="264"/>
      <c r="B14" s="263" t="s">
        <v>474</v>
      </c>
      <c r="C14" s="28"/>
      <c r="D14" s="28"/>
      <c r="E14" s="28"/>
      <c r="F14" s="28"/>
      <c r="G14" s="28"/>
    </row>
    <row r="15" spans="1:7" ht="19.5" customHeight="1">
      <c r="A15" s="33"/>
      <c r="B15" s="269" t="s">
        <v>426</v>
      </c>
      <c r="C15" s="28">
        <v>1617000</v>
      </c>
      <c r="D15" s="28">
        <v>2695230</v>
      </c>
      <c r="E15" s="28">
        <v>7086357</v>
      </c>
      <c r="F15" s="28">
        <v>7086357</v>
      </c>
      <c r="G15" s="28">
        <f>F15-541696</f>
        <v>6544661</v>
      </c>
    </row>
    <row r="16" spans="1:7" ht="19.5" customHeight="1">
      <c r="A16" s="33"/>
      <c r="B16" s="269" t="s">
        <v>578</v>
      </c>
      <c r="C16" s="28">
        <v>0</v>
      </c>
      <c r="D16" s="28">
        <v>0</v>
      </c>
      <c r="E16" s="28">
        <v>40000</v>
      </c>
      <c r="F16" s="28">
        <v>40000</v>
      </c>
      <c r="G16" s="28">
        <v>40000</v>
      </c>
    </row>
    <row r="17" spans="1:7" ht="19.5" customHeight="1">
      <c r="A17" s="33"/>
      <c r="B17" s="269" t="s">
        <v>470</v>
      </c>
      <c r="C17" s="28">
        <v>1200000</v>
      </c>
      <c r="D17" s="28">
        <v>1200000</v>
      </c>
      <c r="E17" s="28">
        <v>1200000</v>
      </c>
      <c r="F17" s="28">
        <v>1200000</v>
      </c>
      <c r="G17" s="28">
        <v>1200000</v>
      </c>
    </row>
    <row r="18" spans="1:7" ht="19.5" customHeight="1">
      <c r="A18" s="33"/>
      <c r="B18" s="267" t="s">
        <v>475</v>
      </c>
      <c r="C18" s="28">
        <v>700000</v>
      </c>
      <c r="D18" s="28">
        <v>700000</v>
      </c>
      <c r="E18" s="28">
        <v>700000</v>
      </c>
      <c r="F18" s="28">
        <v>700000</v>
      </c>
      <c r="G18" s="28">
        <v>700000</v>
      </c>
    </row>
    <row r="19" spans="1:7" ht="19.5" customHeight="1">
      <c r="A19" s="33"/>
      <c r="B19" s="267" t="s">
        <v>597</v>
      </c>
      <c r="C19" s="28"/>
      <c r="D19" s="28"/>
      <c r="E19" s="28"/>
      <c r="F19" s="28">
        <v>197000</v>
      </c>
      <c r="G19" s="28">
        <f>F19+173000</f>
        <v>370000</v>
      </c>
    </row>
    <row r="20" spans="1:7" ht="19.5" customHeight="1">
      <c r="A20" s="33"/>
      <c r="B20" s="393" t="s">
        <v>321</v>
      </c>
      <c r="C20" s="392">
        <f>SUM(C15:C18)</f>
        <v>3517000</v>
      </c>
      <c r="D20" s="392">
        <f>SUM(D15:D18)</f>
        <v>4595230</v>
      </c>
      <c r="E20" s="392">
        <f>SUM(E15:E18)</f>
        <v>9026357</v>
      </c>
      <c r="F20" s="392">
        <f>SUM(F15:F19)</f>
        <v>9223357</v>
      </c>
      <c r="G20" s="392">
        <f>SUM(G15:G19)</f>
        <v>8854661</v>
      </c>
    </row>
    <row r="21" spans="1:7" ht="19.5" customHeight="1">
      <c r="A21" s="33"/>
      <c r="B21" s="396" t="s">
        <v>301</v>
      </c>
      <c r="C21" s="397">
        <f>C13+C20</f>
        <v>50779000</v>
      </c>
      <c r="D21" s="397">
        <f>D13+D20</f>
        <v>46651680</v>
      </c>
      <c r="E21" s="397">
        <f>E13+E20</f>
        <v>51221564</v>
      </c>
      <c r="F21" s="397">
        <f>F13+F20</f>
        <v>54360495</v>
      </c>
      <c r="G21" s="397">
        <f>G13+G20</f>
        <v>55018461</v>
      </c>
    </row>
    <row r="22" spans="1:7" ht="19.5" customHeight="1">
      <c r="A22" s="33">
        <v>2</v>
      </c>
      <c r="B22" s="79" t="s">
        <v>471</v>
      </c>
      <c r="C22" s="27"/>
      <c r="D22" s="27"/>
      <c r="E22" s="27"/>
      <c r="F22" s="27"/>
      <c r="G22" s="27"/>
    </row>
    <row r="23" spans="1:7" ht="19.5" customHeight="1">
      <c r="A23" s="33"/>
      <c r="B23" s="266" t="s">
        <v>472</v>
      </c>
      <c r="C23" s="27">
        <v>31500000</v>
      </c>
      <c r="D23" s="376">
        <v>0</v>
      </c>
      <c r="E23" s="376">
        <v>0</v>
      </c>
      <c r="F23" s="376">
        <v>1485900</v>
      </c>
      <c r="G23" s="376">
        <f>F23+365760</f>
        <v>1851660</v>
      </c>
    </row>
    <row r="24" spans="1:7" ht="19.5" customHeight="1">
      <c r="A24" s="33"/>
      <c r="B24" s="266" t="s">
        <v>576</v>
      </c>
      <c r="C24" s="27">
        <v>0</v>
      </c>
      <c r="D24" s="265">
        <v>0</v>
      </c>
      <c r="E24" s="265">
        <v>41160604</v>
      </c>
      <c r="F24" s="265">
        <v>41160604</v>
      </c>
      <c r="G24" s="265">
        <v>41160604</v>
      </c>
    </row>
    <row r="25" spans="1:7" ht="19.5" customHeight="1">
      <c r="A25" s="33"/>
      <c r="B25" s="266" t="s">
        <v>598</v>
      </c>
      <c r="C25" s="27"/>
      <c r="D25" s="265"/>
      <c r="E25" s="265"/>
      <c r="F25" s="265">
        <v>16000000</v>
      </c>
      <c r="G25" s="265">
        <v>16000000</v>
      </c>
    </row>
    <row r="26" spans="1:7" ht="19.5" customHeight="1">
      <c r="A26" s="33"/>
      <c r="B26" s="266" t="s">
        <v>616</v>
      </c>
      <c r="C26" s="27"/>
      <c r="D26" s="265"/>
      <c r="E26" s="265"/>
      <c r="F26" s="265"/>
      <c r="G26" s="265">
        <v>1250000</v>
      </c>
    </row>
    <row r="27" spans="1:7" ht="19.5" customHeight="1">
      <c r="A27" s="33"/>
      <c r="B27" s="396" t="s">
        <v>422</v>
      </c>
      <c r="C27" s="397">
        <f>SUM(C23:C24)</f>
        <v>31500000</v>
      </c>
      <c r="D27" s="397">
        <f>SUM(D23:D24)</f>
        <v>0</v>
      </c>
      <c r="E27" s="397">
        <f>SUM(E23:E24)</f>
        <v>41160604</v>
      </c>
      <c r="F27" s="397">
        <f>SUM(F23:F25)</f>
        <v>58646504</v>
      </c>
      <c r="G27" s="397">
        <f>SUM(G23:G26)</f>
        <v>60262264</v>
      </c>
    </row>
    <row r="28" spans="1:7" ht="19.5" customHeight="1">
      <c r="A28" s="33" t="s">
        <v>5</v>
      </c>
      <c r="B28" s="79" t="s">
        <v>302</v>
      </c>
      <c r="C28" s="27"/>
      <c r="D28" s="27"/>
      <c r="E28" s="27"/>
      <c r="F28" s="27"/>
      <c r="G28" s="27"/>
    </row>
    <row r="29" spans="1:7" ht="19.5" customHeight="1">
      <c r="A29" s="33"/>
      <c r="B29" s="268" t="s">
        <v>306</v>
      </c>
      <c r="C29" s="28">
        <v>2000000</v>
      </c>
      <c r="D29" s="28">
        <v>2500000</v>
      </c>
      <c r="E29" s="28">
        <v>2500000</v>
      </c>
      <c r="F29" s="28">
        <v>2500000</v>
      </c>
      <c r="G29" s="28">
        <v>2418840</v>
      </c>
    </row>
    <row r="30" spans="1:7" ht="19.5" customHeight="1">
      <c r="A30" s="33"/>
      <c r="B30" s="268" t="s">
        <v>307</v>
      </c>
      <c r="C30" s="28">
        <v>2300000</v>
      </c>
      <c r="D30" s="28">
        <v>2500000</v>
      </c>
      <c r="E30" s="28">
        <v>2500000</v>
      </c>
      <c r="F30" s="28">
        <v>2500000</v>
      </c>
      <c r="G30" s="28">
        <v>2154824</v>
      </c>
    </row>
    <row r="31" spans="1:7" ht="19.5" customHeight="1">
      <c r="A31" s="33"/>
      <c r="B31" s="266" t="s">
        <v>308</v>
      </c>
      <c r="C31" s="28">
        <v>4000000</v>
      </c>
      <c r="D31" s="28">
        <v>6000000</v>
      </c>
      <c r="E31" s="28">
        <v>6000000</v>
      </c>
      <c r="F31" s="28">
        <v>6000000</v>
      </c>
      <c r="G31" s="28">
        <v>7203605</v>
      </c>
    </row>
    <row r="32" spans="1:7" ht="19.5" customHeight="1">
      <c r="A32" s="33"/>
      <c r="B32" s="83" t="s">
        <v>309</v>
      </c>
      <c r="C32" s="46">
        <v>1300000</v>
      </c>
      <c r="D32" s="46">
        <v>1300000</v>
      </c>
      <c r="E32" s="46">
        <v>1300000</v>
      </c>
      <c r="F32" s="46">
        <v>1300000</v>
      </c>
      <c r="G32" s="46">
        <v>1340035</v>
      </c>
    </row>
    <row r="33" spans="1:7" ht="19.5" customHeight="1">
      <c r="A33" s="33"/>
      <c r="B33" s="83" t="s">
        <v>310</v>
      </c>
      <c r="C33" s="46"/>
      <c r="D33" s="46"/>
      <c r="E33" s="46"/>
      <c r="F33" s="46"/>
      <c r="G33" s="46">
        <v>245174</v>
      </c>
    </row>
    <row r="34" spans="1:7" ht="19.5" customHeight="1">
      <c r="A34" s="33"/>
      <c r="B34" s="396" t="s">
        <v>100</v>
      </c>
      <c r="C34" s="397">
        <f>SUM(C29:C33)</f>
        <v>9600000</v>
      </c>
      <c r="D34" s="397">
        <f>SUM(D29:D33)</f>
        <v>12300000</v>
      </c>
      <c r="E34" s="397">
        <f>SUM(E29:E33)</f>
        <v>12300000</v>
      </c>
      <c r="F34" s="397">
        <f>SUM(F29:F33)</f>
        <v>12300000</v>
      </c>
      <c r="G34" s="397">
        <f>SUM(G29:G33)</f>
        <v>13362478</v>
      </c>
    </row>
    <row r="35" spans="1:7" ht="19.5" customHeight="1">
      <c r="A35" s="33" t="s">
        <v>6</v>
      </c>
      <c r="B35" s="396" t="s">
        <v>303</v>
      </c>
      <c r="C35" s="397">
        <v>2881000</v>
      </c>
      <c r="D35" s="397">
        <v>2913000</v>
      </c>
      <c r="E35" s="397">
        <v>2913000</v>
      </c>
      <c r="F35" s="397">
        <v>2913000</v>
      </c>
      <c r="G35" s="397">
        <v>4240473</v>
      </c>
    </row>
    <row r="36" spans="1:7" ht="19.5" customHeight="1">
      <c r="A36" s="33" t="s">
        <v>7</v>
      </c>
      <c r="B36" s="396" t="s">
        <v>304</v>
      </c>
      <c r="C36" s="397">
        <v>0</v>
      </c>
      <c r="D36" s="397">
        <v>0</v>
      </c>
      <c r="E36" s="397">
        <v>0</v>
      </c>
      <c r="F36" s="397">
        <v>0</v>
      </c>
      <c r="G36" s="397">
        <v>0</v>
      </c>
    </row>
    <row r="37" spans="1:7" ht="19.5" customHeight="1">
      <c r="A37" s="33" t="s">
        <v>305</v>
      </c>
      <c r="B37" s="79" t="s">
        <v>311</v>
      </c>
      <c r="C37" s="27"/>
      <c r="D37" s="27"/>
      <c r="E37" s="27"/>
      <c r="F37" s="27"/>
      <c r="G37" s="27"/>
    </row>
    <row r="38" spans="1:7" ht="19.5" customHeight="1">
      <c r="A38" s="33"/>
      <c r="B38" s="79" t="s">
        <v>312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</row>
    <row r="39" spans="1:7" ht="19.5" customHeight="1">
      <c r="A39" s="201" t="s">
        <v>15</v>
      </c>
      <c r="B39" s="270" t="s">
        <v>313</v>
      </c>
      <c r="C39" s="265"/>
      <c r="D39" s="265"/>
      <c r="E39" s="265"/>
      <c r="F39" s="265"/>
      <c r="G39" s="265"/>
    </row>
    <row r="40" spans="1:7" ht="19.5" customHeight="1">
      <c r="A40" s="26"/>
      <c r="B40" s="266" t="s">
        <v>501</v>
      </c>
      <c r="C40" s="265">
        <v>26000</v>
      </c>
      <c r="D40" s="265">
        <v>0</v>
      </c>
      <c r="E40" s="265">
        <v>0</v>
      </c>
      <c r="F40" s="265">
        <v>0</v>
      </c>
      <c r="G40" s="265">
        <v>0</v>
      </c>
    </row>
    <row r="41" spans="1:7" ht="19.5" customHeight="1">
      <c r="A41" s="26"/>
      <c r="B41" s="266" t="s">
        <v>577</v>
      </c>
      <c r="C41" s="265"/>
      <c r="D41" s="265"/>
      <c r="E41" s="265">
        <v>7662000</v>
      </c>
      <c r="F41" s="265">
        <v>7662000</v>
      </c>
      <c r="G41" s="265">
        <v>7662000</v>
      </c>
    </row>
    <row r="42" spans="1:7" ht="19.5" customHeight="1">
      <c r="A42" s="29"/>
      <c r="B42" s="270" t="s">
        <v>314</v>
      </c>
      <c r="C42" s="27">
        <f>SUM(C40:C40)</f>
        <v>26000</v>
      </c>
      <c r="D42" s="27">
        <f>SUM(D40:D40)</f>
        <v>0</v>
      </c>
      <c r="E42" s="27">
        <f>SUM(E40:E41)</f>
        <v>7662000</v>
      </c>
      <c r="F42" s="27">
        <f>SUM(F40:F41)</f>
        <v>7662000</v>
      </c>
      <c r="G42" s="27">
        <f>SUM(G40:G41)</f>
        <v>7662000</v>
      </c>
    </row>
    <row r="43" spans="1:7" ht="19.5" customHeight="1">
      <c r="A43" s="31" t="s">
        <v>20</v>
      </c>
      <c r="B43" s="79" t="s">
        <v>315</v>
      </c>
      <c r="C43" s="28"/>
      <c r="D43" s="28"/>
      <c r="E43" s="28"/>
      <c r="F43" s="28"/>
      <c r="G43" s="28"/>
    </row>
    <row r="44" spans="1:7" ht="19.5" customHeight="1">
      <c r="A44" s="31"/>
      <c r="B44" s="79" t="s">
        <v>316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</row>
    <row r="45" spans="1:7" ht="19.5" customHeight="1">
      <c r="A45" s="398"/>
      <c r="B45" s="394" t="s">
        <v>226</v>
      </c>
      <c r="C45" s="395">
        <f>SUM(+C42+C38+C35+C34+C27+C21)</f>
        <v>94786000</v>
      </c>
      <c r="D45" s="395">
        <f>SUM(+D42+D38+D35+D34+D27+D21)</f>
        <v>61864680</v>
      </c>
      <c r="E45" s="395">
        <f>SUM(+E42+E38+E35+E34+E27+E21)</f>
        <v>115257168</v>
      </c>
      <c r="F45" s="395">
        <f>SUM(+F42+F38+F35+F34+F27+F21)</f>
        <v>135881999</v>
      </c>
      <c r="G45" s="395">
        <f>SUM(+G42+G38+G35+G34+G27+G21)</f>
        <v>140545676</v>
      </c>
    </row>
    <row r="46" spans="1:7" ht="19.5" customHeight="1">
      <c r="A46" s="31" t="s">
        <v>124</v>
      </c>
      <c r="B46" s="79" t="s">
        <v>318</v>
      </c>
      <c r="C46" s="27"/>
      <c r="D46" s="27"/>
      <c r="E46" s="27"/>
      <c r="F46" s="27"/>
      <c r="G46" s="27"/>
    </row>
    <row r="47" spans="1:7" ht="19.5" customHeight="1">
      <c r="A47" s="31"/>
      <c r="B47" s="79" t="s">
        <v>317</v>
      </c>
      <c r="C47" s="27">
        <v>5923000</v>
      </c>
      <c r="D47" s="27">
        <v>8696901</v>
      </c>
      <c r="E47" s="27">
        <v>8696901</v>
      </c>
      <c r="F47" s="27">
        <v>8696901</v>
      </c>
      <c r="G47" s="27">
        <v>8696901</v>
      </c>
    </row>
    <row r="48" spans="1:7" ht="19.5" customHeight="1">
      <c r="A48" s="31"/>
      <c r="B48" s="79" t="s">
        <v>608</v>
      </c>
      <c r="C48" s="27"/>
      <c r="D48" s="27"/>
      <c r="E48" s="27"/>
      <c r="F48" s="27"/>
      <c r="G48" s="27">
        <v>1411250</v>
      </c>
    </row>
    <row r="49" spans="1:7" ht="19.5" customHeight="1">
      <c r="A49" s="209"/>
      <c r="B49" s="210" t="s">
        <v>87</v>
      </c>
      <c r="C49" s="211">
        <f>C21+C27+C34+C35+C36+C38+C42+C44+C47</f>
        <v>100709000</v>
      </c>
      <c r="D49" s="211">
        <f>D21+D27+D34+D35+D36+D38+D42+D44+D47</f>
        <v>70561581</v>
      </c>
      <c r="E49" s="211">
        <f>E21+E27+E34+E35+E36+E38+E42+E44+E47</f>
        <v>123954069</v>
      </c>
      <c r="F49" s="211">
        <f>F21+F27+F34+F35+F36+F38+F42+F44+F47</f>
        <v>144578900</v>
      </c>
      <c r="G49" s="211">
        <f>G21+G27+G34+G35+G36+G38+G42+G44+G47+G48</f>
        <v>150653827</v>
      </c>
    </row>
    <row r="50" spans="1:7" ht="19.5" customHeight="1">
      <c r="A50" s="31" t="s">
        <v>92</v>
      </c>
      <c r="B50" s="85" t="s">
        <v>465</v>
      </c>
      <c r="C50" s="84"/>
      <c r="D50" s="84"/>
      <c r="E50" s="84"/>
      <c r="F50" s="84"/>
      <c r="G50" s="84"/>
    </row>
    <row r="51" spans="1:7" ht="19.5" customHeight="1">
      <c r="A51" s="31" t="s">
        <v>35</v>
      </c>
      <c r="B51" s="79" t="s">
        <v>55</v>
      </c>
      <c r="C51" s="27"/>
      <c r="D51" s="27"/>
      <c r="E51" s="27"/>
      <c r="F51" s="27"/>
      <c r="G51" s="27"/>
    </row>
    <row r="52" spans="1:7" ht="19.5" customHeight="1">
      <c r="A52" s="31" t="s">
        <v>2</v>
      </c>
      <c r="B52" s="77" t="s">
        <v>57</v>
      </c>
      <c r="C52" s="28">
        <v>17631000</v>
      </c>
      <c r="D52" s="28">
        <v>19716750</v>
      </c>
      <c r="E52" s="28">
        <v>19716750</v>
      </c>
      <c r="F52" s="28">
        <v>19716750</v>
      </c>
      <c r="G52" s="28">
        <v>21379193</v>
      </c>
    </row>
    <row r="53" spans="1:7" ht="19.5" customHeight="1">
      <c r="A53" s="31"/>
      <c r="B53" s="79" t="s">
        <v>56</v>
      </c>
      <c r="C53" s="28">
        <f>C52</f>
        <v>17631000</v>
      </c>
      <c r="D53" s="27">
        <f>D52</f>
        <v>19716750</v>
      </c>
      <c r="E53" s="27">
        <f>E52</f>
        <v>19716750</v>
      </c>
      <c r="F53" s="27">
        <f>F52</f>
        <v>19716750</v>
      </c>
      <c r="G53" s="27">
        <f>G52</f>
        <v>21379193</v>
      </c>
    </row>
    <row r="54" spans="1:7" ht="19.5" customHeight="1">
      <c r="A54" s="31" t="s">
        <v>124</v>
      </c>
      <c r="B54" s="79" t="s">
        <v>317</v>
      </c>
      <c r="C54" s="28">
        <v>0</v>
      </c>
      <c r="D54" s="28">
        <v>0</v>
      </c>
      <c r="E54" s="28">
        <v>3601444</v>
      </c>
      <c r="F54" s="28">
        <v>3601444</v>
      </c>
      <c r="G54" s="28">
        <v>3601444</v>
      </c>
    </row>
    <row r="55" spans="1:7" ht="19.5" customHeight="1">
      <c r="A55" s="215"/>
      <c r="B55" s="210" t="s">
        <v>473</v>
      </c>
      <c r="C55" s="211">
        <f>SUM(C53:C54)</f>
        <v>17631000</v>
      </c>
      <c r="D55" s="211">
        <f>SUM(D53:D54)</f>
        <v>19716750</v>
      </c>
      <c r="E55" s="211">
        <f>SUM(E53:E54)</f>
        <v>23318194</v>
      </c>
      <c r="F55" s="211">
        <f>SUM(F53:F54)</f>
        <v>23318194</v>
      </c>
      <c r="G55" s="211">
        <f>SUM(G53:G54)</f>
        <v>24980637</v>
      </c>
    </row>
    <row r="56" spans="1:7" ht="19.5" customHeight="1">
      <c r="A56" s="209"/>
      <c r="B56" s="210" t="s">
        <v>88</v>
      </c>
      <c r="C56" s="211">
        <f>SUM(C55+C49)</f>
        <v>118340000</v>
      </c>
      <c r="D56" s="211">
        <f>SUM(D55+D49)</f>
        <v>90278331</v>
      </c>
      <c r="E56" s="211">
        <f>SUM(E55+E49)</f>
        <v>147272263</v>
      </c>
      <c r="F56" s="211">
        <f>SUM(F55+F49)</f>
        <v>167897094</v>
      </c>
      <c r="G56" s="211">
        <f>SUM(G55+G49)</f>
        <v>175634464</v>
      </c>
    </row>
    <row r="57" spans="1:4" ht="14.25">
      <c r="A57" s="30"/>
      <c r="B57" s="30"/>
      <c r="C57" s="30"/>
      <c r="D57" s="30"/>
    </row>
    <row r="58" spans="1:4" ht="14.25">
      <c r="A58" s="30"/>
      <c r="B58" s="30"/>
      <c r="C58" s="30"/>
      <c r="D58" s="30"/>
    </row>
    <row r="59" spans="1:4" ht="14.25">
      <c r="A59" s="30"/>
      <c r="B59" s="30"/>
      <c r="C59" s="30"/>
      <c r="D59" s="30"/>
    </row>
    <row r="60" spans="1:4" ht="14.25">
      <c r="A60" s="30"/>
      <c r="B60" s="30"/>
      <c r="C60" s="30"/>
      <c r="D60" s="30"/>
    </row>
    <row r="61" spans="1:4" ht="14.25">
      <c r="A61" s="30"/>
      <c r="B61" s="30"/>
      <c r="C61" s="30"/>
      <c r="D61" s="30"/>
    </row>
    <row r="62" spans="1:4" ht="18" customHeight="1">
      <c r="A62" s="30"/>
      <c r="B62" s="30"/>
      <c r="C62" s="30"/>
      <c r="D62" s="30"/>
    </row>
    <row r="63" spans="1:4" ht="14.25">
      <c r="A63" s="30"/>
      <c r="B63" s="30"/>
      <c r="C63" s="30"/>
      <c r="D63" s="30"/>
    </row>
    <row r="64" spans="1:4" ht="14.25">
      <c r="A64" s="30"/>
      <c r="B64" s="30"/>
      <c r="C64" s="30"/>
      <c r="D64" s="30"/>
    </row>
    <row r="65" spans="1:4" ht="13.5" customHeight="1">
      <c r="A65" s="30"/>
      <c r="B65" s="30"/>
      <c r="C65" s="30"/>
      <c r="D65" s="30"/>
    </row>
    <row r="66" spans="1:4" ht="14.25">
      <c r="A66" s="30"/>
      <c r="B66" s="30"/>
      <c r="C66" s="30"/>
      <c r="D66" s="30"/>
    </row>
    <row r="67" spans="1:4" ht="14.25">
      <c r="A67" s="30"/>
      <c r="B67" s="30"/>
      <c r="C67" s="30"/>
      <c r="D67" s="30"/>
    </row>
    <row r="68" spans="1:4" ht="14.25">
      <c r="A68" s="30"/>
      <c r="B68" s="30"/>
      <c r="C68" s="30"/>
      <c r="D68" s="30"/>
    </row>
    <row r="69" spans="1:4" ht="14.25">
      <c r="A69" s="30"/>
      <c r="B69" s="30"/>
      <c r="C69" s="30"/>
      <c r="D69" s="30"/>
    </row>
    <row r="70" spans="1:4" ht="14.25">
      <c r="A70" s="30"/>
      <c r="B70" s="30"/>
      <c r="C70" s="30"/>
      <c r="D70" s="30"/>
    </row>
    <row r="71" spans="1:4" ht="14.25">
      <c r="A71" s="30"/>
      <c r="B71" s="30"/>
      <c r="C71" s="30"/>
      <c r="D71" s="30"/>
    </row>
    <row r="72" spans="1:4" ht="14.25">
      <c r="A72" s="30"/>
      <c r="B72" s="30"/>
      <c r="C72" s="30"/>
      <c r="D72" s="30"/>
    </row>
    <row r="73" spans="1:4" ht="14.25">
      <c r="A73" s="30"/>
      <c r="B73" s="30"/>
      <c r="C73" s="30"/>
      <c r="D73" s="30"/>
    </row>
    <row r="74" spans="1:4" ht="14.25">
      <c r="A74" s="30"/>
      <c r="B74" s="30"/>
      <c r="C74" s="30"/>
      <c r="D74" s="30"/>
    </row>
    <row r="75" spans="1:4" ht="14.25">
      <c r="A75" s="30"/>
      <c r="B75" s="30"/>
      <c r="C75" s="30"/>
      <c r="D75" s="30"/>
    </row>
    <row r="76" spans="1:4" ht="14.25">
      <c r="A76" s="30"/>
      <c r="B76" s="30"/>
      <c r="C76" s="30"/>
      <c r="D76" s="30"/>
    </row>
    <row r="77" spans="1:4" ht="18" customHeight="1">
      <c r="A77" s="30"/>
      <c r="B77" s="30"/>
      <c r="C77" s="30"/>
      <c r="D77" s="30"/>
    </row>
    <row r="78" spans="1:4" ht="12.75" customHeight="1">
      <c r="A78" s="30"/>
      <c r="B78" s="30"/>
      <c r="C78" s="30"/>
      <c r="D78" s="30"/>
    </row>
    <row r="79" spans="1:4" ht="14.25">
      <c r="A79" s="30"/>
      <c r="B79" s="30"/>
      <c r="C79" s="30"/>
      <c r="D79" s="30"/>
    </row>
    <row r="80" spans="1:4" ht="14.25">
      <c r="A80" s="30"/>
      <c r="B80" s="30"/>
      <c r="C80" s="30"/>
      <c r="D80" s="30"/>
    </row>
    <row r="81" spans="1:4" ht="15" customHeight="1">
      <c r="A81" s="30"/>
      <c r="B81" s="30"/>
      <c r="C81" s="30"/>
      <c r="D81" s="30"/>
    </row>
    <row r="82" spans="1:4" ht="14.25">
      <c r="A82" s="30"/>
      <c r="B82" s="30"/>
      <c r="C82" s="30"/>
      <c r="D82" s="30"/>
    </row>
    <row r="83" spans="1:4" ht="14.25">
      <c r="A83" s="30"/>
      <c r="B83" s="30"/>
      <c r="C83" s="30"/>
      <c r="D83" s="30"/>
    </row>
    <row r="84" spans="1:4" ht="14.25">
      <c r="A84" s="30"/>
      <c r="B84" s="30"/>
      <c r="C84" s="30"/>
      <c r="D84" s="30"/>
    </row>
    <row r="85" spans="1:4" ht="14.25">
      <c r="A85" s="30"/>
      <c r="B85" s="30"/>
      <c r="C85" s="30"/>
      <c r="D85" s="30"/>
    </row>
    <row r="86" spans="1:4" ht="14.25">
      <c r="A86" s="30"/>
      <c r="B86" s="30"/>
      <c r="C86" s="30"/>
      <c r="D86" s="30"/>
    </row>
    <row r="87" spans="1:4" ht="14.25">
      <c r="A87" s="30"/>
      <c r="B87" s="30"/>
      <c r="C87" s="30"/>
      <c r="D87" s="30"/>
    </row>
    <row r="88" spans="1:4" ht="14.25">
      <c r="A88" s="30"/>
      <c r="B88" s="30"/>
      <c r="C88" s="30"/>
      <c r="D88" s="30"/>
    </row>
    <row r="89" spans="1:4" ht="14.25">
      <c r="A89" s="30"/>
      <c r="B89" s="30"/>
      <c r="C89" s="30"/>
      <c r="D89" s="30"/>
    </row>
    <row r="90" spans="1:4" ht="14.25">
      <c r="A90" s="30"/>
      <c r="B90" s="30"/>
      <c r="C90" s="30"/>
      <c r="D90" s="30"/>
    </row>
    <row r="91" spans="1:4" ht="14.25">
      <c r="A91" s="30"/>
      <c r="B91" s="30"/>
      <c r="C91" s="30"/>
      <c r="D91" s="30"/>
    </row>
    <row r="92" spans="1:4" ht="14.25">
      <c r="A92" s="30"/>
      <c r="B92" s="30"/>
      <c r="C92" s="30"/>
      <c r="D92" s="30"/>
    </row>
    <row r="93" spans="1:4" ht="14.25">
      <c r="A93" s="30"/>
      <c r="B93" s="30"/>
      <c r="C93" s="30"/>
      <c r="D93" s="30"/>
    </row>
    <row r="94" spans="1:4" ht="14.25">
      <c r="A94" s="30"/>
      <c r="B94" s="30"/>
      <c r="C94" s="30"/>
      <c r="D94" s="30"/>
    </row>
    <row r="95" spans="1:4" ht="14.25">
      <c r="A95" s="30"/>
      <c r="B95" s="30"/>
      <c r="C95" s="30"/>
      <c r="D95" s="30"/>
    </row>
    <row r="96" spans="1:4" ht="14.25">
      <c r="A96" s="30"/>
      <c r="B96" s="30"/>
      <c r="C96" s="30"/>
      <c r="D96" s="30"/>
    </row>
    <row r="97" spans="1:4" ht="14.25">
      <c r="A97" s="30"/>
      <c r="B97" s="30"/>
      <c r="C97" s="30"/>
      <c r="D97" s="30"/>
    </row>
    <row r="98" spans="1:4" ht="14.25">
      <c r="A98" s="30"/>
      <c r="B98" s="30"/>
      <c r="C98" s="30"/>
      <c r="D98" s="30"/>
    </row>
    <row r="99" spans="1:4" ht="14.25">
      <c r="A99" s="30"/>
      <c r="B99" s="30"/>
      <c r="C99" s="30"/>
      <c r="D99" s="30"/>
    </row>
    <row r="100" spans="1:4" ht="14.25">
      <c r="A100" s="30"/>
      <c r="B100" s="30"/>
      <c r="C100" s="30"/>
      <c r="D100" s="30"/>
    </row>
    <row r="101" spans="1:4" ht="14.25">
      <c r="A101" s="30"/>
      <c r="B101" s="30"/>
      <c r="C101" s="30"/>
      <c r="D101" s="30"/>
    </row>
    <row r="102" spans="1:4" ht="14.25">
      <c r="A102" s="30"/>
      <c r="B102" s="30"/>
      <c r="C102" s="30"/>
      <c r="D102" s="30"/>
    </row>
    <row r="103" spans="1:4" ht="14.25">
      <c r="A103" s="30"/>
      <c r="B103" s="30"/>
      <c r="C103" s="30"/>
      <c r="D103" s="30"/>
    </row>
    <row r="104" spans="1:4" ht="14.25">
      <c r="A104" s="30"/>
      <c r="B104" s="30"/>
      <c r="C104" s="30"/>
      <c r="D104" s="30"/>
    </row>
    <row r="105" spans="1:4" ht="14.25">
      <c r="A105" s="30"/>
      <c r="B105" s="30"/>
      <c r="C105" s="30"/>
      <c r="D105" s="30"/>
    </row>
    <row r="106" spans="1:4" ht="14.25">
      <c r="A106" s="30"/>
      <c r="B106" s="30"/>
      <c r="C106" s="30"/>
      <c r="D106" s="30"/>
    </row>
    <row r="107" spans="1:4" ht="14.25">
      <c r="A107" s="30"/>
      <c r="B107" s="30"/>
      <c r="C107" s="30"/>
      <c r="D107" s="30"/>
    </row>
    <row r="108" spans="1:4" ht="14.25">
      <c r="A108" s="30"/>
      <c r="B108" s="30"/>
      <c r="C108" s="30"/>
      <c r="D108" s="30"/>
    </row>
    <row r="109" spans="1:4" ht="14.25">
      <c r="A109" s="30"/>
      <c r="B109" s="30"/>
      <c r="C109" s="30"/>
      <c r="D109" s="30"/>
    </row>
    <row r="110" spans="1:4" ht="14.25">
      <c r="A110" s="30"/>
      <c r="B110" s="30"/>
      <c r="C110" s="30"/>
      <c r="D110" s="30"/>
    </row>
    <row r="111" spans="1:4" ht="14.25">
      <c r="A111" s="30"/>
      <c r="B111" s="30"/>
      <c r="C111" s="30"/>
      <c r="D111" s="30"/>
    </row>
    <row r="112" spans="1:4" ht="14.25">
      <c r="A112" s="30"/>
      <c r="B112" s="30"/>
      <c r="C112" s="30"/>
      <c r="D112" s="30"/>
    </row>
    <row r="113" spans="1:4" ht="14.25">
      <c r="A113" s="30"/>
      <c r="B113" s="30"/>
      <c r="C113" s="30"/>
      <c r="D113" s="30"/>
    </row>
    <row r="114" spans="1:4" ht="14.25">
      <c r="A114" s="30"/>
      <c r="B114" s="30"/>
      <c r="C114" s="30"/>
      <c r="D114" s="30"/>
    </row>
    <row r="115" spans="1:4" ht="14.25">
      <c r="A115" s="30"/>
      <c r="B115" s="30"/>
      <c r="C115" s="30"/>
      <c r="D115" s="30"/>
    </row>
    <row r="116" spans="1:4" ht="14.25">
      <c r="A116" s="30"/>
      <c r="B116" s="30"/>
      <c r="C116" s="30"/>
      <c r="D116" s="30"/>
    </row>
    <row r="117" spans="1:4" ht="14.25">
      <c r="A117" s="30"/>
      <c r="B117" s="30"/>
      <c r="C117" s="30"/>
      <c r="D117" s="30"/>
    </row>
    <row r="118" spans="1:4" ht="14.25">
      <c r="A118" s="30"/>
      <c r="B118" s="30"/>
      <c r="C118" s="30"/>
      <c r="D118" s="30"/>
    </row>
    <row r="119" spans="1:4" ht="14.25">
      <c r="A119" s="30"/>
      <c r="B119" s="30"/>
      <c r="C119" s="30"/>
      <c r="D119" s="30"/>
    </row>
    <row r="120" spans="1:4" ht="14.25">
      <c r="A120" s="30"/>
      <c r="B120" s="30"/>
      <c r="C120" s="30"/>
      <c r="D120" s="30"/>
    </row>
    <row r="121" spans="1:4" ht="14.25">
      <c r="A121" s="30"/>
      <c r="B121" s="30"/>
      <c r="C121" s="30"/>
      <c r="D121" s="30"/>
    </row>
    <row r="122" spans="1:4" ht="14.25">
      <c r="A122" s="30"/>
      <c r="B122" s="30"/>
      <c r="C122" s="30"/>
      <c r="D122" s="30"/>
    </row>
    <row r="123" spans="1:4" ht="14.25">
      <c r="A123" s="30"/>
      <c r="B123" s="30"/>
      <c r="C123" s="30"/>
      <c r="D123" s="30"/>
    </row>
    <row r="124" spans="1:4" ht="14.25">
      <c r="A124" s="30"/>
      <c r="B124" s="30"/>
      <c r="C124" s="30"/>
      <c r="D124" s="30"/>
    </row>
    <row r="125" spans="1:4" ht="14.25">
      <c r="A125" s="30"/>
      <c r="B125" s="30"/>
      <c r="C125" s="30"/>
      <c r="D125" s="30"/>
    </row>
    <row r="126" spans="1:4" ht="14.25">
      <c r="A126" s="30"/>
      <c r="B126" s="30"/>
      <c r="C126" s="30"/>
      <c r="D126" s="30"/>
    </row>
    <row r="127" spans="1:4" ht="14.25">
      <c r="A127" s="30"/>
      <c r="B127" s="30"/>
      <c r="C127" s="30"/>
      <c r="D127" s="30"/>
    </row>
    <row r="128" spans="1:4" ht="14.25">
      <c r="A128" s="30"/>
      <c r="B128" s="30"/>
      <c r="C128" s="30"/>
      <c r="D128" s="30"/>
    </row>
    <row r="129" spans="1:4" ht="14.25">
      <c r="A129" s="30"/>
      <c r="B129" s="30"/>
      <c r="C129" s="30"/>
      <c r="D129" s="30"/>
    </row>
    <row r="130" spans="1:4" ht="14.25">
      <c r="A130" s="30"/>
      <c r="B130" s="30"/>
      <c r="C130" s="30"/>
      <c r="D130" s="30"/>
    </row>
    <row r="131" spans="1:4" ht="14.25">
      <c r="A131" s="30"/>
      <c r="B131" s="30"/>
      <c r="C131" s="30"/>
      <c r="D131" s="30"/>
    </row>
    <row r="132" spans="1:4" ht="14.25">
      <c r="A132" s="30"/>
      <c r="B132" s="30"/>
      <c r="C132" s="30"/>
      <c r="D132" s="30"/>
    </row>
    <row r="133" spans="1:4" ht="14.25">
      <c r="A133" s="30"/>
      <c r="B133" s="30"/>
      <c r="C133" s="30"/>
      <c r="D133" s="30"/>
    </row>
    <row r="134" spans="1:4" ht="14.25">
      <c r="A134" s="30"/>
      <c r="B134" s="30"/>
      <c r="C134" s="30"/>
      <c r="D134" s="30"/>
    </row>
    <row r="135" spans="1:4" ht="14.25">
      <c r="A135" s="30"/>
      <c r="B135" s="30"/>
      <c r="C135" s="30"/>
      <c r="D135" s="30"/>
    </row>
    <row r="136" spans="1:4" ht="14.25">
      <c r="A136" s="30"/>
      <c r="B136" s="30"/>
      <c r="C136" s="30"/>
      <c r="D136" s="30"/>
    </row>
    <row r="137" spans="1:4" ht="14.25">
      <c r="A137" s="30"/>
      <c r="B137" s="30"/>
      <c r="C137" s="30"/>
      <c r="D137" s="30"/>
    </row>
    <row r="138" spans="1:4" ht="14.25">
      <c r="A138" s="30"/>
      <c r="B138" s="30"/>
      <c r="C138" s="30"/>
      <c r="D138" s="30"/>
    </row>
    <row r="139" spans="1:4" ht="14.25">
      <c r="A139" s="30"/>
      <c r="B139" s="30"/>
      <c r="C139" s="30"/>
      <c r="D139" s="30"/>
    </row>
    <row r="140" spans="1:4" ht="14.25">
      <c r="A140" s="30"/>
      <c r="B140" s="30"/>
      <c r="C140" s="30"/>
      <c r="D140" s="30"/>
    </row>
    <row r="141" spans="1:4" ht="14.25">
      <c r="A141" s="30"/>
      <c r="B141" s="30"/>
      <c r="C141" s="30"/>
      <c r="D141" s="30"/>
    </row>
    <row r="142" spans="1:4" ht="14.25">
      <c r="A142" s="30"/>
      <c r="B142" s="30"/>
      <c r="C142" s="30"/>
      <c r="D142" s="30"/>
    </row>
    <row r="143" spans="1:4" ht="14.25">
      <c r="A143" s="30"/>
      <c r="B143" s="30"/>
      <c r="C143" s="30"/>
      <c r="D143" s="30"/>
    </row>
    <row r="144" spans="1:4" ht="14.25">
      <c r="A144" s="30"/>
      <c r="B144" s="30"/>
      <c r="C144" s="30"/>
      <c r="D144" s="30"/>
    </row>
    <row r="145" spans="1:4" ht="14.25">
      <c r="A145" s="30"/>
      <c r="B145" s="30"/>
      <c r="C145" s="30"/>
      <c r="D145" s="30"/>
    </row>
    <row r="146" spans="1:4" ht="14.25">
      <c r="A146" s="30"/>
      <c r="B146" s="30"/>
      <c r="C146" s="30"/>
      <c r="D146" s="30"/>
    </row>
    <row r="147" spans="1:4" ht="14.25">
      <c r="A147" s="30"/>
      <c r="B147" s="30"/>
      <c r="C147" s="30"/>
      <c r="D147" s="30"/>
    </row>
    <row r="148" spans="1:4" ht="14.25">
      <c r="A148" s="30"/>
      <c r="B148" s="30"/>
      <c r="C148" s="30"/>
      <c r="D148" s="30"/>
    </row>
    <row r="149" spans="1:4" ht="14.25">
      <c r="A149" s="30"/>
      <c r="B149" s="30"/>
      <c r="C149" s="30"/>
      <c r="D149" s="30"/>
    </row>
    <row r="150" spans="1:4" ht="14.25">
      <c r="A150" s="30"/>
      <c r="B150" s="30"/>
      <c r="C150" s="30"/>
      <c r="D150" s="30"/>
    </row>
    <row r="151" spans="1:4" ht="14.25">
      <c r="A151" s="30"/>
      <c r="B151" s="30"/>
      <c r="C151" s="30"/>
      <c r="D151" s="30"/>
    </row>
    <row r="152" spans="1:4" ht="14.25">
      <c r="A152" s="30"/>
      <c r="B152" s="30"/>
      <c r="C152" s="30"/>
      <c r="D152" s="30"/>
    </row>
    <row r="153" spans="1:4" ht="14.25">
      <c r="A153" s="30"/>
      <c r="B153" s="30"/>
      <c r="C153" s="30"/>
      <c r="D153" s="30"/>
    </row>
    <row r="154" spans="1:4" ht="14.25">
      <c r="A154" s="30"/>
      <c r="B154" s="30"/>
      <c r="C154" s="30"/>
      <c r="D154" s="30"/>
    </row>
    <row r="155" spans="1:4" ht="14.25">
      <c r="A155" s="30"/>
      <c r="B155" s="30"/>
      <c r="C155" s="30"/>
      <c r="D155" s="30"/>
    </row>
    <row r="156" spans="1:4" ht="14.25">
      <c r="A156" s="30"/>
      <c r="B156" s="30"/>
      <c r="C156" s="30"/>
      <c r="D156" s="30"/>
    </row>
    <row r="157" spans="1:4" ht="14.25">
      <c r="A157" s="30"/>
      <c r="B157" s="30"/>
      <c r="C157" s="30"/>
      <c r="D157" s="30"/>
    </row>
    <row r="158" spans="1:4" ht="14.25">
      <c r="A158" s="30"/>
      <c r="B158" s="30"/>
      <c r="C158" s="30"/>
      <c r="D158" s="30"/>
    </row>
    <row r="159" spans="1:4" ht="14.25">
      <c r="A159" s="30"/>
      <c r="B159" s="30"/>
      <c r="C159" s="30"/>
      <c r="D159" s="30"/>
    </row>
    <row r="160" spans="1:4" ht="14.25">
      <c r="A160" s="30"/>
      <c r="B160" s="30"/>
      <c r="C160" s="30"/>
      <c r="D160" s="30"/>
    </row>
    <row r="161" spans="1:4" ht="14.25">
      <c r="A161" s="30"/>
      <c r="B161" s="30"/>
      <c r="C161" s="30"/>
      <c r="D161" s="30"/>
    </row>
    <row r="162" spans="1:4" ht="14.25">
      <c r="A162" s="30"/>
      <c r="B162" s="30"/>
      <c r="C162" s="30"/>
      <c r="D162" s="30"/>
    </row>
    <row r="163" spans="1:4" ht="14.25">
      <c r="A163" s="30"/>
      <c r="B163" s="30"/>
      <c r="C163" s="30"/>
      <c r="D163" s="30"/>
    </row>
    <row r="164" spans="1:4" ht="14.25">
      <c r="A164" s="30"/>
      <c r="B164" s="30"/>
      <c r="C164" s="30"/>
      <c r="D164" s="30"/>
    </row>
    <row r="165" spans="1:4" ht="14.25">
      <c r="A165" s="30"/>
      <c r="B165" s="30"/>
      <c r="C165" s="30"/>
      <c r="D165" s="30"/>
    </row>
    <row r="166" spans="1:4" ht="14.25">
      <c r="A166" s="30"/>
      <c r="B166" s="30"/>
      <c r="C166" s="30"/>
      <c r="D166" s="30"/>
    </row>
    <row r="167" spans="1:4" ht="14.25">
      <c r="A167" s="30"/>
      <c r="B167" s="30"/>
      <c r="C167" s="30"/>
      <c r="D167" s="30"/>
    </row>
    <row r="168" spans="1:4" ht="14.25">
      <c r="A168" s="30"/>
      <c r="B168" s="30"/>
      <c r="C168" s="30"/>
      <c r="D168" s="30"/>
    </row>
    <row r="169" spans="1:4" ht="14.25">
      <c r="A169" s="30"/>
      <c r="B169" s="30"/>
      <c r="C169" s="30"/>
      <c r="D169" s="30"/>
    </row>
    <row r="170" spans="1:4" ht="14.25">
      <c r="A170" s="30"/>
      <c r="B170" s="30"/>
      <c r="C170" s="30"/>
      <c r="D170" s="30"/>
    </row>
    <row r="171" spans="1:4" ht="14.25">
      <c r="A171" s="30"/>
      <c r="B171" s="30"/>
      <c r="C171" s="30"/>
      <c r="D171" s="30"/>
    </row>
    <row r="172" spans="1:4" ht="14.25">
      <c r="A172" s="30"/>
      <c r="B172" s="30"/>
      <c r="C172" s="30"/>
      <c r="D172" s="30"/>
    </row>
    <row r="173" spans="1:4" ht="14.25">
      <c r="A173" s="30"/>
      <c r="B173" s="30"/>
      <c r="C173" s="30"/>
      <c r="D173" s="30"/>
    </row>
    <row r="174" spans="1:4" ht="14.25">
      <c r="A174" s="30"/>
      <c r="B174" s="30"/>
      <c r="C174" s="30"/>
      <c r="D174" s="30"/>
    </row>
    <row r="175" spans="1:4" ht="14.25">
      <c r="A175" s="30"/>
      <c r="B175" s="30"/>
      <c r="C175" s="30"/>
      <c r="D175" s="30"/>
    </row>
    <row r="176" spans="1:4" ht="14.25">
      <c r="A176" s="30"/>
      <c r="B176" s="30"/>
      <c r="C176" s="30"/>
      <c r="D176" s="30"/>
    </row>
    <row r="177" spans="1:4" ht="14.25">
      <c r="A177" s="30"/>
      <c r="B177" s="30"/>
      <c r="C177" s="30"/>
      <c r="D177" s="30"/>
    </row>
    <row r="178" spans="1:4" ht="14.25">
      <c r="A178" s="30"/>
      <c r="B178" s="30"/>
      <c r="C178" s="30"/>
      <c r="D178" s="30"/>
    </row>
    <row r="179" spans="1:4" ht="14.25">
      <c r="A179" s="30"/>
      <c r="B179" s="30"/>
      <c r="C179" s="30"/>
      <c r="D179" s="30"/>
    </row>
    <row r="180" spans="1:4" ht="14.25">
      <c r="A180" s="30"/>
      <c r="B180" s="30"/>
      <c r="C180" s="30"/>
      <c r="D180" s="30"/>
    </row>
    <row r="181" spans="1:4" ht="14.25">
      <c r="A181" s="30"/>
      <c r="B181" s="30"/>
      <c r="C181" s="30"/>
      <c r="D181" s="30"/>
    </row>
    <row r="182" spans="1:4" ht="14.25">
      <c r="A182" s="30"/>
      <c r="B182" s="30"/>
      <c r="C182" s="30"/>
      <c r="D182" s="30"/>
    </row>
    <row r="183" spans="1:4" ht="14.25">
      <c r="A183" s="30"/>
      <c r="B183" s="30"/>
      <c r="C183" s="30"/>
      <c r="D183" s="30"/>
    </row>
    <row r="184" spans="1:4" ht="14.25">
      <c r="A184" s="30"/>
      <c r="B184" s="30"/>
      <c r="C184" s="30"/>
      <c r="D184" s="30"/>
    </row>
    <row r="185" spans="1:4" ht="14.25">
      <c r="A185" s="30"/>
      <c r="B185" s="30"/>
      <c r="C185" s="30"/>
      <c r="D185" s="30"/>
    </row>
    <row r="186" spans="1:4" ht="14.25">
      <c r="A186" s="30"/>
      <c r="B186" s="30"/>
      <c r="C186" s="30"/>
      <c r="D186" s="30"/>
    </row>
    <row r="187" spans="1:4" ht="14.25">
      <c r="A187" s="30"/>
      <c r="B187" s="30"/>
      <c r="C187" s="30"/>
      <c r="D187" s="30"/>
    </row>
    <row r="188" spans="1:4" ht="14.25">
      <c r="A188" s="30"/>
      <c r="B188" s="30"/>
      <c r="C188" s="30"/>
      <c r="D188" s="30"/>
    </row>
    <row r="189" spans="1:4" ht="14.25">
      <c r="A189" s="30"/>
      <c r="B189" s="30"/>
      <c r="C189" s="30"/>
      <c r="D189" s="30"/>
    </row>
    <row r="190" spans="1:4" ht="14.25">
      <c r="A190" s="30"/>
      <c r="B190" s="30"/>
      <c r="C190" s="30"/>
      <c r="D190" s="30"/>
    </row>
    <row r="191" spans="1:4" ht="14.25">
      <c r="A191" s="30"/>
      <c r="B191" s="30"/>
      <c r="C191" s="30"/>
      <c r="D191" s="30"/>
    </row>
    <row r="192" spans="1:4" ht="14.25">
      <c r="A192" s="30"/>
      <c r="B192" s="30"/>
      <c r="C192" s="30"/>
      <c r="D192" s="30"/>
    </row>
    <row r="193" spans="1:4" ht="14.25">
      <c r="A193" s="30"/>
      <c r="B193" s="30"/>
      <c r="C193" s="30"/>
      <c r="D193" s="30"/>
    </row>
    <row r="194" spans="1:4" ht="14.25">
      <c r="A194" s="30"/>
      <c r="B194" s="30"/>
      <c r="C194" s="30"/>
      <c r="D194" s="30"/>
    </row>
    <row r="195" spans="1:4" ht="14.25">
      <c r="A195" s="30"/>
      <c r="B195" s="30"/>
      <c r="C195" s="30"/>
      <c r="D195" s="30"/>
    </row>
    <row r="196" spans="1:4" ht="14.25">
      <c r="A196" s="30"/>
      <c r="B196" s="30"/>
      <c r="C196" s="30"/>
      <c r="D196" s="30"/>
    </row>
    <row r="197" spans="1:4" ht="14.25">
      <c r="A197" s="30"/>
      <c r="B197" s="30"/>
      <c r="C197" s="30"/>
      <c r="D197" s="30"/>
    </row>
    <row r="198" spans="1:4" ht="14.25">
      <c r="A198" s="30"/>
      <c r="B198" s="30"/>
      <c r="C198" s="30"/>
      <c r="D198" s="30"/>
    </row>
    <row r="199" spans="1:4" ht="14.25">
      <c r="A199" s="30"/>
      <c r="B199" s="30"/>
      <c r="C199" s="30"/>
      <c r="D199" s="30"/>
    </row>
    <row r="200" spans="1:4" ht="14.25">
      <c r="A200" s="30"/>
      <c r="B200" s="30"/>
      <c r="C200" s="30"/>
      <c r="D200" s="30"/>
    </row>
    <row r="201" spans="1:4" ht="14.25">
      <c r="A201" s="30"/>
      <c r="B201" s="30"/>
      <c r="C201" s="30"/>
      <c r="D201" s="30"/>
    </row>
    <row r="202" spans="1:4" ht="14.25">
      <c r="A202" s="30"/>
      <c r="B202" s="30"/>
      <c r="C202" s="30"/>
      <c r="D202" s="30"/>
    </row>
    <row r="203" spans="1:4" ht="14.25">
      <c r="A203" s="30"/>
      <c r="B203" s="30"/>
      <c r="C203" s="30"/>
      <c r="D203" s="30"/>
    </row>
    <row r="204" spans="1:4" ht="14.25">
      <c r="A204" s="30"/>
      <c r="B204" s="30"/>
      <c r="C204" s="30"/>
      <c r="D204" s="30"/>
    </row>
    <row r="205" spans="1:4" ht="14.25">
      <c r="A205" s="30"/>
      <c r="B205" s="30"/>
      <c r="C205" s="30"/>
      <c r="D205" s="30"/>
    </row>
    <row r="206" spans="1:4" ht="14.25">
      <c r="A206" s="30"/>
      <c r="B206" s="30"/>
      <c r="C206" s="30"/>
      <c r="D206" s="30"/>
    </row>
    <row r="207" spans="1:4" ht="14.25">
      <c r="A207" s="30"/>
      <c r="B207" s="30"/>
      <c r="C207" s="30"/>
      <c r="D207" s="30"/>
    </row>
    <row r="208" spans="1:4" ht="14.25">
      <c r="A208" s="30"/>
      <c r="B208" s="30"/>
      <c r="C208" s="30"/>
      <c r="D208" s="30"/>
    </row>
    <row r="209" spans="1:4" ht="14.25">
      <c r="A209" s="30"/>
      <c r="B209" s="30"/>
      <c r="C209" s="30"/>
      <c r="D209" s="30"/>
    </row>
    <row r="210" spans="1:4" ht="14.25">
      <c r="A210" s="30"/>
      <c r="B210" s="30"/>
      <c r="C210" s="30"/>
      <c r="D210" s="30"/>
    </row>
  </sheetData>
  <sheetProtection/>
  <mergeCells count="7">
    <mergeCell ref="G2:G3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1" r:id="rId1"/>
  <headerFooter alignWithMargins="0">
    <oddHeader>&amp;C&amp;"Garamond,Félkövér"&amp;12 2/2017. (II.15.) számú költségvetési rendelethez
ZALASZABAR KÖZSÉG ÖNKORMÁNYZAT ÉS INTÉZMÉNYE 2017.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55"/>
  <sheetViews>
    <sheetView view="pageLayout" zoomScale="70" zoomScaleNormal="65" zoomScaleSheetLayoutView="100" zoomScalePageLayoutView="70" workbookViewId="0" topLeftCell="A1">
      <selection activeCell="B5" sqref="B5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8" width="14.125" style="0" customWidth="1"/>
    <col min="9" max="12" width="13.375" style="0" customWidth="1"/>
    <col min="13" max="20" width="13.625" style="0" customWidth="1"/>
    <col min="21" max="21" width="14.125" style="0" customWidth="1"/>
    <col min="22" max="24" width="13.875" style="0" customWidth="1"/>
    <col min="25" max="26" width="12.625" style="0" customWidth="1"/>
    <col min="27" max="29" width="14.125" style="0" customWidth="1"/>
    <col min="30" max="30" width="12.875" style="0" customWidth="1"/>
    <col min="31" max="32" width="14.00390625" style="0" customWidth="1"/>
    <col min="33" max="35" width="12.875" style="0" customWidth="1"/>
    <col min="36" max="36" width="16.25390625" style="0" customWidth="1"/>
    <col min="37" max="39" width="14.375" style="0" customWidth="1"/>
    <col min="40" max="42" width="16.75390625" style="0" customWidth="1"/>
    <col min="43" max="43" width="17.00390625" style="0" customWidth="1"/>
    <col min="44" max="44" width="16.75390625" style="0" customWidth="1"/>
    <col min="45" max="45" width="17.625" style="0" customWidth="1"/>
  </cols>
  <sheetData>
    <row r="1" spans="1:45" ht="21.75" customHeight="1">
      <c r="A1" s="594" t="s">
        <v>291</v>
      </c>
      <c r="B1" s="601" t="s">
        <v>131</v>
      </c>
      <c r="C1" s="601" t="s">
        <v>292</v>
      </c>
      <c r="D1" s="603" t="s">
        <v>13</v>
      </c>
      <c r="E1" s="592" t="s">
        <v>358</v>
      </c>
      <c r="F1" s="593"/>
      <c r="G1" s="593"/>
      <c r="H1" s="593"/>
      <c r="I1" s="593"/>
      <c r="J1" s="594"/>
      <c r="K1" s="527"/>
      <c r="L1" s="527"/>
      <c r="M1" s="592" t="s">
        <v>410</v>
      </c>
      <c r="N1" s="593"/>
      <c r="O1" s="593"/>
      <c r="P1" s="594"/>
      <c r="Q1" s="592" t="s">
        <v>132</v>
      </c>
      <c r="R1" s="593"/>
      <c r="S1" s="593"/>
      <c r="T1" s="594"/>
      <c r="U1" s="592" t="s">
        <v>408</v>
      </c>
      <c r="V1" s="593"/>
      <c r="W1" s="593"/>
      <c r="X1" s="594"/>
      <c r="Y1" s="592" t="s">
        <v>409</v>
      </c>
      <c r="Z1" s="594"/>
      <c r="AA1" s="597" t="s">
        <v>359</v>
      </c>
      <c r="AB1" s="605"/>
      <c r="AC1" s="605"/>
      <c r="AD1" s="598"/>
      <c r="AE1" s="592" t="s">
        <v>360</v>
      </c>
      <c r="AF1" s="593"/>
      <c r="AG1" s="593"/>
      <c r="AH1" s="594"/>
      <c r="AI1" s="527"/>
      <c r="AJ1" s="592" t="s">
        <v>619</v>
      </c>
      <c r="AK1" s="593"/>
      <c r="AL1" s="593"/>
      <c r="AM1" s="594"/>
      <c r="AN1" s="592" t="s">
        <v>133</v>
      </c>
      <c r="AO1" s="594"/>
      <c r="AP1" s="599" t="s">
        <v>11</v>
      </c>
      <c r="AQ1" s="600"/>
      <c r="AR1" s="600"/>
      <c r="AS1" s="538"/>
    </row>
    <row r="2" spans="1:45" ht="30" customHeight="1">
      <c r="A2" s="591"/>
      <c r="B2" s="602"/>
      <c r="C2" s="602"/>
      <c r="D2" s="604"/>
      <c r="E2" s="589" t="s">
        <v>361</v>
      </c>
      <c r="F2" s="590"/>
      <c r="G2" s="590"/>
      <c r="H2" s="591"/>
      <c r="I2" s="589" t="s">
        <v>362</v>
      </c>
      <c r="J2" s="590"/>
      <c r="K2" s="590"/>
      <c r="L2" s="591"/>
      <c r="M2" s="589"/>
      <c r="N2" s="590"/>
      <c r="O2" s="590"/>
      <c r="P2" s="591"/>
      <c r="Q2" s="589"/>
      <c r="R2" s="590"/>
      <c r="S2" s="590"/>
      <c r="T2" s="591"/>
      <c r="U2" s="589"/>
      <c r="V2" s="590"/>
      <c r="W2" s="590"/>
      <c r="X2" s="591"/>
      <c r="Y2" s="589"/>
      <c r="Z2" s="591"/>
      <c r="AA2" s="595" t="s">
        <v>363</v>
      </c>
      <c r="AB2" s="596"/>
      <c r="AC2" s="595" t="s">
        <v>364</v>
      </c>
      <c r="AD2" s="596"/>
      <c r="AE2" s="597" t="s">
        <v>365</v>
      </c>
      <c r="AF2" s="598"/>
      <c r="AG2" s="589" t="s">
        <v>366</v>
      </c>
      <c r="AH2" s="590"/>
      <c r="AI2" s="591"/>
      <c r="AJ2" s="589"/>
      <c r="AK2" s="590"/>
      <c r="AL2" s="590"/>
      <c r="AM2" s="591"/>
      <c r="AN2" s="589"/>
      <c r="AO2" s="591"/>
      <c r="AP2" s="599"/>
      <c r="AQ2" s="600"/>
      <c r="AR2" s="600"/>
      <c r="AS2" s="538"/>
    </row>
    <row r="3" spans="1:45" ht="21.75" customHeight="1">
      <c r="A3" s="504"/>
      <c r="B3" s="504"/>
      <c r="C3" s="504"/>
      <c r="D3" s="520"/>
      <c r="E3" s="521" t="s">
        <v>579</v>
      </c>
      <c r="F3" s="521" t="s">
        <v>580</v>
      </c>
      <c r="G3" s="521" t="s">
        <v>599</v>
      </c>
      <c r="H3" s="521" t="s">
        <v>617</v>
      </c>
      <c r="I3" s="521" t="s">
        <v>579</v>
      </c>
      <c r="J3" s="521" t="s">
        <v>580</v>
      </c>
      <c r="K3" s="521" t="s">
        <v>599</v>
      </c>
      <c r="L3" s="521" t="s">
        <v>618</v>
      </c>
      <c r="M3" s="521" t="s">
        <v>579</v>
      </c>
      <c r="N3" s="521" t="s">
        <v>580</v>
      </c>
      <c r="O3" s="521" t="s">
        <v>601</v>
      </c>
      <c r="P3" s="521" t="s">
        <v>617</v>
      </c>
      <c r="Q3" s="521" t="s">
        <v>579</v>
      </c>
      <c r="R3" s="521" t="s">
        <v>580</v>
      </c>
      <c r="S3" s="521" t="s">
        <v>601</v>
      </c>
      <c r="T3" s="521" t="s">
        <v>617</v>
      </c>
      <c r="U3" s="521" t="s">
        <v>579</v>
      </c>
      <c r="V3" s="521" t="s">
        <v>580</v>
      </c>
      <c r="W3" s="521" t="s">
        <v>601</v>
      </c>
      <c r="X3" s="521" t="s">
        <v>617</v>
      </c>
      <c r="Y3" s="521" t="s">
        <v>579</v>
      </c>
      <c r="Z3" s="521" t="s">
        <v>580</v>
      </c>
      <c r="AA3" s="521" t="s">
        <v>579</v>
      </c>
      <c r="AB3" s="521" t="s">
        <v>580</v>
      </c>
      <c r="AC3" s="521" t="s">
        <v>579</v>
      </c>
      <c r="AD3" s="521" t="s">
        <v>580</v>
      </c>
      <c r="AE3" s="521" t="s">
        <v>579</v>
      </c>
      <c r="AF3" s="521" t="s">
        <v>580</v>
      </c>
      <c r="AG3" s="521" t="s">
        <v>579</v>
      </c>
      <c r="AH3" s="521" t="s">
        <v>580</v>
      </c>
      <c r="AI3" s="521" t="s">
        <v>601</v>
      </c>
      <c r="AJ3" s="521" t="s">
        <v>579</v>
      </c>
      <c r="AK3" s="521" t="s">
        <v>580</v>
      </c>
      <c r="AL3" s="521" t="s">
        <v>601</v>
      </c>
      <c r="AM3" s="521" t="s">
        <v>617</v>
      </c>
      <c r="AN3" s="521" t="s">
        <v>579</v>
      </c>
      <c r="AO3" s="521" t="s">
        <v>580</v>
      </c>
      <c r="AP3" s="521" t="s">
        <v>579</v>
      </c>
      <c r="AQ3" s="521" t="s">
        <v>580</v>
      </c>
      <c r="AR3" s="521" t="s">
        <v>601</v>
      </c>
      <c r="AS3" s="521" t="s">
        <v>617</v>
      </c>
    </row>
    <row r="4" spans="1:45" ht="15.75" customHeight="1">
      <c r="A4" s="105"/>
      <c r="B4" s="163"/>
      <c r="C4" s="106"/>
      <c r="D4" s="164" t="s">
        <v>122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7"/>
      <c r="R4" s="477"/>
      <c r="S4" s="477"/>
      <c r="T4" s="477"/>
      <c r="U4" s="477"/>
      <c r="V4" s="477"/>
      <c r="W4" s="477"/>
      <c r="X4" s="477"/>
      <c r="Y4" s="476"/>
      <c r="Z4" s="476"/>
      <c r="AA4" s="477"/>
      <c r="AB4" s="477"/>
      <c r="AC4" s="477"/>
      <c r="AD4" s="477"/>
      <c r="AE4" s="477"/>
      <c r="AF4" s="477"/>
      <c r="AG4" s="476"/>
      <c r="AH4" s="477"/>
      <c r="AI4" s="477"/>
      <c r="AJ4" s="476"/>
      <c r="AK4" s="476"/>
      <c r="AL4" s="476"/>
      <c r="AM4" s="476"/>
      <c r="AN4" s="476"/>
      <c r="AO4" s="476"/>
      <c r="AP4" s="476"/>
      <c r="AQ4" s="476"/>
      <c r="AR4" s="476"/>
      <c r="AS4" s="476"/>
    </row>
    <row r="5" spans="1:45" ht="15.75" customHeight="1">
      <c r="A5" s="126" t="s">
        <v>134</v>
      </c>
      <c r="B5" s="165"/>
      <c r="C5" s="103"/>
      <c r="D5" s="166" t="s">
        <v>135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478"/>
      <c r="AQ5" s="478"/>
      <c r="AR5" s="478"/>
      <c r="AS5" s="478"/>
    </row>
    <row r="6" spans="1:45" ht="15.75" customHeight="1">
      <c r="A6" s="126"/>
      <c r="B6" s="322" t="s">
        <v>136</v>
      </c>
      <c r="C6" s="316"/>
      <c r="D6" s="378" t="s">
        <v>137</v>
      </c>
      <c r="E6" s="3"/>
      <c r="F6" s="3">
        <v>24130</v>
      </c>
      <c r="G6" s="3">
        <v>537800</v>
      </c>
      <c r="H6" s="3">
        <v>537800</v>
      </c>
      <c r="I6" s="3">
        <v>1900000</v>
      </c>
      <c r="J6" s="3">
        <v>1940000</v>
      </c>
      <c r="K6" s="3">
        <v>1940000</v>
      </c>
      <c r="L6" s="3">
        <v>1940000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479">
        <f>SUM(E6+I6+M6+Q6+U6+Y6+AA6+AC6+AE6+AG6+AJ6+AN6)</f>
        <v>1900000</v>
      </c>
      <c r="AQ6" s="479">
        <f>SUM(F6+J6+N6+R6+V6+Z6+AB6+AD6+AF6+AH6+AK6+AO6)</f>
        <v>1964130</v>
      </c>
      <c r="AR6" s="479">
        <f>SUM(G6+K6+O6+S6+W6+AI6+AL6)</f>
        <v>2477800</v>
      </c>
      <c r="AS6" s="479">
        <f>H6+L6+P6+T6+X6+AM6+Z6+AB6+AD6+AF6+AI6+AO6</f>
        <v>2477800</v>
      </c>
    </row>
    <row r="7" spans="1:45" ht="15.75" customHeight="1">
      <c r="A7" s="126"/>
      <c r="B7" s="323" t="s">
        <v>138</v>
      </c>
      <c r="C7" s="131">
        <v>960302</v>
      </c>
      <c r="D7" s="407" t="s">
        <v>74</v>
      </c>
      <c r="E7" s="3">
        <v>646392</v>
      </c>
      <c r="F7" s="3">
        <v>646392</v>
      </c>
      <c r="G7" s="3">
        <v>646392</v>
      </c>
      <c r="H7" s="3">
        <v>646392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480"/>
      <c r="AO7" s="480"/>
      <c r="AP7" s="479">
        <f aca="true" t="shared" si="0" ref="AP7:AP55">SUM(E7+I7+M7+Q7+U7+Y7+AA7+AC7+AE7+AG7+AJ7+AN7)</f>
        <v>646392</v>
      </c>
      <c r="AQ7" s="479">
        <f aca="true" t="shared" si="1" ref="AQ7:AQ39">SUM(F7+J7+N7+R7+V7+Z7+AB7+AD7+AF7+AH7+AK7+AO7)</f>
        <v>646392</v>
      </c>
      <c r="AR7" s="479">
        <f aca="true" t="shared" si="2" ref="AR7:AR55">SUM(G7+K7+O7+S7+W7+AI7+AL7)</f>
        <v>646392</v>
      </c>
      <c r="AS7" s="479">
        <f aca="true" t="shared" si="3" ref="AS7:AS55">H7+L7+P7+T7+X7+AM7+Z7+AB7+AD7+AF7+AI7+AO7</f>
        <v>646392</v>
      </c>
    </row>
    <row r="8" spans="1:45" ht="15.75" customHeight="1">
      <c r="A8" s="126"/>
      <c r="B8" s="324" t="s">
        <v>139</v>
      </c>
      <c r="C8" s="318"/>
      <c r="D8" s="408" t="s">
        <v>140</v>
      </c>
      <c r="E8" s="3"/>
      <c r="F8" s="3"/>
      <c r="G8" s="3"/>
      <c r="H8" s="3"/>
      <c r="I8" s="3"/>
      <c r="J8" s="3"/>
      <c r="K8" s="3"/>
      <c r="L8" s="3"/>
      <c r="M8" s="3"/>
      <c r="N8" s="3">
        <v>41160604</v>
      </c>
      <c r="O8" s="3">
        <v>57160604</v>
      </c>
      <c r="P8" s="3">
        <v>57160604</v>
      </c>
      <c r="Q8" s="3"/>
      <c r="R8" s="3"/>
      <c r="S8" s="3"/>
      <c r="T8" s="3"/>
      <c r="U8" s="3">
        <v>500000</v>
      </c>
      <c r="V8" s="3">
        <v>500000</v>
      </c>
      <c r="W8" s="3">
        <v>500000</v>
      </c>
      <c r="X8" s="3">
        <v>500000</v>
      </c>
      <c r="Y8" s="3"/>
      <c r="Z8" s="3"/>
      <c r="AA8" s="3"/>
      <c r="AB8" s="3"/>
      <c r="AC8" s="3"/>
      <c r="AD8" s="3"/>
      <c r="AE8" s="3"/>
      <c r="AF8" s="3"/>
      <c r="AG8" s="3"/>
      <c r="AH8" s="3">
        <v>7662000</v>
      </c>
      <c r="AI8" s="3">
        <v>7662000</v>
      </c>
      <c r="AJ8" s="3"/>
      <c r="AK8" s="3"/>
      <c r="AL8" s="3"/>
      <c r="AM8" s="3"/>
      <c r="AN8" s="3"/>
      <c r="AO8" s="3"/>
      <c r="AP8" s="479">
        <f t="shared" si="0"/>
        <v>500000</v>
      </c>
      <c r="AQ8" s="479">
        <f t="shared" si="1"/>
        <v>49322604</v>
      </c>
      <c r="AR8" s="479">
        <f t="shared" si="2"/>
        <v>65322604</v>
      </c>
      <c r="AS8" s="479">
        <f t="shared" si="3"/>
        <v>65322604</v>
      </c>
    </row>
    <row r="9" spans="1:45" ht="15.75" customHeight="1">
      <c r="A9" s="135"/>
      <c r="B9" s="322" t="s">
        <v>141</v>
      </c>
      <c r="C9" s="316"/>
      <c r="D9" s="378" t="s">
        <v>367</v>
      </c>
      <c r="E9" s="8"/>
      <c r="F9" s="8"/>
      <c r="G9" s="8"/>
      <c r="H9" s="8"/>
      <c r="I9" s="8"/>
      <c r="J9" s="8"/>
      <c r="K9" s="8"/>
      <c r="L9" s="8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79">
        <f t="shared" si="0"/>
        <v>0</v>
      </c>
      <c r="AQ9" s="479">
        <f t="shared" si="1"/>
        <v>0</v>
      </c>
      <c r="AR9" s="479">
        <f t="shared" si="2"/>
        <v>0</v>
      </c>
      <c r="AS9" s="479">
        <f t="shared" si="3"/>
        <v>0</v>
      </c>
    </row>
    <row r="10" spans="1:45" ht="15.75" customHeight="1">
      <c r="A10" s="135"/>
      <c r="B10" s="325" t="s">
        <v>500</v>
      </c>
      <c r="C10" s="316"/>
      <c r="D10" s="378" t="s">
        <v>489</v>
      </c>
      <c r="E10" s="8">
        <v>28050</v>
      </c>
      <c r="F10" s="8">
        <v>28050</v>
      </c>
      <c r="G10" s="8">
        <v>28050</v>
      </c>
      <c r="H10" s="8">
        <v>28050</v>
      </c>
      <c r="I10" s="8"/>
      <c r="J10" s="8"/>
      <c r="K10" s="8"/>
      <c r="L10" s="8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79">
        <f t="shared" si="0"/>
        <v>28050</v>
      </c>
      <c r="AQ10" s="479">
        <f t="shared" si="1"/>
        <v>28050</v>
      </c>
      <c r="AR10" s="479">
        <f t="shared" si="2"/>
        <v>28050</v>
      </c>
      <c r="AS10" s="479">
        <f t="shared" si="3"/>
        <v>28050</v>
      </c>
    </row>
    <row r="11" spans="1:45" ht="15.75" customHeight="1">
      <c r="A11" s="135"/>
      <c r="B11" s="325" t="s">
        <v>500</v>
      </c>
      <c r="C11" s="316"/>
      <c r="D11" s="378" t="s">
        <v>490</v>
      </c>
      <c r="E11" s="8">
        <v>5000000</v>
      </c>
      <c r="F11" s="8">
        <v>5000000</v>
      </c>
      <c r="G11" s="8">
        <v>5000000</v>
      </c>
      <c r="H11" s="8">
        <v>5000000</v>
      </c>
      <c r="I11" s="8"/>
      <c r="J11" s="8"/>
      <c r="K11" s="8"/>
      <c r="L11" s="8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1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79">
        <f t="shared" si="0"/>
        <v>5000000</v>
      </c>
      <c r="AQ11" s="479">
        <f t="shared" si="1"/>
        <v>5000000</v>
      </c>
      <c r="AR11" s="479">
        <f t="shared" si="2"/>
        <v>5000000</v>
      </c>
      <c r="AS11" s="479">
        <f t="shared" si="3"/>
        <v>5000000</v>
      </c>
    </row>
    <row r="12" spans="1:45" ht="15.75" customHeight="1">
      <c r="A12" s="135"/>
      <c r="B12" s="325" t="s">
        <v>500</v>
      </c>
      <c r="C12" s="316"/>
      <c r="D12" s="378" t="s">
        <v>491</v>
      </c>
      <c r="E12" s="8">
        <v>4373317</v>
      </c>
      <c r="F12" s="8">
        <v>4373317</v>
      </c>
      <c r="G12" s="8">
        <v>4373317</v>
      </c>
      <c r="H12" s="8">
        <v>4373317</v>
      </c>
      <c r="I12" s="8"/>
      <c r="J12" s="8"/>
      <c r="K12" s="8"/>
      <c r="L12" s="8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79">
        <f t="shared" si="0"/>
        <v>4373317</v>
      </c>
      <c r="AQ12" s="479">
        <f t="shared" si="1"/>
        <v>4373317</v>
      </c>
      <c r="AR12" s="479">
        <f t="shared" si="2"/>
        <v>4373317</v>
      </c>
      <c r="AS12" s="479">
        <f t="shared" si="3"/>
        <v>4373317</v>
      </c>
    </row>
    <row r="13" spans="1:45" ht="15.75" customHeight="1">
      <c r="A13" s="135"/>
      <c r="B13" s="325" t="s">
        <v>176</v>
      </c>
      <c r="C13" s="316"/>
      <c r="D13" s="378" t="s">
        <v>185</v>
      </c>
      <c r="E13" s="8"/>
      <c r="F13" s="8"/>
      <c r="G13" s="8"/>
      <c r="H13" s="8"/>
      <c r="I13" s="8"/>
      <c r="J13" s="8"/>
      <c r="K13" s="8"/>
      <c r="L13" s="8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3">
        <v>8696901</v>
      </c>
      <c r="AK13" s="3">
        <v>8696901</v>
      </c>
      <c r="AL13" s="3">
        <v>8696901</v>
      </c>
      <c r="AM13" s="3">
        <f>AL13+1411250</f>
        <v>10108151</v>
      </c>
      <c r="AN13" s="481"/>
      <c r="AO13" s="481"/>
      <c r="AP13" s="479">
        <f t="shared" si="0"/>
        <v>8696901</v>
      </c>
      <c r="AQ13" s="479">
        <f t="shared" si="1"/>
        <v>8696901</v>
      </c>
      <c r="AR13" s="479">
        <f t="shared" si="2"/>
        <v>8696901</v>
      </c>
      <c r="AS13" s="479">
        <f t="shared" si="3"/>
        <v>10108151</v>
      </c>
    </row>
    <row r="14" spans="1:45" ht="15.75" customHeight="1">
      <c r="A14" s="135"/>
      <c r="B14" s="326"/>
      <c r="C14" s="316"/>
      <c r="D14" s="317" t="s">
        <v>142</v>
      </c>
      <c r="E14" s="482">
        <f aca="true" t="shared" si="4" ref="E14:AO14">SUM(E6:E13)</f>
        <v>10047759</v>
      </c>
      <c r="F14" s="482">
        <f t="shared" si="4"/>
        <v>10071889</v>
      </c>
      <c r="G14" s="482">
        <f t="shared" si="4"/>
        <v>10585559</v>
      </c>
      <c r="H14" s="482">
        <f t="shared" si="4"/>
        <v>10585559</v>
      </c>
      <c r="I14" s="482">
        <f t="shared" si="4"/>
        <v>1900000</v>
      </c>
      <c r="J14" s="482">
        <f t="shared" si="4"/>
        <v>1940000</v>
      </c>
      <c r="K14" s="482">
        <f t="shared" si="4"/>
        <v>1940000</v>
      </c>
      <c r="L14" s="482">
        <f t="shared" si="4"/>
        <v>1940000</v>
      </c>
      <c r="M14" s="482">
        <f t="shared" si="4"/>
        <v>0</v>
      </c>
      <c r="N14" s="482">
        <f t="shared" si="4"/>
        <v>41160604</v>
      </c>
      <c r="O14" s="482">
        <f t="shared" si="4"/>
        <v>57160604</v>
      </c>
      <c r="P14" s="482">
        <f t="shared" si="4"/>
        <v>57160604</v>
      </c>
      <c r="Q14" s="482">
        <f t="shared" si="4"/>
        <v>0</v>
      </c>
      <c r="R14" s="482">
        <f t="shared" si="4"/>
        <v>0</v>
      </c>
      <c r="S14" s="482">
        <f t="shared" si="4"/>
        <v>0</v>
      </c>
      <c r="T14" s="482">
        <f t="shared" si="4"/>
        <v>0</v>
      </c>
      <c r="U14" s="482">
        <f t="shared" si="4"/>
        <v>500000</v>
      </c>
      <c r="V14" s="482">
        <f t="shared" si="4"/>
        <v>500000</v>
      </c>
      <c r="W14" s="482">
        <f t="shared" si="4"/>
        <v>500000</v>
      </c>
      <c r="X14" s="482">
        <f t="shared" si="4"/>
        <v>500000</v>
      </c>
      <c r="Y14" s="482">
        <f t="shared" si="4"/>
        <v>0</v>
      </c>
      <c r="Z14" s="482">
        <f t="shared" si="4"/>
        <v>0</v>
      </c>
      <c r="AA14" s="482">
        <f t="shared" si="4"/>
        <v>0</v>
      </c>
      <c r="AB14" s="482">
        <f t="shared" si="4"/>
        <v>0</v>
      </c>
      <c r="AC14" s="482">
        <f t="shared" si="4"/>
        <v>0</v>
      </c>
      <c r="AD14" s="482">
        <f t="shared" si="4"/>
        <v>0</v>
      </c>
      <c r="AE14" s="482">
        <f t="shared" si="4"/>
        <v>0</v>
      </c>
      <c r="AF14" s="482">
        <f t="shared" si="4"/>
        <v>0</v>
      </c>
      <c r="AG14" s="482">
        <f t="shared" si="4"/>
        <v>0</v>
      </c>
      <c r="AH14" s="482">
        <f t="shared" si="4"/>
        <v>7662000</v>
      </c>
      <c r="AI14" s="482">
        <f t="shared" si="4"/>
        <v>7662000</v>
      </c>
      <c r="AJ14" s="482">
        <f t="shared" si="4"/>
        <v>8696901</v>
      </c>
      <c r="AK14" s="482">
        <f t="shared" si="4"/>
        <v>8696901</v>
      </c>
      <c r="AL14" s="482">
        <f t="shared" si="4"/>
        <v>8696901</v>
      </c>
      <c r="AM14" s="482">
        <f t="shared" si="4"/>
        <v>10108151</v>
      </c>
      <c r="AN14" s="482">
        <f t="shared" si="4"/>
        <v>0</v>
      </c>
      <c r="AO14" s="482">
        <f t="shared" si="4"/>
        <v>0</v>
      </c>
      <c r="AP14" s="482">
        <f t="shared" si="0"/>
        <v>21144660</v>
      </c>
      <c r="AQ14" s="482">
        <f t="shared" si="1"/>
        <v>70031394</v>
      </c>
      <c r="AR14" s="482">
        <f t="shared" si="2"/>
        <v>86545064</v>
      </c>
      <c r="AS14" s="482">
        <f t="shared" si="3"/>
        <v>87956314</v>
      </c>
    </row>
    <row r="15" spans="1:45" ht="15.75" customHeight="1">
      <c r="A15" s="133" t="s">
        <v>143</v>
      </c>
      <c r="B15" s="131"/>
      <c r="C15" s="327"/>
      <c r="D15" s="319" t="s">
        <v>144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79">
        <f t="shared" si="0"/>
        <v>0</v>
      </c>
      <c r="AQ15" s="479">
        <f t="shared" si="1"/>
        <v>0</v>
      </c>
      <c r="AR15" s="479">
        <f t="shared" si="2"/>
        <v>0</v>
      </c>
      <c r="AS15" s="479">
        <f t="shared" si="3"/>
        <v>0</v>
      </c>
    </row>
    <row r="16" spans="1:45" ht="15.75" customHeight="1">
      <c r="A16" s="81"/>
      <c r="B16" s="322" t="s">
        <v>145</v>
      </c>
      <c r="C16" s="316"/>
      <c r="D16" s="407" t="s">
        <v>146</v>
      </c>
      <c r="E16" s="3"/>
      <c r="F16" s="3"/>
      <c r="G16" s="3"/>
      <c r="H16" s="3"/>
      <c r="I16" s="3">
        <v>2695230</v>
      </c>
      <c r="J16" s="3">
        <v>7286357</v>
      </c>
      <c r="K16" s="3">
        <v>7286357</v>
      </c>
      <c r="L16" s="3">
        <v>6544661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79">
        <f t="shared" si="0"/>
        <v>2695230</v>
      </c>
      <c r="AQ16" s="479">
        <f t="shared" si="1"/>
        <v>7286357</v>
      </c>
      <c r="AR16" s="479">
        <f t="shared" si="2"/>
        <v>7286357</v>
      </c>
      <c r="AS16" s="479">
        <f t="shared" si="3"/>
        <v>6544661</v>
      </c>
    </row>
    <row r="17" spans="1:45" ht="15.75" customHeight="1">
      <c r="A17" s="81"/>
      <c r="B17" s="322" t="s">
        <v>368</v>
      </c>
      <c r="C17" s="316"/>
      <c r="D17" s="407" t="s">
        <v>369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79">
        <f t="shared" si="0"/>
        <v>0</v>
      </c>
      <c r="AQ17" s="479">
        <f t="shared" si="1"/>
        <v>0</v>
      </c>
      <c r="AR17" s="479">
        <f t="shared" si="2"/>
        <v>0</v>
      </c>
      <c r="AS17" s="479">
        <f t="shared" si="3"/>
        <v>0</v>
      </c>
    </row>
    <row r="18" spans="1:45" ht="15.75" customHeight="1">
      <c r="A18" s="81"/>
      <c r="B18" s="322" t="s">
        <v>147</v>
      </c>
      <c r="C18" s="316"/>
      <c r="D18" s="407" t="s">
        <v>148</v>
      </c>
      <c r="E18" s="3">
        <v>792230</v>
      </c>
      <c r="F18" s="3">
        <v>792230</v>
      </c>
      <c r="G18" s="3">
        <v>792230</v>
      </c>
      <c r="H18" s="3">
        <v>792230</v>
      </c>
      <c r="I18" s="3"/>
      <c r="J18" s="3"/>
      <c r="K18" s="3"/>
      <c r="L18" s="3"/>
      <c r="M18" s="3"/>
      <c r="N18" s="3"/>
      <c r="O18" s="3">
        <v>1485900</v>
      </c>
      <c r="P18" s="3">
        <f>O18+1250000+365760</f>
        <v>3101660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79">
        <f t="shared" si="0"/>
        <v>792230</v>
      </c>
      <c r="AQ18" s="479">
        <f t="shared" si="1"/>
        <v>792230</v>
      </c>
      <c r="AR18" s="479">
        <f t="shared" si="2"/>
        <v>2278130</v>
      </c>
      <c r="AS18" s="479">
        <f t="shared" si="3"/>
        <v>3893890</v>
      </c>
    </row>
    <row r="19" spans="1:45" ht="15.75" customHeight="1">
      <c r="A19" s="81"/>
      <c r="B19" s="328"/>
      <c r="C19" s="316"/>
      <c r="D19" s="317" t="s">
        <v>150</v>
      </c>
      <c r="E19" s="73">
        <f aca="true" t="shared" si="5" ref="E19:AF19">SUM(E16:E18)</f>
        <v>792230</v>
      </c>
      <c r="F19" s="73">
        <f t="shared" si="5"/>
        <v>792230</v>
      </c>
      <c r="G19" s="73">
        <f t="shared" si="5"/>
        <v>792230</v>
      </c>
      <c r="H19" s="73">
        <f t="shared" si="5"/>
        <v>792230</v>
      </c>
      <c r="I19" s="73">
        <f t="shared" si="5"/>
        <v>2695230</v>
      </c>
      <c r="J19" s="73">
        <f t="shared" si="5"/>
        <v>7286357</v>
      </c>
      <c r="K19" s="73">
        <f t="shared" si="5"/>
        <v>7286357</v>
      </c>
      <c r="L19" s="73">
        <f t="shared" si="5"/>
        <v>6544661</v>
      </c>
      <c r="M19" s="73">
        <f t="shared" si="5"/>
        <v>0</v>
      </c>
      <c r="N19" s="73">
        <f t="shared" si="5"/>
        <v>0</v>
      </c>
      <c r="O19" s="73">
        <f t="shared" si="5"/>
        <v>1485900</v>
      </c>
      <c r="P19" s="73">
        <f t="shared" si="5"/>
        <v>3101660</v>
      </c>
      <c r="Q19" s="73">
        <f t="shared" si="5"/>
        <v>0</v>
      </c>
      <c r="R19" s="73">
        <f t="shared" si="5"/>
        <v>0</v>
      </c>
      <c r="S19" s="73">
        <f t="shared" si="5"/>
        <v>0</v>
      </c>
      <c r="T19" s="73">
        <f t="shared" si="5"/>
        <v>0</v>
      </c>
      <c r="U19" s="73">
        <f t="shared" si="5"/>
        <v>0</v>
      </c>
      <c r="V19" s="73">
        <f t="shared" si="5"/>
        <v>0</v>
      </c>
      <c r="W19" s="73">
        <f t="shared" si="5"/>
        <v>0</v>
      </c>
      <c r="X19" s="73">
        <f t="shared" si="5"/>
        <v>0</v>
      </c>
      <c r="Y19" s="73">
        <f t="shared" si="5"/>
        <v>0</v>
      </c>
      <c r="Z19" s="73">
        <f t="shared" si="5"/>
        <v>0</v>
      </c>
      <c r="AA19" s="73">
        <f t="shared" si="5"/>
        <v>0</v>
      </c>
      <c r="AB19" s="73">
        <f t="shared" si="5"/>
        <v>0</v>
      </c>
      <c r="AC19" s="73">
        <f t="shared" si="5"/>
        <v>0</v>
      </c>
      <c r="AD19" s="73">
        <f t="shared" si="5"/>
        <v>0</v>
      </c>
      <c r="AE19" s="73">
        <f t="shared" si="5"/>
        <v>0</v>
      </c>
      <c r="AF19" s="73">
        <f t="shared" si="5"/>
        <v>0</v>
      </c>
      <c r="AG19" s="73">
        <v>0</v>
      </c>
      <c r="AH19" s="73">
        <f aca="true" t="shared" si="6" ref="AH19:AO19">SUM(AH16:AH18)</f>
        <v>0</v>
      </c>
      <c r="AI19" s="73">
        <f t="shared" si="6"/>
        <v>0</v>
      </c>
      <c r="AJ19" s="73">
        <f t="shared" si="6"/>
        <v>0</v>
      </c>
      <c r="AK19" s="73">
        <f t="shared" si="6"/>
        <v>0</v>
      </c>
      <c r="AL19" s="73">
        <f t="shared" si="6"/>
        <v>0</v>
      </c>
      <c r="AM19" s="73">
        <f t="shared" si="6"/>
        <v>0</v>
      </c>
      <c r="AN19" s="73">
        <f t="shared" si="6"/>
        <v>0</v>
      </c>
      <c r="AO19" s="73">
        <f t="shared" si="6"/>
        <v>0</v>
      </c>
      <c r="AP19" s="73">
        <f t="shared" si="0"/>
        <v>3487460</v>
      </c>
      <c r="AQ19" s="73">
        <f t="shared" si="1"/>
        <v>8078587</v>
      </c>
      <c r="AR19" s="73">
        <f t="shared" si="2"/>
        <v>9564487</v>
      </c>
      <c r="AS19" s="73">
        <f t="shared" si="3"/>
        <v>10438551</v>
      </c>
    </row>
    <row r="20" spans="1:45" ht="15.75" customHeight="1">
      <c r="A20" s="133" t="s">
        <v>151</v>
      </c>
      <c r="B20" s="316"/>
      <c r="C20" s="329"/>
      <c r="D20" s="133" t="s">
        <v>152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79">
        <f t="shared" si="0"/>
        <v>0</v>
      </c>
      <c r="AQ20" s="479">
        <f t="shared" si="1"/>
        <v>0</v>
      </c>
      <c r="AR20" s="479">
        <f t="shared" si="2"/>
        <v>0</v>
      </c>
      <c r="AS20" s="479">
        <f t="shared" si="3"/>
        <v>0</v>
      </c>
    </row>
    <row r="21" spans="1:45" ht="15.75" customHeight="1">
      <c r="A21" s="81"/>
      <c r="B21" s="322" t="s">
        <v>153</v>
      </c>
      <c r="C21" s="316"/>
      <c r="D21" s="407" t="s">
        <v>154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79">
        <f t="shared" si="0"/>
        <v>0</v>
      </c>
      <c r="AQ21" s="479">
        <f t="shared" si="1"/>
        <v>0</v>
      </c>
      <c r="AR21" s="479">
        <f t="shared" si="2"/>
        <v>0</v>
      </c>
      <c r="AS21" s="479">
        <f t="shared" si="3"/>
        <v>0</v>
      </c>
    </row>
    <row r="22" spans="1:45" ht="15.75" customHeight="1">
      <c r="A22" s="81"/>
      <c r="B22" s="328"/>
      <c r="C22" s="316"/>
      <c r="D22" s="317" t="s">
        <v>157</v>
      </c>
      <c r="E22" s="385">
        <f>SUM(E21:E21)</f>
        <v>0</v>
      </c>
      <c r="F22" s="385">
        <f>SUM(F21:F21)</f>
        <v>0</v>
      </c>
      <c r="G22" s="385">
        <f>SUM(G21:G21)</f>
        <v>0</v>
      </c>
      <c r="H22" s="385">
        <f>SUM(H21:H21)</f>
        <v>0</v>
      </c>
      <c r="I22" s="385"/>
      <c r="J22" s="385"/>
      <c r="K22" s="385"/>
      <c r="L22" s="385"/>
      <c r="M22" s="385">
        <f aca="true" t="shared" si="7" ref="M22:AO22">SUM(M21:M21)</f>
        <v>0</v>
      </c>
      <c r="N22" s="385">
        <f t="shared" si="7"/>
        <v>0</v>
      </c>
      <c r="O22" s="385">
        <f t="shared" si="7"/>
        <v>0</v>
      </c>
      <c r="P22" s="385">
        <f t="shared" si="7"/>
        <v>0</v>
      </c>
      <c r="Q22" s="385">
        <f t="shared" si="7"/>
        <v>0</v>
      </c>
      <c r="R22" s="385">
        <f t="shared" si="7"/>
        <v>0</v>
      </c>
      <c r="S22" s="385">
        <f t="shared" si="7"/>
        <v>0</v>
      </c>
      <c r="T22" s="385">
        <f t="shared" si="7"/>
        <v>0</v>
      </c>
      <c r="U22" s="385">
        <f t="shared" si="7"/>
        <v>0</v>
      </c>
      <c r="V22" s="385">
        <f t="shared" si="7"/>
        <v>0</v>
      </c>
      <c r="W22" s="385">
        <f t="shared" si="7"/>
        <v>0</v>
      </c>
      <c r="X22" s="385">
        <f t="shared" si="7"/>
        <v>0</v>
      </c>
      <c r="Y22" s="385">
        <f t="shared" si="7"/>
        <v>0</v>
      </c>
      <c r="Z22" s="385">
        <f t="shared" si="7"/>
        <v>0</v>
      </c>
      <c r="AA22" s="385">
        <f t="shared" si="7"/>
        <v>0</v>
      </c>
      <c r="AB22" s="385">
        <f t="shared" si="7"/>
        <v>0</v>
      </c>
      <c r="AC22" s="385">
        <f t="shared" si="7"/>
        <v>0</v>
      </c>
      <c r="AD22" s="385">
        <f t="shared" si="7"/>
        <v>0</v>
      </c>
      <c r="AE22" s="385">
        <f t="shared" si="7"/>
        <v>0</v>
      </c>
      <c r="AF22" s="385">
        <f t="shared" si="7"/>
        <v>0</v>
      </c>
      <c r="AG22" s="385">
        <f t="shared" si="7"/>
        <v>0</v>
      </c>
      <c r="AH22" s="385">
        <f t="shared" si="7"/>
        <v>0</v>
      </c>
      <c r="AI22" s="385">
        <f t="shared" si="7"/>
        <v>0</v>
      </c>
      <c r="AJ22" s="385">
        <f t="shared" si="7"/>
        <v>0</v>
      </c>
      <c r="AK22" s="385">
        <f t="shared" si="7"/>
        <v>0</v>
      </c>
      <c r="AL22" s="385">
        <f t="shared" si="7"/>
        <v>0</v>
      </c>
      <c r="AM22" s="385">
        <f t="shared" si="7"/>
        <v>0</v>
      </c>
      <c r="AN22" s="385">
        <f t="shared" si="7"/>
        <v>0</v>
      </c>
      <c r="AO22" s="385">
        <f t="shared" si="7"/>
        <v>0</v>
      </c>
      <c r="AP22" s="385">
        <f t="shared" si="0"/>
        <v>0</v>
      </c>
      <c r="AQ22" s="385">
        <f t="shared" si="1"/>
        <v>0</v>
      </c>
      <c r="AR22" s="385">
        <f t="shared" si="2"/>
        <v>0</v>
      </c>
      <c r="AS22" s="385">
        <f t="shared" si="3"/>
        <v>0</v>
      </c>
    </row>
    <row r="23" spans="1:45" ht="15.75" customHeight="1">
      <c r="A23" s="170" t="s">
        <v>158</v>
      </c>
      <c r="B23" s="131"/>
      <c r="C23" s="327"/>
      <c r="D23" s="133" t="s">
        <v>159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79">
        <f t="shared" si="0"/>
        <v>0</v>
      </c>
      <c r="AQ23" s="479">
        <f t="shared" si="1"/>
        <v>0</v>
      </c>
      <c r="AR23" s="479">
        <f t="shared" si="2"/>
        <v>0</v>
      </c>
      <c r="AS23" s="479">
        <f t="shared" si="3"/>
        <v>0</v>
      </c>
    </row>
    <row r="24" spans="1:45" ht="15.75" customHeight="1">
      <c r="A24" s="81"/>
      <c r="B24" s="322" t="s">
        <v>162</v>
      </c>
      <c r="C24" s="316"/>
      <c r="D24" s="407" t="s">
        <v>69</v>
      </c>
      <c r="E24" s="3">
        <v>3360000</v>
      </c>
      <c r="F24" s="3">
        <v>3360000</v>
      </c>
      <c r="G24" s="3">
        <v>3360000</v>
      </c>
      <c r="H24" s="3">
        <v>3360000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79">
        <f t="shared" si="0"/>
        <v>3360000</v>
      </c>
      <c r="AQ24" s="479">
        <f t="shared" si="1"/>
        <v>3360000</v>
      </c>
      <c r="AR24" s="479">
        <f t="shared" si="2"/>
        <v>3360000</v>
      </c>
      <c r="AS24" s="479">
        <f t="shared" si="3"/>
        <v>3360000</v>
      </c>
    </row>
    <row r="25" spans="1:45" ht="15.75" customHeight="1">
      <c r="A25" s="81"/>
      <c r="B25" s="322" t="s">
        <v>163</v>
      </c>
      <c r="C25" s="316">
        <v>813000</v>
      </c>
      <c r="D25" s="407" t="s">
        <v>70</v>
      </c>
      <c r="E25" s="3">
        <v>2321430</v>
      </c>
      <c r="F25" s="3">
        <v>2321430</v>
      </c>
      <c r="G25" s="3">
        <v>2321430</v>
      </c>
      <c r="H25" s="3">
        <v>2321430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79">
        <f t="shared" si="0"/>
        <v>2321430</v>
      </c>
      <c r="AQ25" s="479">
        <f t="shared" si="1"/>
        <v>2321430</v>
      </c>
      <c r="AR25" s="479">
        <f t="shared" si="2"/>
        <v>2321430</v>
      </c>
      <c r="AS25" s="479">
        <f t="shared" si="3"/>
        <v>2321430</v>
      </c>
    </row>
    <row r="26" spans="1:45" ht="15.75" customHeight="1">
      <c r="A26" s="81"/>
      <c r="B26" s="322" t="s">
        <v>164</v>
      </c>
      <c r="C26" s="316"/>
      <c r="D26" s="407" t="s">
        <v>165</v>
      </c>
      <c r="E26" s="3"/>
      <c r="F26" s="3"/>
      <c r="G26" s="3">
        <v>1000000</v>
      </c>
      <c r="H26" s="3">
        <v>1000000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79">
        <f t="shared" si="0"/>
        <v>0</v>
      </c>
      <c r="AQ26" s="479">
        <f t="shared" si="1"/>
        <v>0</v>
      </c>
      <c r="AR26" s="479">
        <f t="shared" si="2"/>
        <v>1000000</v>
      </c>
      <c r="AS26" s="479">
        <f t="shared" si="3"/>
        <v>1000000</v>
      </c>
    </row>
    <row r="27" spans="1:45" ht="15.75" customHeight="1">
      <c r="A27" s="81"/>
      <c r="B27" s="328"/>
      <c r="C27" s="316"/>
      <c r="D27" s="330" t="s">
        <v>166</v>
      </c>
      <c r="E27" s="385">
        <f>SUM(E24:E26)</f>
        <v>5681430</v>
      </c>
      <c r="F27" s="385">
        <f>SUM(F24:F26)</f>
        <v>5681430</v>
      </c>
      <c r="G27" s="385">
        <f>SUM(G24:G26)</f>
        <v>6681430</v>
      </c>
      <c r="H27" s="385">
        <f>SUM(H24:H26)</f>
        <v>6681430</v>
      </c>
      <c r="I27" s="385"/>
      <c r="J27" s="385"/>
      <c r="K27" s="385"/>
      <c r="L27" s="385"/>
      <c r="M27" s="385">
        <f aca="true" t="shared" si="8" ref="M27:AO27">SUM(M24:M26)</f>
        <v>0</v>
      </c>
      <c r="N27" s="385">
        <f t="shared" si="8"/>
        <v>0</v>
      </c>
      <c r="O27" s="385">
        <f t="shared" si="8"/>
        <v>0</v>
      </c>
      <c r="P27" s="385">
        <f t="shared" si="8"/>
        <v>0</v>
      </c>
      <c r="Q27" s="385">
        <f t="shared" si="8"/>
        <v>0</v>
      </c>
      <c r="R27" s="385">
        <f t="shared" si="8"/>
        <v>0</v>
      </c>
      <c r="S27" s="385">
        <f t="shared" si="8"/>
        <v>0</v>
      </c>
      <c r="T27" s="385">
        <f t="shared" si="8"/>
        <v>0</v>
      </c>
      <c r="U27" s="385">
        <f t="shared" si="8"/>
        <v>0</v>
      </c>
      <c r="V27" s="385">
        <f t="shared" si="8"/>
        <v>0</v>
      </c>
      <c r="W27" s="385">
        <f t="shared" si="8"/>
        <v>0</v>
      </c>
      <c r="X27" s="385">
        <f t="shared" si="8"/>
        <v>0</v>
      </c>
      <c r="Y27" s="385">
        <f t="shared" si="8"/>
        <v>0</v>
      </c>
      <c r="Z27" s="385">
        <f t="shared" si="8"/>
        <v>0</v>
      </c>
      <c r="AA27" s="385">
        <f t="shared" si="8"/>
        <v>0</v>
      </c>
      <c r="AB27" s="385">
        <f t="shared" si="8"/>
        <v>0</v>
      </c>
      <c r="AC27" s="385">
        <f t="shared" si="8"/>
        <v>0</v>
      </c>
      <c r="AD27" s="385">
        <f t="shared" si="8"/>
        <v>0</v>
      </c>
      <c r="AE27" s="385">
        <f t="shared" si="8"/>
        <v>0</v>
      </c>
      <c r="AF27" s="385">
        <f t="shared" si="8"/>
        <v>0</v>
      </c>
      <c r="AG27" s="385">
        <f t="shared" si="8"/>
        <v>0</v>
      </c>
      <c r="AH27" s="385">
        <f t="shared" si="8"/>
        <v>0</v>
      </c>
      <c r="AI27" s="385">
        <f t="shared" si="8"/>
        <v>0</v>
      </c>
      <c r="AJ27" s="385">
        <f t="shared" si="8"/>
        <v>0</v>
      </c>
      <c r="AK27" s="385">
        <f t="shared" si="8"/>
        <v>0</v>
      </c>
      <c r="AL27" s="385">
        <f t="shared" si="8"/>
        <v>0</v>
      </c>
      <c r="AM27" s="385">
        <f t="shared" si="8"/>
        <v>0</v>
      </c>
      <c r="AN27" s="385">
        <f t="shared" si="8"/>
        <v>0</v>
      </c>
      <c r="AO27" s="385">
        <f t="shared" si="8"/>
        <v>0</v>
      </c>
      <c r="AP27" s="385">
        <f t="shared" si="0"/>
        <v>5681430</v>
      </c>
      <c r="AQ27" s="385">
        <f t="shared" si="1"/>
        <v>5681430</v>
      </c>
      <c r="AR27" s="385">
        <f t="shared" si="2"/>
        <v>6681430</v>
      </c>
      <c r="AS27" s="385">
        <f t="shared" si="3"/>
        <v>6681430</v>
      </c>
    </row>
    <row r="28" spans="1:45" ht="15.75" customHeight="1">
      <c r="A28" s="170" t="s">
        <v>167</v>
      </c>
      <c r="B28" s="131"/>
      <c r="C28" s="327"/>
      <c r="D28" s="133" t="s">
        <v>168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79">
        <f t="shared" si="0"/>
        <v>0</v>
      </c>
      <c r="AQ28" s="479">
        <f t="shared" si="1"/>
        <v>0</v>
      </c>
      <c r="AR28" s="479">
        <f t="shared" si="2"/>
        <v>0</v>
      </c>
      <c r="AS28" s="479">
        <f t="shared" si="3"/>
        <v>0</v>
      </c>
    </row>
    <row r="29" spans="1:102" ht="15.75" customHeight="1">
      <c r="A29" s="81"/>
      <c r="B29" s="322" t="s">
        <v>169</v>
      </c>
      <c r="C29" s="316"/>
      <c r="D29" s="407" t="s">
        <v>71</v>
      </c>
      <c r="E29" s="3"/>
      <c r="F29" s="3"/>
      <c r="G29" s="3"/>
      <c r="H29" s="3"/>
      <c r="I29" s="8"/>
      <c r="J29" s="8"/>
      <c r="K29" s="8"/>
      <c r="L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79">
        <f t="shared" si="0"/>
        <v>0</v>
      </c>
      <c r="AQ29" s="479">
        <f t="shared" si="1"/>
        <v>0</v>
      </c>
      <c r="AR29" s="479">
        <f t="shared" si="2"/>
        <v>0</v>
      </c>
      <c r="AS29" s="479">
        <f t="shared" si="3"/>
        <v>0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</row>
    <row r="30" spans="1:45" ht="15.75" customHeight="1">
      <c r="A30" s="81"/>
      <c r="B30" s="328"/>
      <c r="C30" s="316"/>
      <c r="D30" s="330" t="s">
        <v>170</v>
      </c>
      <c r="E30" s="385">
        <f aca="true" t="shared" si="9" ref="E30:AO30">SUM(E29:E29)</f>
        <v>0</v>
      </c>
      <c r="F30" s="385">
        <f t="shared" si="9"/>
        <v>0</v>
      </c>
      <c r="G30" s="385">
        <f t="shared" si="9"/>
        <v>0</v>
      </c>
      <c r="H30" s="385">
        <f t="shared" si="9"/>
        <v>0</v>
      </c>
      <c r="I30" s="385">
        <f t="shared" si="9"/>
        <v>0</v>
      </c>
      <c r="J30" s="385">
        <f t="shared" si="9"/>
        <v>0</v>
      </c>
      <c r="K30" s="385">
        <f t="shared" si="9"/>
        <v>0</v>
      </c>
      <c r="L30" s="385">
        <f t="shared" si="9"/>
        <v>0</v>
      </c>
      <c r="M30" s="385">
        <f t="shared" si="9"/>
        <v>0</v>
      </c>
      <c r="N30" s="385">
        <f t="shared" si="9"/>
        <v>0</v>
      </c>
      <c r="O30" s="385">
        <f t="shared" si="9"/>
        <v>0</v>
      </c>
      <c r="P30" s="385">
        <f t="shared" si="9"/>
        <v>0</v>
      </c>
      <c r="Q30" s="385">
        <f t="shared" si="9"/>
        <v>0</v>
      </c>
      <c r="R30" s="385">
        <f t="shared" si="9"/>
        <v>0</v>
      </c>
      <c r="S30" s="385">
        <f t="shared" si="9"/>
        <v>0</v>
      </c>
      <c r="T30" s="385">
        <f t="shared" si="9"/>
        <v>0</v>
      </c>
      <c r="U30" s="385">
        <f t="shared" si="9"/>
        <v>0</v>
      </c>
      <c r="V30" s="385">
        <f t="shared" si="9"/>
        <v>0</v>
      </c>
      <c r="W30" s="385">
        <f t="shared" si="9"/>
        <v>0</v>
      </c>
      <c r="X30" s="385">
        <f t="shared" si="9"/>
        <v>0</v>
      </c>
      <c r="Y30" s="385">
        <f t="shared" si="9"/>
        <v>0</v>
      </c>
      <c r="Z30" s="385">
        <f t="shared" si="9"/>
        <v>0</v>
      </c>
      <c r="AA30" s="385">
        <f t="shared" si="9"/>
        <v>0</v>
      </c>
      <c r="AB30" s="385">
        <f t="shared" si="9"/>
        <v>0</v>
      </c>
      <c r="AC30" s="385">
        <f t="shared" si="9"/>
        <v>0</v>
      </c>
      <c r="AD30" s="385">
        <f t="shared" si="9"/>
        <v>0</v>
      </c>
      <c r="AE30" s="385">
        <f t="shared" si="9"/>
        <v>0</v>
      </c>
      <c r="AF30" s="385">
        <f t="shared" si="9"/>
        <v>0</v>
      </c>
      <c r="AG30" s="385">
        <f t="shared" si="9"/>
        <v>0</v>
      </c>
      <c r="AH30" s="385">
        <f t="shared" si="9"/>
        <v>0</v>
      </c>
      <c r="AI30" s="385">
        <f t="shared" si="9"/>
        <v>0</v>
      </c>
      <c r="AJ30" s="385">
        <f t="shared" si="9"/>
        <v>0</v>
      </c>
      <c r="AK30" s="385">
        <f t="shared" si="9"/>
        <v>0</v>
      </c>
      <c r="AL30" s="385">
        <f t="shared" si="9"/>
        <v>0</v>
      </c>
      <c r="AM30" s="385">
        <f t="shared" si="9"/>
        <v>0</v>
      </c>
      <c r="AN30" s="385">
        <f t="shared" si="9"/>
        <v>0</v>
      </c>
      <c r="AO30" s="385">
        <f t="shared" si="9"/>
        <v>0</v>
      </c>
      <c r="AP30" s="385">
        <f t="shared" si="0"/>
        <v>0</v>
      </c>
      <c r="AQ30" s="385">
        <f t="shared" si="1"/>
        <v>0</v>
      </c>
      <c r="AR30" s="385">
        <f t="shared" si="2"/>
        <v>0</v>
      </c>
      <c r="AS30" s="385">
        <f t="shared" si="3"/>
        <v>0</v>
      </c>
    </row>
    <row r="31" spans="1:45" ht="15.75" customHeight="1">
      <c r="A31" s="170" t="s">
        <v>171</v>
      </c>
      <c r="B31" s="131"/>
      <c r="C31" s="327"/>
      <c r="D31" s="133" t="s">
        <v>172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79">
        <f t="shared" si="0"/>
        <v>0</v>
      </c>
      <c r="AQ31" s="479">
        <f t="shared" si="1"/>
        <v>0</v>
      </c>
      <c r="AR31" s="479">
        <f t="shared" si="2"/>
        <v>0</v>
      </c>
      <c r="AS31" s="479">
        <f t="shared" si="3"/>
        <v>0</v>
      </c>
    </row>
    <row r="32" spans="1:45" ht="15.75" customHeight="1">
      <c r="A32" s="81"/>
      <c r="B32" s="322" t="s">
        <v>177</v>
      </c>
      <c r="C32" s="316">
        <v>910110</v>
      </c>
      <c r="D32" s="407" t="s">
        <v>178</v>
      </c>
      <c r="E32" s="3">
        <v>1200000</v>
      </c>
      <c r="F32" s="3">
        <v>1200000</v>
      </c>
      <c r="G32" s="3">
        <v>1200000</v>
      </c>
      <c r="H32" s="3">
        <v>1200000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479">
        <f t="shared" si="0"/>
        <v>1200000</v>
      </c>
      <c r="AQ32" s="479">
        <f t="shared" si="1"/>
        <v>1200000</v>
      </c>
      <c r="AR32" s="479">
        <f t="shared" si="2"/>
        <v>1200000</v>
      </c>
      <c r="AS32" s="479">
        <f t="shared" si="3"/>
        <v>1200000</v>
      </c>
    </row>
    <row r="33" spans="1:45" ht="15.75" customHeight="1">
      <c r="A33" s="135"/>
      <c r="B33" s="328"/>
      <c r="C33" s="331"/>
      <c r="D33" s="317" t="s">
        <v>173</v>
      </c>
      <c r="E33" s="385">
        <f aca="true" t="shared" si="10" ref="E33:AF33">SUM(E32:E32)</f>
        <v>1200000</v>
      </c>
      <c r="F33" s="385">
        <f t="shared" si="10"/>
        <v>1200000</v>
      </c>
      <c r="G33" s="385">
        <f t="shared" si="10"/>
        <v>1200000</v>
      </c>
      <c r="H33" s="385">
        <f t="shared" si="10"/>
        <v>1200000</v>
      </c>
      <c r="I33" s="385">
        <f t="shared" si="10"/>
        <v>0</v>
      </c>
      <c r="J33" s="385">
        <f t="shared" si="10"/>
        <v>0</v>
      </c>
      <c r="K33" s="385">
        <f t="shared" si="10"/>
        <v>0</v>
      </c>
      <c r="L33" s="385">
        <f t="shared" si="10"/>
        <v>0</v>
      </c>
      <c r="M33" s="385">
        <f t="shared" si="10"/>
        <v>0</v>
      </c>
      <c r="N33" s="385">
        <f t="shared" si="10"/>
        <v>0</v>
      </c>
      <c r="O33" s="385">
        <f t="shared" si="10"/>
        <v>0</v>
      </c>
      <c r="P33" s="385">
        <f t="shared" si="10"/>
        <v>0</v>
      </c>
      <c r="Q33" s="385">
        <f t="shared" si="10"/>
        <v>0</v>
      </c>
      <c r="R33" s="385">
        <f t="shared" si="10"/>
        <v>0</v>
      </c>
      <c r="S33" s="385">
        <f t="shared" si="10"/>
        <v>0</v>
      </c>
      <c r="T33" s="385">
        <f t="shared" si="10"/>
        <v>0</v>
      </c>
      <c r="U33" s="385">
        <f t="shared" si="10"/>
        <v>0</v>
      </c>
      <c r="V33" s="385">
        <f t="shared" si="10"/>
        <v>0</v>
      </c>
      <c r="W33" s="385">
        <f t="shared" si="10"/>
        <v>0</v>
      </c>
      <c r="X33" s="385">
        <f t="shared" si="10"/>
        <v>0</v>
      </c>
      <c r="Y33" s="385">
        <f t="shared" si="10"/>
        <v>0</v>
      </c>
      <c r="Z33" s="385">
        <f t="shared" si="10"/>
        <v>0</v>
      </c>
      <c r="AA33" s="385">
        <f t="shared" si="10"/>
        <v>0</v>
      </c>
      <c r="AB33" s="385">
        <f t="shared" si="10"/>
        <v>0</v>
      </c>
      <c r="AC33" s="385">
        <f t="shared" si="10"/>
        <v>0</v>
      </c>
      <c r="AD33" s="385">
        <f t="shared" si="10"/>
        <v>0</v>
      </c>
      <c r="AE33" s="385">
        <f t="shared" si="10"/>
        <v>0</v>
      </c>
      <c r="AF33" s="385">
        <f t="shared" si="10"/>
        <v>0</v>
      </c>
      <c r="AG33" s="385">
        <v>0</v>
      </c>
      <c r="AH33" s="385">
        <f aca="true" t="shared" si="11" ref="AH33:AO33">SUM(AH32:AH32)</f>
        <v>0</v>
      </c>
      <c r="AI33" s="385">
        <f t="shared" si="11"/>
        <v>0</v>
      </c>
      <c r="AJ33" s="385">
        <f t="shared" si="11"/>
        <v>0</v>
      </c>
      <c r="AK33" s="385">
        <f t="shared" si="11"/>
        <v>0</v>
      </c>
      <c r="AL33" s="385">
        <f t="shared" si="11"/>
        <v>0</v>
      </c>
      <c r="AM33" s="385">
        <f t="shared" si="11"/>
        <v>0</v>
      </c>
      <c r="AN33" s="385">
        <f t="shared" si="11"/>
        <v>0</v>
      </c>
      <c r="AO33" s="385">
        <f t="shared" si="11"/>
        <v>0</v>
      </c>
      <c r="AP33" s="385">
        <f t="shared" si="0"/>
        <v>1200000</v>
      </c>
      <c r="AQ33" s="385">
        <f t="shared" si="1"/>
        <v>1200000</v>
      </c>
      <c r="AR33" s="385">
        <f t="shared" si="2"/>
        <v>1200000</v>
      </c>
      <c r="AS33" s="385">
        <f t="shared" si="3"/>
        <v>1200000</v>
      </c>
    </row>
    <row r="34" spans="1:45" ht="15.75" customHeight="1">
      <c r="A34" s="170" t="s">
        <v>372</v>
      </c>
      <c r="B34" s="322"/>
      <c r="C34" s="332"/>
      <c r="D34" s="333" t="s">
        <v>373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>
        <f t="shared" si="0"/>
        <v>0</v>
      </c>
      <c r="AQ34" s="39">
        <f t="shared" si="1"/>
        <v>0</v>
      </c>
      <c r="AR34" s="39">
        <f t="shared" si="2"/>
        <v>0</v>
      </c>
      <c r="AS34" s="39">
        <f t="shared" si="3"/>
        <v>0</v>
      </c>
    </row>
    <row r="35" spans="1:45" ht="15.75" customHeight="1">
      <c r="A35" s="135"/>
      <c r="B35" s="322" t="s">
        <v>180</v>
      </c>
      <c r="C35" s="332"/>
      <c r="D35" s="408" t="s">
        <v>181</v>
      </c>
      <c r="E35" s="8">
        <v>15474220</v>
      </c>
      <c r="F35" s="8">
        <v>15474220</v>
      </c>
      <c r="G35" s="8">
        <v>15474220</v>
      </c>
      <c r="H35" s="8">
        <f>G35-60593</f>
        <v>15413627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79">
        <f t="shared" si="0"/>
        <v>15474220</v>
      </c>
      <c r="AQ35" s="479">
        <f t="shared" si="1"/>
        <v>15474220</v>
      </c>
      <c r="AR35" s="479">
        <f t="shared" si="2"/>
        <v>15474220</v>
      </c>
      <c r="AS35" s="479">
        <f t="shared" si="3"/>
        <v>15413627</v>
      </c>
    </row>
    <row r="36" spans="1:45" ht="15.75" customHeight="1">
      <c r="A36" s="135"/>
      <c r="B36" s="322" t="s">
        <v>461</v>
      </c>
      <c r="C36" s="332" t="s">
        <v>376</v>
      </c>
      <c r="D36" s="408" t="s">
        <v>511</v>
      </c>
      <c r="E36" s="8">
        <v>2967531</v>
      </c>
      <c r="F36" s="8">
        <v>2967531</v>
      </c>
      <c r="G36" s="8">
        <v>2967531</v>
      </c>
      <c r="H36" s="8">
        <f>G36-60990</f>
        <v>2906541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79">
        <f t="shared" si="0"/>
        <v>2967531</v>
      </c>
      <c r="AQ36" s="479">
        <f t="shared" si="1"/>
        <v>2967531</v>
      </c>
      <c r="AR36" s="479">
        <f t="shared" si="2"/>
        <v>2967531</v>
      </c>
      <c r="AS36" s="479">
        <f t="shared" si="3"/>
        <v>2906541</v>
      </c>
    </row>
    <row r="37" spans="1:45" ht="15.75" customHeight="1">
      <c r="A37" s="170"/>
      <c r="B37" s="317"/>
      <c r="C37" s="334"/>
      <c r="D37" s="317" t="s">
        <v>374</v>
      </c>
      <c r="E37" s="385">
        <f aca="true" t="shared" si="12" ref="E37:AO37">SUM(E35:E36)</f>
        <v>18441751</v>
      </c>
      <c r="F37" s="385">
        <f t="shared" si="12"/>
        <v>18441751</v>
      </c>
      <c r="G37" s="385">
        <f t="shared" si="12"/>
        <v>18441751</v>
      </c>
      <c r="H37" s="385">
        <f t="shared" si="12"/>
        <v>18320168</v>
      </c>
      <c r="I37" s="385">
        <f t="shared" si="12"/>
        <v>0</v>
      </c>
      <c r="J37" s="385">
        <f t="shared" si="12"/>
        <v>0</v>
      </c>
      <c r="K37" s="385">
        <f t="shared" si="12"/>
        <v>0</v>
      </c>
      <c r="L37" s="385">
        <f t="shared" si="12"/>
        <v>0</v>
      </c>
      <c r="M37" s="385">
        <f t="shared" si="12"/>
        <v>0</v>
      </c>
      <c r="N37" s="385">
        <f t="shared" si="12"/>
        <v>0</v>
      </c>
      <c r="O37" s="385">
        <f t="shared" si="12"/>
        <v>0</v>
      </c>
      <c r="P37" s="385">
        <f t="shared" si="12"/>
        <v>0</v>
      </c>
      <c r="Q37" s="385">
        <f t="shared" si="12"/>
        <v>0</v>
      </c>
      <c r="R37" s="385">
        <f t="shared" si="12"/>
        <v>0</v>
      </c>
      <c r="S37" s="385">
        <f t="shared" si="12"/>
        <v>0</v>
      </c>
      <c r="T37" s="385">
        <f t="shared" si="12"/>
        <v>0</v>
      </c>
      <c r="U37" s="385">
        <f t="shared" si="12"/>
        <v>0</v>
      </c>
      <c r="V37" s="385">
        <f t="shared" si="12"/>
        <v>0</v>
      </c>
      <c r="W37" s="385">
        <f t="shared" si="12"/>
        <v>0</v>
      </c>
      <c r="X37" s="385">
        <f t="shared" si="12"/>
        <v>0</v>
      </c>
      <c r="Y37" s="385">
        <f t="shared" si="12"/>
        <v>0</v>
      </c>
      <c r="Z37" s="385">
        <f t="shared" si="12"/>
        <v>0</v>
      </c>
      <c r="AA37" s="385">
        <f t="shared" si="12"/>
        <v>0</v>
      </c>
      <c r="AB37" s="385">
        <f t="shared" si="12"/>
        <v>0</v>
      </c>
      <c r="AC37" s="385">
        <f t="shared" si="12"/>
        <v>0</v>
      </c>
      <c r="AD37" s="385">
        <f t="shared" si="12"/>
        <v>0</v>
      </c>
      <c r="AE37" s="385">
        <f t="shared" si="12"/>
        <v>0</v>
      </c>
      <c r="AF37" s="385">
        <f t="shared" si="12"/>
        <v>0</v>
      </c>
      <c r="AG37" s="385">
        <f t="shared" si="12"/>
        <v>0</v>
      </c>
      <c r="AH37" s="385">
        <f t="shared" si="12"/>
        <v>0</v>
      </c>
      <c r="AI37" s="385">
        <f t="shared" si="12"/>
        <v>0</v>
      </c>
      <c r="AJ37" s="385">
        <f t="shared" si="12"/>
        <v>0</v>
      </c>
      <c r="AK37" s="385">
        <f t="shared" si="12"/>
        <v>0</v>
      </c>
      <c r="AL37" s="385">
        <f t="shared" si="12"/>
        <v>0</v>
      </c>
      <c r="AM37" s="385">
        <f t="shared" si="12"/>
        <v>0</v>
      </c>
      <c r="AN37" s="385">
        <f t="shared" si="12"/>
        <v>0</v>
      </c>
      <c r="AO37" s="385">
        <f t="shared" si="12"/>
        <v>0</v>
      </c>
      <c r="AP37" s="385">
        <f t="shared" si="0"/>
        <v>18441751</v>
      </c>
      <c r="AQ37" s="385">
        <f t="shared" si="1"/>
        <v>18441751</v>
      </c>
      <c r="AR37" s="385">
        <f t="shared" si="2"/>
        <v>18441751</v>
      </c>
      <c r="AS37" s="385">
        <f t="shared" si="3"/>
        <v>18320168</v>
      </c>
    </row>
    <row r="38" spans="1:45" ht="15.75" customHeight="1">
      <c r="A38" s="170" t="s">
        <v>16</v>
      </c>
      <c r="B38" s="131"/>
      <c r="C38" s="327"/>
      <c r="D38" s="133" t="s">
        <v>375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479">
        <f t="shared" si="0"/>
        <v>0</v>
      </c>
      <c r="AQ38" s="479">
        <f t="shared" si="1"/>
        <v>0</v>
      </c>
      <c r="AR38" s="479">
        <f t="shared" si="2"/>
        <v>0</v>
      </c>
      <c r="AS38" s="479">
        <f t="shared" si="3"/>
        <v>0</v>
      </c>
    </row>
    <row r="39" spans="1:45" ht="15.75" customHeight="1">
      <c r="A39" s="170"/>
      <c r="B39" s="316">
        <v>101150</v>
      </c>
      <c r="C39" s="327"/>
      <c r="D39" s="378" t="s">
        <v>429</v>
      </c>
      <c r="E39" s="8">
        <v>4620000</v>
      </c>
      <c r="F39" s="8">
        <v>4620000</v>
      </c>
      <c r="G39" s="8">
        <v>4620000</v>
      </c>
      <c r="H39" s="8">
        <v>4620000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479">
        <f t="shared" si="0"/>
        <v>4620000</v>
      </c>
      <c r="AQ39" s="479">
        <f t="shared" si="1"/>
        <v>4620000</v>
      </c>
      <c r="AR39" s="479">
        <f t="shared" si="2"/>
        <v>4620000</v>
      </c>
      <c r="AS39" s="479">
        <f t="shared" si="3"/>
        <v>4620000</v>
      </c>
    </row>
    <row r="40" spans="1:45" ht="15.75" customHeight="1">
      <c r="A40" s="170"/>
      <c r="B40" s="316">
        <v>104037</v>
      </c>
      <c r="C40" s="327"/>
      <c r="D40" s="378" t="s">
        <v>602</v>
      </c>
      <c r="E40" s="8"/>
      <c r="F40" s="8"/>
      <c r="G40" s="8">
        <v>2280</v>
      </c>
      <c r="H40" s="8">
        <v>2280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479"/>
      <c r="AQ40" s="479"/>
      <c r="AR40" s="479">
        <f t="shared" si="2"/>
        <v>2280</v>
      </c>
      <c r="AS40" s="479">
        <f t="shared" si="3"/>
        <v>2280</v>
      </c>
    </row>
    <row r="41" spans="1:45" ht="15.75" customHeight="1">
      <c r="A41" s="170"/>
      <c r="B41" s="316">
        <v>104051</v>
      </c>
      <c r="C41" s="327"/>
      <c r="D41" s="378" t="s">
        <v>600</v>
      </c>
      <c r="E41" s="8"/>
      <c r="F41" s="8"/>
      <c r="G41" s="8"/>
      <c r="H41" s="8"/>
      <c r="I41" s="8"/>
      <c r="J41" s="8"/>
      <c r="K41" s="8">
        <v>197000</v>
      </c>
      <c r="L41" s="8">
        <v>370000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479"/>
      <c r="AQ41" s="479"/>
      <c r="AR41" s="479">
        <f t="shared" si="2"/>
        <v>197000</v>
      </c>
      <c r="AS41" s="479">
        <f t="shared" si="3"/>
        <v>370000</v>
      </c>
    </row>
    <row r="42" spans="1:45" ht="15.75" customHeight="1">
      <c r="A42" s="170"/>
      <c r="B42" s="316">
        <v>105010</v>
      </c>
      <c r="C42" s="327"/>
      <c r="D42" s="378" t="s">
        <v>430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479">
        <f t="shared" si="0"/>
        <v>0</v>
      </c>
      <c r="AQ42" s="479">
        <f aca="true" t="shared" si="13" ref="AQ42:AQ52">SUM(F42+J42+N42+R42+V42+Z42+AB42+AD42+AF42+AH42+AK42+AO42)</f>
        <v>0</v>
      </c>
      <c r="AR42" s="479">
        <f t="shared" si="2"/>
        <v>0</v>
      </c>
      <c r="AS42" s="479">
        <f t="shared" si="3"/>
        <v>0</v>
      </c>
    </row>
    <row r="43" spans="1:45" ht="15.75" customHeight="1">
      <c r="A43" s="170"/>
      <c r="B43" s="316">
        <v>107051</v>
      </c>
      <c r="C43" s="327"/>
      <c r="D43" s="378" t="s">
        <v>512</v>
      </c>
      <c r="E43" s="8">
        <v>1273280</v>
      </c>
      <c r="F43" s="8">
        <v>1273280</v>
      </c>
      <c r="G43" s="8">
        <v>1273280</v>
      </c>
      <c r="H43" s="8">
        <v>1273280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2413000</v>
      </c>
      <c r="V43" s="8">
        <v>2413000</v>
      </c>
      <c r="W43" s="8">
        <v>2413000</v>
      </c>
      <c r="X43" s="8">
        <f>W43+1327473</f>
        <v>3740473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479">
        <f t="shared" si="0"/>
        <v>3686280</v>
      </c>
      <c r="AQ43" s="479">
        <f t="shared" si="13"/>
        <v>3686280</v>
      </c>
      <c r="AR43" s="479">
        <f t="shared" si="2"/>
        <v>3686280</v>
      </c>
      <c r="AS43" s="479">
        <f t="shared" si="3"/>
        <v>5013753</v>
      </c>
    </row>
    <row r="44" spans="1:45" ht="15.75" customHeight="1">
      <c r="A44" s="170"/>
      <c r="B44" s="316">
        <v>107060</v>
      </c>
      <c r="C44" s="327"/>
      <c r="D44" s="456" t="s">
        <v>407</v>
      </c>
      <c r="E44" s="8"/>
      <c r="F44" s="8"/>
      <c r="G44" s="8"/>
      <c r="H44" s="8">
        <v>1085850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479">
        <f t="shared" si="0"/>
        <v>0</v>
      </c>
      <c r="AQ44" s="479">
        <f t="shared" si="13"/>
        <v>0</v>
      </c>
      <c r="AR44" s="479">
        <f t="shared" si="2"/>
        <v>0</v>
      </c>
      <c r="AS44" s="479">
        <f t="shared" si="3"/>
        <v>1085850</v>
      </c>
    </row>
    <row r="45" spans="1:45" ht="15.75" customHeight="1">
      <c r="A45" s="135"/>
      <c r="B45" s="328"/>
      <c r="C45" s="331"/>
      <c r="D45" s="331" t="s">
        <v>175</v>
      </c>
      <c r="E45" s="385">
        <f aca="true" t="shared" si="14" ref="E45:AO45">SUM(E39:E44)</f>
        <v>5893280</v>
      </c>
      <c r="F45" s="385">
        <f t="shared" si="14"/>
        <v>5893280</v>
      </c>
      <c r="G45" s="385">
        <f t="shared" si="14"/>
        <v>5895560</v>
      </c>
      <c r="H45" s="385">
        <f t="shared" si="14"/>
        <v>6981410</v>
      </c>
      <c r="I45" s="385">
        <f t="shared" si="14"/>
        <v>0</v>
      </c>
      <c r="J45" s="385">
        <f t="shared" si="14"/>
        <v>0</v>
      </c>
      <c r="K45" s="385">
        <f t="shared" si="14"/>
        <v>197000</v>
      </c>
      <c r="L45" s="385">
        <f t="shared" si="14"/>
        <v>370000</v>
      </c>
      <c r="M45" s="385">
        <f t="shared" si="14"/>
        <v>0</v>
      </c>
      <c r="N45" s="385">
        <f t="shared" si="14"/>
        <v>0</v>
      </c>
      <c r="O45" s="385">
        <f t="shared" si="14"/>
        <v>0</v>
      </c>
      <c r="P45" s="385">
        <f t="shared" si="14"/>
        <v>0</v>
      </c>
      <c r="Q45" s="385">
        <f t="shared" si="14"/>
        <v>0</v>
      </c>
      <c r="R45" s="385">
        <f t="shared" si="14"/>
        <v>0</v>
      </c>
      <c r="S45" s="385">
        <f t="shared" si="14"/>
        <v>0</v>
      </c>
      <c r="T45" s="385">
        <f t="shared" si="14"/>
        <v>0</v>
      </c>
      <c r="U45" s="385">
        <f t="shared" si="14"/>
        <v>2413000</v>
      </c>
      <c r="V45" s="385">
        <f t="shared" si="14"/>
        <v>2413000</v>
      </c>
      <c r="W45" s="385">
        <f t="shared" si="14"/>
        <v>2413000</v>
      </c>
      <c r="X45" s="385">
        <f t="shared" si="14"/>
        <v>3740473</v>
      </c>
      <c r="Y45" s="385">
        <f t="shared" si="14"/>
        <v>0</v>
      </c>
      <c r="Z45" s="385">
        <f t="shared" si="14"/>
        <v>0</v>
      </c>
      <c r="AA45" s="385">
        <f t="shared" si="14"/>
        <v>0</v>
      </c>
      <c r="AB45" s="385">
        <f t="shared" si="14"/>
        <v>0</v>
      </c>
      <c r="AC45" s="385">
        <f t="shared" si="14"/>
        <v>0</v>
      </c>
      <c r="AD45" s="385">
        <f t="shared" si="14"/>
        <v>0</v>
      </c>
      <c r="AE45" s="385">
        <f t="shared" si="14"/>
        <v>0</v>
      </c>
      <c r="AF45" s="385">
        <f t="shared" si="14"/>
        <v>0</v>
      </c>
      <c r="AG45" s="385">
        <f t="shared" si="14"/>
        <v>0</v>
      </c>
      <c r="AH45" s="385">
        <f t="shared" si="14"/>
        <v>0</v>
      </c>
      <c r="AI45" s="385">
        <f t="shared" si="14"/>
        <v>0</v>
      </c>
      <c r="AJ45" s="385">
        <f t="shared" si="14"/>
        <v>0</v>
      </c>
      <c r="AK45" s="385">
        <f t="shared" si="14"/>
        <v>0</v>
      </c>
      <c r="AL45" s="385">
        <f t="shared" si="14"/>
        <v>0</v>
      </c>
      <c r="AM45" s="385">
        <f t="shared" si="14"/>
        <v>0</v>
      </c>
      <c r="AN45" s="385">
        <f t="shared" si="14"/>
        <v>0</v>
      </c>
      <c r="AO45" s="385">
        <f t="shared" si="14"/>
        <v>0</v>
      </c>
      <c r="AP45" s="385">
        <f t="shared" si="0"/>
        <v>8306280</v>
      </c>
      <c r="AQ45" s="385">
        <f t="shared" si="13"/>
        <v>8306280</v>
      </c>
      <c r="AR45" s="385">
        <f t="shared" si="2"/>
        <v>8505560</v>
      </c>
      <c r="AS45" s="385">
        <f t="shared" si="3"/>
        <v>11091883</v>
      </c>
    </row>
    <row r="46" spans="1:45" ht="15.75" customHeight="1">
      <c r="A46" s="135"/>
      <c r="B46" s="328" t="s">
        <v>379</v>
      </c>
      <c r="C46" s="331"/>
      <c r="D46" s="331" t="s">
        <v>380</v>
      </c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>
        <v>12300000</v>
      </c>
      <c r="R46" s="385">
        <v>12300000</v>
      </c>
      <c r="S46" s="385">
        <v>12300000</v>
      </c>
      <c r="T46" s="385">
        <v>13362478</v>
      </c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>
        <f t="shared" si="0"/>
        <v>12300000</v>
      </c>
      <c r="AQ46" s="385">
        <f t="shared" si="13"/>
        <v>12300000</v>
      </c>
      <c r="AR46" s="385">
        <f t="shared" si="2"/>
        <v>12300000</v>
      </c>
      <c r="AS46" s="385">
        <f t="shared" si="3"/>
        <v>13362478</v>
      </c>
    </row>
    <row r="47" spans="1:45" s="180" customFormat="1" ht="15.75" customHeight="1">
      <c r="A47" s="320"/>
      <c r="B47" s="335"/>
      <c r="C47" s="336"/>
      <c r="D47" s="411" t="s">
        <v>83</v>
      </c>
      <c r="E47" s="483">
        <f aca="true" t="shared" si="15" ref="E47:AO47">SUM(E14,E19,E22,E27,E30,E33,E45,E37,E46)</f>
        <v>42056450</v>
      </c>
      <c r="F47" s="483">
        <f t="shared" si="15"/>
        <v>42080580</v>
      </c>
      <c r="G47" s="483">
        <f t="shared" si="15"/>
        <v>43596530</v>
      </c>
      <c r="H47" s="483">
        <f t="shared" si="15"/>
        <v>44560797</v>
      </c>
      <c r="I47" s="483">
        <f t="shared" si="15"/>
        <v>4595230</v>
      </c>
      <c r="J47" s="483">
        <f t="shared" si="15"/>
        <v>9226357</v>
      </c>
      <c r="K47" s="483">
        <f t="shared" si="15"/>
        <v>9423357</v>
      </c>
      <c r="L47" s="483">
        <f t="shared" si="15"/>
        <v>8854661</v>
      </c>
      <c r="M47" s="483">
        <f t="shared" si="15"/>
        <v>0</v>
      </c>
      <c r="N47" s="483">
        <f t="shared" si="15"/>
        <v>41160604</v>
      </c>
      <c r="O47" s="483">
        <f t="shared" si="15"/>
        <v>58646504</v>
      </c>
      <c r="P47" s="483">
        <f t="shared" si="15"/>
        <v>60262264</v>
      </c>
      <c r="Q47" s="483">
        <f t="shared" si="15"/>
        <v>12300000</v>
      </c>
      <c r="R47" s="483">
        <f t="shared" si="15"/>
        <v>12300000</v>
      </c>
      <c r="S47" s="483">
        <f t="shared" si="15"/>
        <v>12300000</v>
      </c>
      <c r="T47" s="483">
        <f t="shared" si="15"/>
        <v>13362478</v>
      </c>
      <c r="U47" s="483">
        <f t="shared" si="15"/>
        <v>2913000</v>
      </c>
      <c r="V47" s="483">
        <f t="shared" si="15"/>
        <v>2913000</v>
      </c>
      <c r="W47" s="483">
        <f t="shared" si="15"/>
        <v>2913000</v>
      </c>
      <c r="X47" s="483">
        <f t="shared" si="15"/>
        <v>4240473</v>
      </c>
      <c r="Y47" s="483">
        <f t="shared" si="15"/>
        <v>0</v>
      </c>
      <c r="Z47" s="483">
        <f t="shared" si="15"/>
        <v>0</v>
      </c>
      <c r="AA47" s="483">
        <f t="shared" si="15"/>
        <v>0</v>
      </c>
      <c r="AB47" s="483">
        <f t="shared" si="15"/>
        <v>0</v>
      </c>
      <c r="AC47" s="483">
        <f t="shared" si="15"/>
        <v>0</v>
      </c>
      <c r="AD47" s="483">
        <f t="shared" si="15"/>
        <v>0</v>
      </c>
      <c r="AE47" s="483">
        <f t="shared" si="15"/>
        <v>0</v>
      </c>
      <c r="AF47" s="483">
        <f t="shared" si="15"/>
        <v>0</v>
      </c>
      <c r="AG47" s="483">
        <f t="shared" si="15"/>
        <v>0</v>
      </c>
      <c r="AH47" s="483">
        <f t="shared" si="15"/>
        <v>7662000</v>
      </c>
      <c r="AI47" s="483">
        <f t="shared" si="15"/>
        <v>7662000</v>
      </c>
      <c r="AJ47" s="483">
        <f t="shared" si="15"/>
        <v>8696901</v>
      </c>
      <c r="AK47" s="483">
        <f t="shared" si="15"/>
        <v>8696901</v>
      </c>
      <c r="AL47" s="483">
        <f t="shared" si="15"/>
        <v>8696901</v>
      </c>
      <c r="AM47" s="483">
        <f t="shared" si="15"/>
        <v>10108151</v>
      </c>
      <c r="AN47" s="483">
        <f t="shared" si="15"/>
        <v>0</v>
      </c>
      <c r="AO47" s="483">
        <f t="shared" si="15"/>
        <v>0</v>
      </c>
      <c r="AP47" s="483">
        <f t="shared" si="0"/>
        <v>70561581</v>
      </c>
      <c r="AQ47" s="483">
        <f t="shared" si="13"/>
        <v>124039442</v>
      </c>
      <c r="AR47" s="483">
        <f t="shared" si="2"/>
        <v>143238292</v>
      </c>
      <c r="AS47" s="483">
        <f t="shared" si="3"/>
        <v>149050824</v>
      </c>
    </row>
    <row r="48" spans="1:45" s="180" customFormat="1" ht="15.75" customHeight="1">
      <c r="A48" s="126"/>
      <c r="B48" s="322"/>
      <c r="C48" s="316"/>
      <c r="D48" s="377" t="s">
        <v>487</v>
      </c>
      <c r="E48" s="479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>
        <f t="shared" si="0"/>
        <v>0</v>
      </c>
      <c r="AQ48" s="479">
        <f t="shared" si="13"/>
        <v>0</v>
      </c>
      <c r="AR48" s="479">
        <f t="shared" si="2"/>
        <v>0</v>
      </c>
      <c r="AS48" s="479">
        <f t="shared" si="3"/>
        <v>0</v>
      </c>
    </row>
    <row r="49" spans="1:45" s="180" customFormat="1" ht="15.75" customHeight="1">
      <c r="A49" s="81"/>
      <c r="B49" s="322" t="s">
        <v>180</v>
      </c>
      <c r="C49" s="316">
        <v>561000</v>
      </c>
      <c r="D49" s="378" t="s">
        <v>382</v>
      </c>
      <c r="E49" s="484"/>
      <c r="F49" s="484">
        <v>114627</v>
      </c>
      <c r="G49" s="484">
        <v>1540608</v>
      </c>
      <c r="H49" s="484">
        <f>G49+62395</f>
        <v>1603003</v>
      </c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484"/>
      <c r="AH49" s="484"/>
      <c r="AI49" s="484"/>
      <c r="AJ49" s="484"/>
      <c r="AK49" s="484"/>
      <c r="AL49" s="484"/>
      <c r="AM49" s="484"/>
      <c r="AN49" s="479"/>
      <c r="AO49" s="479"/>
      <c r="AP49" s="479">
        <f t="shared" si="0"/>
        <v>0</v>
      </c>
      <c r="AQ49" s="479">
        <f t="shared" si="13"/>
        <v>114627</v>
      </c>
      <c r="AR49" s="479">
        <f t="shared" si="2"/>
        <v>1540608</v>
      </c>
      <c r="AS49" s="479">
        <f t="shared" si="3"/>
        <v>1603003</v>
      </c>
    </row>
    <row r="50" spans="1:45" s="180" customFormat="1" ht="15.75" customHeight="1">
      <c r="A50" s="81"/>
      <c r="B50" s="171" t="s">
        <v>461</v>
      </c>
      <c r="C50" s="316" t="s">
        <v>182</v>
      </c>
      <c r="D50" s="378" t="s">
        <v>462</v>
      </c>
      <c r="E50" s="484"/>
      <c r="F50" s="484"/>
      <c r="G50" s="484">
        <v>0</v>
      </c>
      <c r="H50" s="484">
        <v>0</v>
      </c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4">
        <v>0</v>
      </c>
      <c r="V50" s="484">
        <v>0</v>
      </c>
      <c r="W50" s="484">
        <v>0</v>
      </c>
      <c r="X50" s="484">
        <v>0</v>
      </c>
      <c r="Y50" s="484"/>
      <c r="Z50" s="484"/>
      <c r="AA50" s="484"/>
      <c r="AB50" s="484"/>
      <c r="AC50" s="484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479"/>
      <c r="AO50" s="479"/>
      <c r="AP50" s="479">
        <f t="shared" si="0"/>
        <v>0</v>
      </c>
      <c r="AQ50" s="479">
        <f t="shared" si="13"/>
        <v>0</v>
      </c>
      <c r="AR50" s="479">
        <f t="shared" si="2"/>
        <v>0</v>
      </c>
      <c r="AS50" s="479">
        <f t="shared" si="3"/>
        <v>0</v>
      </c>
    </row>
    <row r="51" spans="1:45" s="180" customFormat="1" ht="15.75" customHeight="1">
      <c r="A51" s="81"/>
      <c r="B51" s="322" t="s">
        <v>496</v>
      </c>
      <c r="C51" s="316"/>
      <c r="D51" s="378" t="s">
        <v>499</v>
      </c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>
        <v>1031240</v>
      </c>
      <c r="V51" s="484">
        <v>1031240</v>
      </c>
      <c r="W51" s="484">
        <v>1031240</v>
      </c>
      <c r="X51" s="484">
        <v>1031240</v>
      </c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479"/>
      <c r="AO51" s="479"/>
      <c r="AP51" s="479">
        <f t="shared" si="0"/>
        <v>1031240</v>
      </c>
      <c r="AQ51" s="479">
        <f t="shared" si="13"/>
        <v>1031240</v>
      </c>
      <c r="AR51" s="479">
        <f t="shared" si="2"/>
        <v>1031240</v>
      </c>
      <c r="AS51" s="479">
        <f t="shared" si="3"/>
        <v>1031240</v>
      </c>
    </row>
    <row r="52" spans="1:45" s="180" customFormat="1" ht="15.75" customHeight="1">
      <c r="A52" s="81"/>
      <c r="B52" s="322" t="s">
        <v>379</v>
      </c>
      <c r="C52" s="316"/>
      <c r="D52" s="378" t="s">
        <v>380</v>
      </c>
      <c r="E52" s="484"/>
      <c r="F52" s="484"/>
      <c r="G52" s="484"/>
      <c r="H52" s="484"/>
      <c r="I52" s="484"/>
      <c r="J52" s="484"/>
      <c r="K52" s="484"/>
      <c r="L52" s="484"/>
      <c r="M52" s="484"/>
      <c r="N52" s="484"/>
      <c r="O52" s="484"/>
      <c r="P52" s="484"/>
      <c r="Q52" s="484"/>
      <c r="R52" s="484"/>
      <c r="S52" s="484"/>
      <c r="T52" s="484"/>
      <c r="U52" s="484">
        <v>18685510</v>
      </c>
      <c r="V52" s="484">
        <v>18685510</v>
      </c>
      <c r="W52" s="484">
        <v>18685510</v>
      </c>
      <c r="X52" s="484">
        <f>W52+1662443</f>
        <v>20347953</v>
      </c>
      <c r="Y52" s="484"/>
      <c r="Z52" s="484"/>
      <c r="AA52" s="484"/>
      <c r="AB52" s="484"/>
      <c r="AC52" s="484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479"/>
      <c r="AO52" s="479"/>
      <c r="AP52" s="479">
        <f t="shared" si="0"/>
        <v>18685510</v>
      </c>
      <c r="AQ52" s="479">
        <f t="shared" si="13"/>
        <v>18685510</v>
      </c>
      <c r="AR52" s="479">
        <f t="shared" si="2"/>
        <v>18685510</v>
      </c>
      <c r="AS52" s="479">
        <f t="shared" si="3"/>
        <v>20347953</v>
      </c>
    </row>
    <row r="53" spans="1:45" s="180" customFormat="1" ht="15.75" customHeight="1">
      <c r="A53" s="81"/>
      <c r="B53" s="322" t="s">
        <v>176</v>
      </c>
      <c r="C53" s="316"/>
      <c r="D53" s="378" t="s">
        <v>185</v>
      </c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>
        <v>3601444</v>
      </c>
      <c r="AL53" s="484">
        <v>3601444</v>
      </c>
      <c r="AM53" s="484">
        <v>3601444</v>
      </c>
      <c r="AN53" s="479"/>
      <c r="AO53" s="479"/>
      <c r="AP53" s="479"/>
      <c r="AQ53" s="479"/>
      <c r="AR53" s="479">
        <f t="shared" si="2"/>
        <v>3601444</v>
      </c>
      <c r="AS53" s="479">
        <f t="shared" si="3"/>
        <v>3601444</v>
      </c>
    </row>
    <row r="54" spans="1:45" s="180" customFormat="1" ht="15.75" customHeight="1">
      <c r="A54" s="321"/>
      <c r="B54" s="335"/>
      <c r="C54" s="336"/>
      <c r="D54" s="412" t="s">
        <v>488</v>
      </c>
      <c r="E54" s="385">
        <f>SUM(E49:E52)</f>
        <v>0</v>
      </c>
      <c r="F54" s="385">
        <f>SUM(F49:F52)</f>
        <v>114627</v>
      </c>
      <c r="G54" s="385">
        <f>SUM(G49:G52)</f>
        <v>1540608</v>
      </c>
      <c r="H54" s="385">
        <f>SUM(H49:H52)</f>
        <v>1603003</v>
      </c>
      <c r="I54" s="385"/>
      <c r="J54" s="385"/>
      <c r="K54" s="385"/>
      <c r="L54" s="385"/>
      <c r="M54" s="385">
        <f aca="true" t="shared" si="16" ref="M54:AF54">SUM(M49:M52)</f>
        <v>0</v>
      </c>
      <c r="N54" s="385">
        <f t="shared" si="16"/>
        <v>0</v>
      </c>
      <c r="O54" s="385">
        <f t="shared" si="16"/>
        <v>0</v>
      </c>
      <c r="P54" s="385">
        <f>SUM(P49:P52)</f>
        <v>0</v>
      </c>
      <c r="Q54" s="385">
        <f t="shared" si="16"/>
        <v>0</v>
      </c>
      <c r="R54" s="385">
        <f t="shared" si="16"/>
        <v>0</v>
      </c>
      <c r="S54" s="385">
        <f t="shared" si="16"/>
        <v>0</v>
      </c>
      <c r="T54" s="385">
        <f>SUM(T49:T52)</f>
        <v>0</v>
      </c>
      <c r="U54" s="385">
        <f t="shared" si="16"/>
        <v>19716750</v>
      </c>
      <c r="V54" s="385">
        <f t="shared" si="16"/>
        <v>19716750</v>
      </c>
      <c r="W54" s="385">
        <f t="shared" si="16"/>
        <v>19716750</v>
      </c>
      <c r="X54" s="385">
        <f>SUM(X49:X52)</f>
        <v>21379193</v>
      </c>
      <c r="Y54" s="385">
        <f t="shared" si="16"/>
        <v>0</v>
      </c>
      <c r="Z54" s="385">
        <f t="shared" si="16"/>
        <v>0</v>
      </c>
      <c r="AA54" s="385">
        <f t="shared" si="16"/>
        <v>0</v>
      </c>
      <c r="AB54" s="385">
        <f t="shared" si="16"/>
        <v>0</v>
      </c>
      <c r="AC54" s="385">
        <f t="shared" si="16"/>
        <v>0</v>
      </c>
      <c r="AD54" s="385">
        <f t="shared" si="16"/>
        <v>0</v>
      </c>
      <c r="AE54" s="385">
        <f t="shared" si="16"/>
        <v>0</v>
      </c>
      <c r="AF54" s="385">
        <f t="shared" si="16"/>
        <v>0</v>
      </c>
      <c r="AG54" s="385">
        <v>0</v>
      </c>
      <c r="AH54" s="385">
        <f>SUM(AH49:AH52)</f>
        <v>0</v>
      </c>
      <c r="AI54" s="385">
        <f>SUM(AI49:AI52)</f>
        <v>0</v>
      </c>
      <c r="AJ54" s="385">
        <f>SUM(AJ49:AJ52)</f>
        <v>0</v>
      </c>
      <c r="AK54" s="385">
        <f>SUM(AK49:AK53)</f>
        <v>3601444</v>
      </c>
      <c r="AL54" s="385">
        <f>SUM(AL49:AL53)</f>
        <v>3601444</v>
      </c>
      <c r="AM54" s="385">
        <f>SUM(AM49:AM53)</f>
        <v>3601444</v>
      </c>
      <c r="AN54" s="385">
        <f>SUM(AN49:AN52)</f>
        <v>0</v>
      </c>
      <c r="AO54" s="385">
        <f>SUM(AO49:AO52)</f>
        <v>0</v>
      </c>
      <c r="AP54" s="385">
        <f t="shared" si="0"/>
        <v>19716750</v>
      </c>
      <c r="AQ54" s="385">
        <f>SUM(F54+J54+N54+R54+V54+Z54+AB54+AD54+AF54+AH54+AK54+AO54)</f>
        <v>23432821</v>
      </c>
      <c r="AR54" s="385">
        <f t="shared" si="2"/>
        <v>24858802</v>
      </c>
      <c r="AS54" s="385">
        <f t="shared" si="3"/>
        <v>26583640</v>
      </c>
    </row>
    <row r="55" spans="1:45" ht="15.75" customHeight="1">
      <c r="A55" s="104"/>
      <c r="B55" s="337"/>
      <c r="C55" s="331"/>
      <c r="D55" s="338" t="s">
        <v>36</v>
      </c>
      <c r="E55" s="485">
        <f aca="true" t="shared" si="17" ref="E55:AO55">E47+E54</f>
        <v>42056450</v>
      </c>
      <c r="F55" s="485">
        <f t="shared" si="17"/>
        <v>42195207</v>
      </c>
      <c r="G55" s="485">
        <f>G47+G54</f>
        <v>45137138</v>
      </c>
      <c r="H55" s="485">
        <f>H47+H54</f>
        <v>46163800</v>
      </c>
      <c r="I55" s="485">
        <f t="shared" si="17"/>
        <v>4595230</v>
      </c>
      <c r="J55" s="485">
        <f t="shared" si="17"/>
        <v>9226357</v>
      </c>
      <c r="K55" s="485">
        <f>K47+K54</f>
        <v>9423357</v>
      </c>
      <c r="L55" s="485">
        <f>L47+L54</f>
        <v>8854661</v>
      </c>
      <c r="M55" s="485">
        <f t="shared" si="17"/>
        <v>0</v>
      </c>
      <c r="N55" s="485">
        <f t="shared" si="17"/>
        <v>41160604</v>
      </c>
      <c r="O55" s="485">
        <f>O47+O54</f>
        <v>58646504</v>
      </c>
      <c r="P55" s="485">
        <f>P47+P54</f>
        <v>60262264</v>
      </c>
      <c r="Q55" s="522">
        <f t="shared" si="17"/>
        <v>12300000</v>
      </c>
      <c r="R55" s="522">
        <f t="shared" si="17"/>
        <v>12300000</v>
      </c>
      <c r="S55" s="522">
        <f>S47+S54</f>
        <v>12300000</v>
      </c>
      <c r="T55" s="522">
        <f>T47+T54</f>
        <v>13362478</v>
      </c>
      <c r="U55" s="485">
        <f t="shared" si="17"/>
        <v>22629750</v>
      </c>
      <c r="V55" s="485">
        <f t="shared" si="17"/>
        <v>22629750</v>
      </c>
      <c r="W55" s="485">
        <f>W47+W54</f>
        <v>22629750</v>
      </c>
      <c r="X55" s="485">
        <f>X47+X54</f>
        <v>25619666</v>
      </c>
      <c r="Y55" s="485">
        <f t="shared" si="17"/>
        <v>0</v>
      </c>
      <c r="Z55" s="485">
        <f t="shared" si="17"/>
        <v>0</v>
      </c>
      <c r="AA55" s="485">
        <f t="shared" si="17"/>
        <v>0</v>
      </c>
      <c r="AB55" s="485">
        <f t="shared" si="17"/>
        <v>0</v>
      </c>
      <c r="AC55" s="485">
        <f t="shared" si="17"/>
        <v>0</v>
      </c>
      <c r="AD55" s="485">
        <f t="shared" si="17"/>
        <v>0</v>
      </c>
      <c r="AE55" s="485">
        <f t="shared" si="17"/>
        <v>0</v>
      </c>
      <c r="AF55" s="485">
        <f t="shared" si="17"/>
        <v>0</v>
      </c>
      <c r="AG55" s="485">
        <f t="shared" si="17"/>
        <v>0</v>
      </c>
      <c r="AH55" s="485">
        <f t="shared" si="17"/>
        <v>7662000</v>
      </c>
      <c r="AI55" s="485">
        <f>AI47+AI54</f>
        <v>7662000</v>
      </c>
      <c r="AJ55" s="485">
        <f t="shared" si="17"/>
        <v>8696901</v>
      </c>
      <c r="AK55" s="485">
        <f t="shared" si="17"/>
        <v>12298345</v>
      </c>
      <c r="AL55" s="485">
        <f>AL47+AL54</f>
        <v>12298345</v>
      </c>
      <c r="AM55" s="485">
        <f>AM47+AM54</f>
        <v>13709595</v>
      </c>
      <c r="AN55" s="485">
        <f t="shared" si="17"/>
        <v>0</v>
      </c>
      <c r="AO55" s="485">
        <f t="shared" si="17"/>
        <v>0</v>
      </c>
      <c r="AP55" s="485">
        <f t="shared" si="0"/>
        <v>90278331</v>
      </c>
      <c r="AQ55" s="485">
        <f>SUM(F55+J55+N55+R55+V55+Z55+AB55+AD55+AF55+AH55+AK55+AO55)</f>
        <v>147472263</v>
      </c>
      <c r="AR55" s="485">
        <f t="shared" si="2"/>
        <v>168097094</v>
      </c>
      <c r="AS55" s="485">
        <f t="shared" si="3"/>
        <v>175634464</v>
      </c>
    </row>
    <row r="56" ht="13.5" customHeight="1"/>
    <row r="57" ht="13.5" customHeight="1"/>
    <row r="58" ht="13.5" customHeight="1"/>
    <row r="59" ht="13.5" customHeight="1"/>
    <row r="60" ht="13.5" customHeight="1"/>
  </sheetData>
  <sheetProtection/>
  <mergeCells count="20">
    <mergeCell ref="AP1:AR2"/>
    <mergeCell ref="AG2:AI2"/>
    <mergeCell ref="AN1:AO2"/>
    <mergeCell ref="Y1:Z2"/>
    <mergeCell ref="A1:A2"/>
    <mergeCell ref="B1:B2"/>
    <mergeCell ref="C1:C2"/>
    <mergeCell ref="D1:D2"/>
    <mergeCell ref="AA1:AD1"/>
    <mergeCell ref="E1:J1"/>
    <mergeCell ref="E2:H2"/>
    <mergeCell ref="I2:L2"/>
    <mergeCell ref="M1:P2"/>
    <mergeCell ref="Q1:T2"/>
    <mergeCell ref="U1:X2"/>
    <mergeCell ref="AJ1:AM2"/>
    <mergeCell ref="AA2:AB2"/>
    <mergeCell ref="AC2:AD2"/>
    <mergeCell ref="AE2:AF2"/>
    <mergeCell ref="AE1:A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&amp;C&amp;"Arial CE,Félkövér" 2/2017. (IV.15.) számú költségvetési rendelethez
ZALASZABAR KÖZSÉG  ÖNKORMÁNYZATA ÉS INTÉZMÉNYE 
2017. ÉVI BEVÉTELI ELŐIRÁNYZATAI 
&amp;"Arial CE,Normál" &amp;R&amp;A
&amp;P.oldal
1000.-FT-ban</oddHeader>
  </headerFooter>
  <colBreaks count="2" manualBreakCount="2">
    <brk id="25" max="54" man="1"/>
    <brk id="45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Q60"/>
  <sheetViews>
    <sheetView view="pageLayout" zoomScale="19" zoomScaleNormal="60" zoomScalePageLayoutView="19" workbookViewId="0" topLeftCell="A1">
      <selection activeCell="BG18" sqref="BG18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05" customWidth="1"/>
    <col min="4" max="4" width="10.625" style="305" bestFit="1" customWidth="1"/>
    <col min="5" max="8" width="16.25390625" style="0" customWidth="1"/>
    <col min="9" max="12" width="15.00390625" style="0" customWidth="1"/>
    <col min="13" max="16" width="17.75390625" style="0" customWidth="1"/>
    <col min="17" max="20" width="18.625" style="0" customWidth="1"/>
    <col min="21" max="23" width="12.75390625" style="0" customWidth="1"/>
    <col min="24" max="26" width="15.75390625" style="0" customWidth="1"/>
    <col min="27" max="30" width="16.125" style="0" customWidth="1"/>
    <col min="31" max="34" width="14.00390625" style="0" customWidth="1"/>
    <col min="35" max="39" width="13.25390625" style="0" customWidth="1"/>
    <col min="40" max="42" width="14.75390625" style="0" customWidth="1"/>
    <col min="43" max="44" width="20.00390625" style="0" customWidth="1"/>
    <col min="45" max="46" width="16.125" style="0" customWidth="1"/>
    <col min="47" max="48" width="15.375" style="0" customWidth="1"/>
    <col min="49" max="51" width="18.00390625" style="0" customWidth="1"/>
    <col min="52" max="55" width="18.875" style="0" customWidth="1"/>
    <col min="56" max="56" width="18.125" style="0" customWidth="1"/>
    <col min="57" max="57" width="19.375" style="0" customWidth="1"/>
    <col min="58" max="58" width="23.00390625" style="0" customWidth="1"/>
    <col min="59" max="59" width="45.125" style="0" customWidth="1"/>
    <col min="60" max="60" width="10.75390625" style="0" customWidth="1"/>
    <col min="61" max="61" width="12.875" style="0" customWidth="1"/>
    <col min="62" max="65" width="10.75390625" style="0" customWidth="1"/>
    <col min="66" max="68" width="12.625" style="0" customWidth="1"/>
    <col min="69" max="70" width="6.875" style="0" customWidth="1"/>
    <col min="71" max="71" width="8.625" style="0" customWidth="1"/>
  </cols>
  <sheetData>
    <row r="1" spans="1:71" ht="60" customHeight="1">
      <c r="A1" s="606" t="s">
        <v>131</v>
      </c>
      <c r="B1" s="608" t="s">
        <v>13</v>
      </c>
      <c r="C1" s="303" t="s">
        <v>411</v>
      </c>
      <c r="D1" s="606" t="s">
        <v>447</v>
      </c>
      <c r="E1" s="610" t="s">
        <v>383</v>
      </c>
      <c r="F1" s="611"/>
      <c r="G1" s="611"/>
      <c r="H1" s="612"/>
      <c r="I1" s="610" t="s">
        <v>384</v>
      </c>
      <c r="J1" s="611"/>
      <c r="K1" s="611"/>
      <c r="L1" s="612"/>
      <c r="M1" s="610" t="s">
        <v>183</v>
      </c>
      <c r="N1" s="611"/>
      <c r="O1" s="611"/>
      <c r="P1" s="612"/>
      <c r="Q1" s="610" t="s">
        <v>184</v>
      </c>
      <c r="R1" s="611"/>
      <c r="S1" s="611"/>
      <c r="T1" s="612"/>
      <c r="U1" s="610" t="s">
        <v>385</v>
      </c>
      <c r="V1" s="611"/>
      <c r="W1" s="611"/>
      <c r="X1" s="611"/>
      <c r="Y1" s="611"/>
      <c r="Z1" s="611"/>
      <c r="AA1" s="611"/>
      <c r="AB1" s="611"/>
      <c r="AC1" s="611"/>
      <c r="AD1" s="611"/>
      <c r="AE1" s="611"/>
      <c r="AF1" s="611"/>
      <c r="AG1" s="612"/>
      <c r="AH1" s="528"/>
      <c r="AI1" s="610" t="s">
        <v>584</v>
      </c>
      <c r="AJ1" s="611"/>
      <c r="AK1" s="611"/>
      <c r="AL1" s="612"/>
      <c r="AM1" s="610" t="s">
        <v>390</v>
      </c>
      <c r="AN1" s="611"/>
      <c r="AO1" s="611"/>
      <c r="AP1" s="612"/>
      <c r="AQ1" s="610" t="s">
        <v>395</v>
      </c>
      <c r="AR1" s="611"/>
      <c r="AS1" s="611"/>
      <c r="AT1" s="611"/>
      <c r="AU1" s="611"/>
      <c r="AV1" s="611"/>
      <c r="AW1" s="611"/>
      <c r="AX1" s="611"/>
      <c r="AY1" s="612"/>
      <c r="AZ1" s="610" t="s">
        <v>566</v>
      </c>
      <c r="BA1" s="611"/>
      <c r="BB1" s="612"/>
      <c r="BC1" s="617" t="s">
        <v>86</v>
      </c>
      <c r="BD1" s="618"/>
      <c r="BE1" s="618"/>
      <c r="BF1" s="618"/>
      <c r="BG1" s="89"/>
      <c r="BH1" s="616"/>
      <c r="BI1" s="616"/>
      <c r="BJ1" s="616"/>
      <c r="BK1" s="616"/>
      <c r="BL1" s="616"/>
      <c r="BM1" s="616"/>
      <c r="BN1" s="616"/>
      <c r="BO1" s="616"/>
      <c r="BP1" s="616"/>
      <c r="BQ1" s="616"/>
      <c r="BR1" s="616"/>
      <c r="BS1" s="616"/>
    </row>
    <row r="2" spans="1:71" ht="49.5" customHeight="1">
      <c r="A2" s="607"/>
      <c r="B2" s="609"/>
      <c r="C2" s="303" t="s">
        <v>412</v>
      </c>
      <c r="D2" s="607"/>
      <c r="E2" s="613"/>
      <c r="F2" s="614"/>
      <c r="G2" s="614"/>
      <c r="H2" s="615"/>
      <c r="I2" s="613"/>
      <c r="J2" s="614"/>
      <c r="K2" s="614"/>
      <c r="L2" s="615"/>
      <c r="M2" s="613"/>
      <c r="N2" s="614"/>
      <c r="O2" s="614"/>
      <c r="P2" s="615"/>
      <c r="Q2" s="613"/>
      <c r="R2" s="614"/>
      <c r="S2" s="614"/>
      <c r="T2" s="615"/>
      <c r="U2" s="624" t="s">
        <v>386</v>
      </c>
      <c r="V2" s="625"/>
      <c r="W2" s="626"/>
      <c r="X2" s="619" t="s">
        <v>387</v>
      </c>
      <c r="Y2" s="627"/>
      <c r="Z2" s="620"/>
      <c r="AA2" s="619" t="s">
        <v>388</v>
      </c>
      <c r="AB2" s="620"/>
      <c r="AC2" s="619" t="s">
        <v>389</v>
      </c>
      <c r="AD2" s="620"/>
      <c r="AE2" s="621" t="s">
        <v>396</v>
      </c>
      <c r="AF2" s="622"/>
      <c r="AG2" s="622"/>
      <c r="AH2" s="623"/>
      <c r="AI2" s="613"/>
      <c r="AJ2" s="614"/>
      <c r="AK2" s="614"/>
      <c r="AL2" s="615"/>
      <c r="AM2" s="613"/>
      <c r="AN2" s="614"/>
      <c r="AO2" s="614"/>
      <c r="AP2" s="615"/>
      <c r="AQ2" s="619" t="s">
        <v>391</v>
      </c>
      <c r="AR2" s="620"/>
      <c r="AS2" s="619" t="s">
        <v>392</v>
      </c>
      <c r="AT2" s="620"/>
      <c r="AU2" s="619" t="s">
        <v>393</v>
      </c>
      <c r="AV2" s="620"/>
      <c r="AW2" s="621" t="s">
        <v>394</v>
      </c>
      <c r="AX2" s="622"/>
      <c r="AY2" s="623"/>
      <c r="AZ2" s="613"/>
      <c r="BA2" s="614"/>
      <c r="BB2" s="615"/>
      <c r="BC2" s="613"/>
      <c r="BD2" s="614"/>
      <c r="BE2" s="614"/>
      <c r="BF2" s="614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</row>
    <row r="3" spans="1:71" ht="49.5" customHeight="1">
      <c r="A3" s="506"/>
      <c r="B3" s="507"/>
      <c r="C3" s="303"/>
      <c r="D3" s="506"/>
      <c r="E3" s="313" t="s">
        <v>583</v>
      </c>
      <c r="F3" s="524" t="s">
        <v>574</v>
      </c>
      <c r="G3" s="524" t="s">
        <v>603</v>
      </c>
      <c r="H3" s="524" t="s">
        <v>620</v>
      </c>
      <c r="I3" s="313" t="s">
        <v>583</v>
      </c>
      <c r="J3" s="524" t="s">
        <v>574</v>
      </c>
      <c r="K3" s="524" t="s">
        <v>603</v>
      </c>
      <c r="L3" s="524" t="s">
        <v>620</v>
      </c>
      <c r="M3" s="313" t="s">
        <v>583</v>
      </c>
      <c r="N3" s="524" t="s">
        <v>574</v>
      </c>
      <c r="O3" s="524" t="s">
        <v>603</v>
      </c>
      <c r="P3" s="524" t="s">
        <v>620</v>
      </c>
      <c r="Q3" s="313" t="s">
        <v>583</v>
      </c>
      <c r="R3" s="524" t="s">
        <v>574</v>
      </c>
      <c r="S3" s="524" t="s">
        <v>603</v>
      </c>
      <c r="T3" s="524" t="s">
        <v>620</v>
      </c>
      <c r="U3" s="313" t="s">
        <v>583</v>
      </c>
      <c r="V3" s="524" t="s">
        <v>574</v>
      </c>
      <c r="W3" s="524" t="s">
        <v>621</v>
      </c>
      <c r="X3" s="313" t="s">
        <v>583</v>
      </c>
      <c r="Y3" s="524" t="s">
        <v>574</v>
      </c>
      <c r="Z3" s="524" t="s">
        <v>603</v>
      </c>
      <c r="AA3" s="313" t="s">
        <v>583</v>
      </c>
      <c r="AB3" s="524" t="s">
        <v>574</v>
      </c>
      <c r="AC3" s="313" t="s">
        <v>583</v>
      </c>
      <c r="AD3" s="524" t="s">
        <v>574</v>
      </c>
      <c r="AE3" s="313" t="s">
        <v>583</v>
      </c>
      <c r="AF3" s="524" t="s">
        <v>574</v>
      </c>
      <c r="AG3" s="524" t="s">
        <v>603</v>
      </c>
      <c r="AH3" s="524" t="s">
        <v>620</v>
      </c>
      <c r="AI3" s="313" t="s">
        <v>583</v>
      </c>
      <c r="AJ3" s="524" t="s">
        <v>574</v>
      </c>
      <c r="AK3" s="524" t="s">
        <v>603</v>
      </c>
      <c r="AL3" s="524" t="s">
        <v>620</v>
      </c>
      <c r="AM3" s="313" t="s">
        <v>583</v>
      </c>
      <c r="AN3" s="524" t="s">
        <v>574</v>
      </c>
      <c r="AO3" s="524" t="s">
        <v>603</v>
      </c>
      <c r="AP3" s="524" t="s">
        <v>620</v>
      </c>
      <c r="AQ3" s="313" t="s">
        <v>583</v>
      </c>
      <c r="AR3" s="524" t="s">
        <v>574</v>
      </c>
      <c r="AS3" s="313" t="s">
        <v>583</v>
      </c>
      <c r="AT3" s="524" t="s">
        <v>574</v>
      </c>
      <c r="AU3" s="313" t="s">
        <v>583</v>
      </c>
      <c r="AV3" s="524" t="s">
        <v>574</v>
      </c>
      <c r="AW3" s="313" t="s">
        <v>583</v>
      </c>
      <c r="AX3" s="524" t="s">
        <v>574</v>
      </c>
      <c r="AY3" s="524" t="s">
        <v>603</v>
      </c>
      <c r="AZ3" s="313" t="s">
        <v>583</v>
      </c>
      <c r="BA3" s="524" t="s">
        <v>574</v>
      </c>
      <c r="BB3" s="524" t="s">
        <v>603</v>
      </c>
      <c r="BC3" s="313" t="s">
        <v>583</v>
      </c>
      <c r="BD3" s="313" t="s">
        <v>574</v>
      </c>
      <c r="BE3" s="313" t="s">
        <v>603</v>
      </c>
      <c r="BF3" s="313" t="s">
        <v>620</v>
      </c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</row>
    <row r="4" spans="1:71" ht="18" customHeight="1">
      <c r="A4" s="81"/>
      <c r="B4" s="125" t="s">
        <v>85</v>
      </c>
      <c r="C4" s="125"/>
      <c r="D4" s="125"/>
      <c r="E4" s="3"/>
      <c r="F4" s="3"/>
      <c r="G4" s="3"/>
      <c r="H4" s="3"/>
      <c r="I4" s="4"/>
      <c r="J4" s="4"/>
      <c r="K4" s="4"/>
      <c r="L4" s="4"/>
      <c r="M4" s="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27"/>
      <c r="BE4" s="127"/>
      <c r="BF4" s="127"/>
      <c r="BG4" s="100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</row>
    <row r="5" spans="1:71" ht="18" customHeight="1">
      <c r="A5" s="126" t="s">
        <v>134</v>
      </c>
      <c r="B5" s="449" t="s">
        <v>135</v>
      </c>
      <c r="C5" s="449"/>
      <c r="D5" s="449"/>
      <c r="E5" s="248"/>
      <c r="F5" s="248"/>
      <c r="G5" s="248"/>
      <c r="H5" s="248"/>
      <c r="I5" s="450"/>
      <c r="J5" s="450"/>
      <c r="K5" s="450"/>
      <c r="L5" s="450"/>
      <c r="M5" s="450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49"/>
      <c r="BE5" s="449"/>
      <c r="BF5" s="449"/>
      <c r="BG5" s="100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</row>
    <row r="6" spans="1:71" ht="19.5" customHeight="1">
      <c r="A6" s="167" t="s">
        <v>136</v>
      </c>
      <c r="B6" s="452" t="s">
        <v>137</v>
      </c>
      <c r="C6" s="452" t="s">
        <v>265</v>
      </c>
      <c r="D6" s="452"/>
      <c r="E6" s="453">
        <v>2422131</v>
      </c>
      <c r="F6" s="453">
        <v>2422131</v>
      </c>
      <c r="G6" s="453">
        <v>2862951</v>
      </c>
      <c r="H6" s="453">
        <v>2862951</v>
      </c>
      <c r="I6" s="453">
        <v>532869</v>
      </c>
      <c r="J6" s="453">
        <v>532869</v>
      </c>
      <c r="K6" s="453">
        <v>629849</v>
      </c>
      <c r="L6" s="453">
        <v>629849</v>
      </c>
      <c r="M6" s="453">
        <v>3943520</v>
      </c>
      <c r="N6" s="453">
        <v>3943520</v>
      </c>
      <c r="O6" s="453">
        <v>3943520</v>
      </c>
      <c r="P6" s="453">
        <v>3943520</v>
      </c>
      <c r="Q6" s="453"/>
      <c r="R6" s="453"/>
      <c r="S6" s="453"/>
      <c r="T6" s="453"/>
      <c r="U6" s="453"/>
      <c r="V6" s="453"/>
      <c r="W6" s="453"/>
      <c r="X6" s="453">
        <v>1150000</v>
      </c>
      <c r="Y6" s="453">
        <v>1150000</v>
      </c>
      <c r="Z6" s="453">
        <v>1150000</v>
      </c>
      <c r="AA6" s="453"/>
      <c r="AB6" s="453"/>
      <c r="AC6" s="453"/>
      <c r="AD6" s="453"/>
      <c r="AE6" s="453">
        <v>7386927</v>
      </c>
      <c r="AF6" s="453">
        <v>7426927</v>
      </c>
      <c r="AG6" s="453">
        <v>7261827</v>
      </c>
      <c r="AH6" s="453">
        <f>AG6+2098565</f>
        <v>9360392</v>
      </c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>
        <f aca="true" t="shared" si="0" ref="BC6:BC38">SUM(E6+I6+M6+Q6+U6+X6+AA6+AC6+AE6+AI6+AM6+AQ6+AS6+AU6+AW6+AZ6)</f>
        <v>15435447</v>
      </c>
      <c r="BD6" s="379">
        <f aca="true" t="shared" si="1" ref="BD6:BD38">SUM(F6+J6+N6+R6+V6+Y6+AB6+AD6+AF6+AJ6+AN6+AR6+AT6+AV6+AX6+BA6)</f>
        <v>15475447</v>
      </c>
      <c r="BE6" s="379">
        <f>SUM(G6+K6+O6+S6+Z6+AG6+AK6+AO6+AY6+BB6)</f>
        <v>15848147</v>
      </c>
      <c r="BF6" s="379">
        <f>H6+L6+P6+T6+W6+Z6+AB6+AD6+AH6+AL6+AP6+AR6+AT6+AV6+AY6+BB6</f>
        <v>17946712</v>
      </c>
      <c r="BG6" s="91"/>
      <c r="BH6" s="92"/>
      <c r="BI6" s="92"/>
      <c r="BJ6" s="92"/>
      <c r="BK6" s="93"/>
      <c r="BL6" s="93"/>
      <c r="BM6" s="93"/>
      <c r="BN6" s="93"/>
      <c r="BO6" s="93"/>
      <c r="BP6" s="93"/>
      <c r="BQ6" s="93"/>
      <c r="BR6" s="93"/>
      <c r="BS6" s="93"/>
    </row>
    <row r="7" spans="1:71" ht="19.5" customHeight="1">
      <c r="A7" s="167" t="s">
        <v>136</v>
      </c>
      <c r="B7" s="452" t="s">
        <v>397</v>
      </c>
      <c r="C7" s="452" t="s">
        <v>332</v>
      </c>
      <c r="D7" s="452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>
        <f t="shared" si="0"/>
        <v>0</v>
      </c>
      <c r="BD7" s="379">
        <f t="shared" si="1"/>
        <v>0</v>
      </c>
      <c r="BE7" s="379">
        <f aca="true" t="shared" si="2" ref="BE7:BE57">SUM(G7+K7+O7+S7+Z7+AG7+AK7+AO7+AY7+BB7)</f>
        <v>0</v>
      </c>
      <c r="BF7" s="379">
        <f aca="true" t="shared" si="3" ref="BF7:BF57">H7+L7+P7+T7+W7+Z7+AB7+AD7+AH7+AL7+AP7+AR7+AT7+AV7+AY7+BB7</f>
        <v>0</v>
      </c>
      <c r="BG7" s="91"/>
      <c r="BH7" s="92"/>
      <c r="BI7" s="92"/>
      <c r="BJ7" s="92"/>
      <c r="BK7" s="93"/>
      <c r="BL7" s="93"/>
      <c r="BM7" s="93"/>
      <c r="BN7" s="93"/>
      <c r="BO7" s="93"/>
      <c r="BP7" s="93"/>
      <c r="BQ7" s="93"/>
      <c r="BR7" s="93"/>
      <c r="BS7" s="93"/>
    </row>
    <row r="8" spans="1:71" ht="19.5" customHeight="1">
      <c r="A8" s="168" t="s">
        <v>413</v>
      </c>
      <c r="B8" s="450" t="s">
        <v>398</v>
      </c>
      <c r="C8" s="450" t="s">
        <v>265</v>
      </c>
      <c r="D8" s="450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>
        <f t="shared" si="0"/>
        <v>0</v>
      </c>
      <c r="BD8" s="379">
        <f t="shared" si="1"/>
        <v>0</v>
      </c>
      <c r="BE8" s="379">
        <f t="shared" si="2"/>
        <v>0</v>
      </c>
      <c r="BF8" s="379">
        <f t="shared" si="3"/>
        <v>0</v>
      </c>
      <c r="BG8" s="90"/>
      <c r="BH8" s="92"/>
      <c r="BI8" s="92"/>
      <c r="BJ8" s="94"/>
      <c r="BK8" s="93"/>
      <c r="BL8" s="93"/>
      <c r="BM8" s="94"/>
      <c r="BN8" s="93"/>
      <c r="BO8" s="95"/>
      <c r="BP8" s="94"/>
      <c r="BQ8" s="93"/>
      <c r="BR8" s="93"/>
      <c r="BS8" s="94"/>
    </row>
    <row r="9" spans="1:71" ht="19.5" customHeight="1">
      <c r="A9" s="310" t="s">
        <v>138</v>
      </c>
      <c r="B9" s="454" t="s">
        <v>399</v>
      </c>
      <c r="C9" s="450" t="s">
        <v>265</v>
      </c>
      <c r="D9" s="450"/>
      <c r="E9" s="453"/>
      <c r="F9" s="453"/>
      <c r="G9" s="453"/>
      <c r="H9" s="453"/>
      <c r="I9" s="453"/>
      <c r="J9" s="453"/>
      <c r="K9" s="453"/>
      <c r="L9" s="453"/>
      <c r="M9" s="453">
        <v>647700</v>
      </c>
      <c r="N9" s="453">
        <v>647700</v>
      </c>
      <c r="O9" s="453">
        <v>647700</v>
      </c>
      <c r="P9" s="453">
        <v>647700</v>
      </c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>
        <f t="shared" si="0"/>
        <v>647700</v>
      </c>
      <c r="BD9" s="379">
        <f t="shared" si="1"/>
        <v>647700</v>
      </c>
      <c r="BE9" s="379">
        <f t="shared" si="2"/>
        <v>647700</v>
      </c>
      <c r="BF9" s="379">
        <f t="shared" si="3"/>
        <v>647700</v>
      </c>
      <c r="BG9" s="86"/>
      <c r="BH9" s="96"/>
      <c r="BI9" s="96"/>
      <c r="BJ9" s="94"/>
      <c r="BK9" s="96"/>
      <c r="BL9" s="96"/>
      <c r="BM9" s="94"/>
      <c r="BN9" s="97"/>
      <c r="BO9" s="97"/>
      <c r="BP9" s="98"/>
      <c r="BQ9" s="101"/>
      <c r="BR9" s="101"/>
      <c r="BS9" s="94"/>
    </row>
    <row r="10" spans="1:71" ht="19.5" customHeight="1">
      <c r="A10" s="169" t="s">
        <v>139</v>
      </c>
      <c r="B10" s="455" t="s">
        <v>400</v>
      </c>
      <c r="C10" s="456" t="s">
        <v>265</v>
      </c>
      <c r="D10" s="456"/>
      <c r="E10" s="453"/>
      <c r="F10" s="453"/>
      <c r="G10" s="453"/>
      <c r="H10" s="453"/>
      <c r="I10" s="453"/>
      <c r="J10" s="453"/>
      <c r="K10" s="453"/>
      <c r="L10" s="453"/>
      <c r="M10" s="453">
        <v>294640</v>
      </c>
      <c r="N10" s="453">
        <v>294640</v>
      </c>
      <c r="O10" s="453">
        <v>294640</v>
      </c>
      <c r="P10" s="453">
        <v>294640</v>
      </c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>
        <v>861992</v>
      </c>
      <c r="AL10" s="453">
        <v>861992</v>
      </c>
      <c r="AM10" s="453"/>
      <c r="AN10" s="453">
        <v>41160604</v>
      </c>
      <c r="AO10" s="453">
        <v>56298612</v>
      </c>
      <c r="AP10" s="453">
        <v>56298612</v>
      </c>
      <c r="AQ10" s="453"/>
      <c r="AR10" s="453"/>
      <c r="AS10" s="453"/>
      <c r="AT10" s="453"/>
      <c r="AU10" s="453"/>
      <c r="AV10" s="453"/>
      <c r="AW10" s="453"/>
      <c r="AX10" s="453">
        <v>7462000</v>
      </c>
      <c r="AY10" s="453">
        <v>7462000</v>
      </c>
      <c r="AZ10" s="453"/>
      <c r="BA10" s="453"/>
      <c r="BB10" s="453"/>
      <c r="BC10" s="453">
        <f t="shared" si="0"/>
        <v>294640</v>
      </c>
      <c r="BD10" s="379">
        <f t="shared" si="1"/>
        <v>48917244</v>
      </c>
      <c r="BE10" s="379">
        <f t="shared" si="2"/>
        <v>64917244</v>
      </c>
      <c r="BF10" s="379">
        <f t="shared" si="3"/>
        <v>64917244</v>
      </c>
      <c r="BG10" s="86"/>
      <c r="BH10" s="96"/>
      <c r="BI10" s="96"/>
      <c r="BJ10" s="94"/>
      <c r="BK10" s="96"/>
      <c r="BL10" s="96"/>
      <c r="BM10" s="94"/>
      <c r="BN10" s="97"/>
      <c r="BO10" s="97"/>
      <c r="BP10" s="98"/>
      <c r="BQ10" s="101"/>
      <c r="BR10" s="101"/>
      <c r="BS10" s="94"/>
    </row>
    <row r="11" spans="1:71" s="179" customFormat="1" ht="19.5" customHeight="1">
      <c r="A11" s="245" t="s">
        <v>176</v>
      </c>
      <c r="B11" s="457" t="s">
        <v>185</v>
      </c>
      <c r="C11" s="457" t="s">
        <v>265</v>
      </c>
      <c r="D11" s="457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>
        <v>291386</v>
      </c>
      <c r="X11" s="458"/>
      <c r="Y11" s="458"/>
      <c r="Z11" s="458"/>
      <c r="AA11" s="458"/>
      <c r="AB11" s="458"/>
      <c r="AC11" s="458"/>
      <c r="AD11" s="458"/>
      <c r="AE11" s="458"/>
      <c r="AF11" s="458">
        <v>3093444</v>
      </c>
      <c r="AG11" s="458">
        <v>3093444</v>
      </c>
      <c r="AH11" s="458">
        <f>AG11+1411250</f>
        <v>4504694</v>
      </c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>
        <v>1487589</v>
      </c>
      <c r="BA11" s="458">
        <v>1487589</v>
      </c>
      <c r="BB11" s="458">
        <v>1487589</v>
      </c>
      <c r="BC11" s="458">
        <f t="shared" si="0"/>
        <v>1487589</v>
      </c>
      <c r="BD11" s="379">
        <f t="shared" si="1"/>
        <v>4581033</v>
      </c>
      <c r="BE11" s="379">
        <f t="shared" si="2"/>
        <v>4581033</v>
      </c>
      <c r="BF11" s="379">
        <f t="shared" si="3"/>
        <v>6283669</v>
      </c>
      <c r="BG11" s="246"/>
      <c r="BH11" s="174"/>
      <c r="BI11" s="174"/>
      <c r="BJ11" s="174"/>
      <c r="BK11" s="176"/>
      <c r="BL11" s="176"/>
      <c r="BM11" s="176"/>
      <c r="BN11" s="176"/>
      <c r="BO11" s="176"/>
      <c r="BP11" s="176"/>
      <c r="BQ11" s="176"/>
      <c r="BR11" s="176"/>
      <c r="BS11" s="176"/>
    </row>
    <row r="12" spans="1:71" ht="19.5" customHeight="1">
      <c r="A12" s="314"/>
      <c r="B12" s="459" t="s">
        <v>142</v>
      </c>
      <c r="C12" s="459"/>
      <c r="D12" s="460">
        <f aca="true" t="shared" si="4" ref="D12:BB12">SUM(D6:D11)</f>
        <v>0</v>
      </c>
      <c r="E12" s="460">
        <f t="shared" si="4"/>
        <v>2422131</v>
      </c>
      <c r="F12" s="460">
        <f t="shared" si="4"/>
        <v>2422131</v>
      </c>
      <c r="G12" s="460">
        <f t="shared" si="4"/>
        <v>2862951</v>
      </c>
      <c r="H12" s="460">
        <f t="shared" si="4"/>
        <v>2862951</v>
      </c>
      <c r="I12" s="460">
        <f t="shared" si="4"/>
        <v>532869</v>
      </c>
      <c r="J12" s="460">
        <f t="shared" si="4"/>
        <v>532869</v>
      </c>
      <c r="K12" s="460">
        <f t="shared" si="4"/>
        <v>629849</v>
      </c>
      <c r="L12" s="460">
        <f t="shared" si="4"/>
        <v>629849</v>
      </c>
      <c r="M12" s="460">
        <f t="shared" si="4"/>
        <v>4885860</v>
      </c>
      <c r="N12" s="460">
        <f t="shared" si="4"/>
        <v>4885860</v>
      </c>
      <c r="O12" s="460">
        <f t="shared" si="4"/>
        <v>4885860</v>
      </c>
      <c r="P12" s="460">
        <f t="shared" si="4"/>
        <v>4885860</v>
      </c>
      <c r="Q12" s="460">
        <f t="shared" si="4"/>
        <v>0</v>
      </c>
      <c r="R12" s="460">
        <f t="shared" si="4"/>
        <v>0</v>
      </c>
      <c r="S12" s="460">
        <f t="shared" si="4"/>
        <v>0</v>
      </c>
      <c r="T12" s="460">
        <f t="shared" si="4"/>
        <v>0</v>
      </c>
      <c r="U12" s="460">
        <f t="shared" si="4"/>
        <v>0</v>
      </c>
      <c r="V12" s="460">
        <f t="shared" si="4"/>
        <v>0</v>
      </c>
      <c r="W12" s="460">
        <f t="shared" si="4"/>
        <v>291386</v>
      </c>
      <c r="X12" s="460">
        <f t="shared" si="4"/>
        <v>1150000</v>
      </c>
      <c r="Y12" s="460">
        <f t="shared" si="4"/>
        <v>1150000</v>
      </c>
      <c r="Z12" s="460">
        <f t="shared" si="4"/>
        <v>1150000</v>
      </c>
      <c r="AA12" s="460">
        <f t="shared" si="4"/>
        <v>0</v>
      </c>
      <c r="AB12" s="460">
        <f t="shared" si="4"/>
        <v>0</v>
      </c>
      <c r="AC12" s="460">
        <f t="shared" si="4"/>
        <v>0</v>
      </c>
      <c r="AD12" s="460">
        <f t="shared" si="4"/>
        <v>0</v>
      </c>
      <c r="AE12" s="460">
        <f t="shared" si="4"/>
        <v>7386927</v>
      </c>
      <c r="AF12" s="460">
        <f t="shared" si="4"/>
        <v>10520371</v>
      </c>
      <c r="AG12" s="460">
        <f t="shared" si="4"/>
        <v>10355271</v>
      </c>
      <c r="AH12" s="460">
        <f t="shared" si="4"/>
        <v>13865086</v>
      </c>
      <c r="AI12" s="460">
        <f t="shared" si="4"/>
        <v>0</v>
      </c>
      <c r="AJ12" s="460">
        <f t="shared" si="4"/>
        <v>0</v>
      </c>
      <c r="AK12" s="460">
        <f t="shared" si="4"/>
        <v>861992</v>
      </c>
      <c r="AL12" s="460">
        <f t="shared" si="4"/>
        <v>861992</v>
      </c>
      <c r="AM12" s="460">
        <f t="shared" si="4"/>
        <v>0</v>
      </c>
      <c r="AN12" s="460">
        <f t="shared" si="4"/>
        <v>41160604</v>
      </c>
      <c r="AO12" s="460">
        <f t="shared" si="4"/>
        <v>56298612</v>
      </c>
      <c r="AP12" s="460">
        <f t="shared" si="4"/>
        <v>56298612</v>
      </c>
      <c r="AQ12" s="460">
        <f t="shared" si="4"/>
        <v>0</v>
      </c>
      <c r="AR12" s="460">
        <f t="shared" si="4"/>
        <v>0</v>
      </c>
      <c r="AS12" s="460">
        <f t="shared" si="4"/>
        <v>0</v>
      </c>
      <c r="AT12" s="460">
        <f t="shared" si="4"/>
        <v>0</v>
      </c>
      <c r="AU12" s="460">
        <f t="shared" si="4"/>
        <v>0</v>
      </c>
      <c r="AV12" s="460">
        <f t="shared" si="4"/>
        <v>0</v>
      </c>
      <c r="AW12" s="460">
        <f t="shared" si="4"/>
        <v>0</v>
      </c>
      <c r="AX12" s="460">
        <f t="shared" si="4"/>
        <v>7462000</v>
      </c>
      <c r="AY12" s="460">
        <f t="shared" si="4"/>
        <v>7462000</v>
      </c>
      <c r="AZ12" s="460">
        <f t="shared" si="4"/>
        <v>1487589</v>
      </c>
      <c r="BA12" s="460">
        <f t="shared" si="4"/>
        <v>1487589</v>
      </c>
      <c r="BB12" s="460">
        <f t="shared" si="4"/>
        <v>1487589</v>
      </c>
      <c r="BC12" s="460">
        <f t="shared" si="0"/>
        <v>17865376</v>
      </c>
      <c r="BD12" s="460">
        <f t="shared" si="1"/>
        <v>69621424</v>
      </c>
      <c r="BE12" s="460">
        <f t="shared" si="2"/>
        <v>85994124</v>
      </c>
      <c r="BF12" s="460">
        <f t="shared" si="3"/>
        <v>89795325</v>
      </c>
      <c r="BG12" s="86"/>
      <c r="BH12" s="96"/>
      <c r="BI12" s="96"/>
      <c r="BJ12" s="94"/>
      <c r="BK12" s="96"/>
      <c r="BL12" s="96"/>
      <c r="BM12" s="94"/>
      <c r="BN12" s="97"/>
      <c r="BO12" s="97"/>
      <c r="BP12" s="98"/>
      <c r="BQ12" s="101"/>
      <c r="BR12" s="101"/>
      <c r="BS12" s="94"/>
    </row>
    <row r="13" spans="1:71" ht="19.5" customHeight="1">
      <c r="A13" s="133" t="s">
        <v>143</v>
      </c>
      <c r="B13" s="461" t="s">
        <v>144</v>
      </c>
      <c r="C13" s="461"/>
      <c r="D13" s="461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149"/>
      <c r="Y13" s="149"/>
      <c r="Z13" s="149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>
        <f t="shared" si="0"/>
        <v>0</v>
      </c>
      <c r="BD13" s="379">
        <f t="shared" si="1"/>
        <v>0</v>
      </c>
      <c r="BE13" s="379">
        <f t="shared" si="2"/>
        <v>0</v>
      </c>
      <c r="BF13" s="379">
        <f t="shared" si="3"/>
        <v>0</v>
      </c>
      <c r="BG13" s="90"/>
      <c r="BH13" s="92"/>
      <c r="BI13" s="92"/>
      <c r="BJ13" s="94"/>
      <c r="BK13" s="93"/>
      <c r="BL13" s="93"/>
      <c r="BM13" s="94"/>
      <c r="BN13" s="93"/>
      <c r="BO13" s="95"/>
      <c r="BP13" s="94"/>
      <c r="BQ13" s="93"/>
      <c r="BR13" s="93"/>
      <c r="BS13" s="94"/>
    </row>
    <row r="14" spans="1:95" ht="19.5" customHeight="1">
      <c r="A14" s="172" t="s">
        <v>145</v>
      </c>
      <c r="B14" s="462" t="s">
        <v>146</v>
      </c>
      <c r="C14" s="450" t="s">
        <v>265</v>
      </c>
      <c r="D14" s="450"/>
      <c r="E14" s="248">
        <v>2374652</v>
      </c>
      <c r="F14" s="248">
        <v>6043502</v>
      </c>
      <c r="G14" s="248">
        <v>6043502</v>
      </c>
      <c r="H14" s="248">
        <f>G14+-444013</f>
        <v>5599489</v>
      </c>
      <c r="I14" s="248">
        <v>320578</v>
      </c>
      <c r="J14" s="248">
        <v>724138</v>
      </c>
      <c r="K14" s="248">
        <v>724138</v>
      </c>
      <c r="L14" s="248">
        <f>K14-97683</f>
        <v>626455</v>
      </c>
      <c r="M14" s="248"/>
      <c r="N14" s="248">
        <v>542847</v>
      </c>
      <c r="O14" s="248">
        <v>542847</v>
      </c>
      <c r="P14" s="248">
        <v>542847</v>
      </c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>
        <f t="shared" si="0"/>
        <v>2695230</v>
      </c>
      <c r="BD14" s="379">
        <f t="shared" si="1"/>
        <v>7310487</v>
      </c>
      <c r="BE14" s="379">
        <f t="shared" si="2"/>
        <v>7310487</v>
      </c>
      <c r="BF14" s="379">
        <f t="shared" si="3"/>
        <v>6768791</v>
      </c>
      <c r="BG14" s="90"/>
      <c r="BH14" s="92"/>
      <c r="BI14" s="92"/>
      <c r="BJ14" s="94"/>
      <c r="BK14" s="93"/>
      <c r="BL14" s="93"/>
      <c r="BM14" s="94"/>
      <c r="BN14" s="93"/>
      <c r="BO14" s="97"/>
      <c r="BP14" s="94"/>
      <c r="BQ14" s="93"/>
      <c r="BR14" s="93"/>
      <c r="BS14" s="94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71" s="179" customFormat="1" ht="19.5" customHeight="1">
      <c r="A15" s="172" t="s">
        <v>368</v>
      </c>
      <c r="B15" s="462" t="s">
        <v>369</v>
      </c>
      <c r="C15" s="462" t="s">
        <v>265</v>
      </c>
      <c r="D15" s="462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>
        <f t="shared" si="0"/>
        <v>0</v>
      </c>
      <c r="BD15" s="379">
        <f t="shared" si="1"/>
        <v>0</v>
      </c>
      <c r="BE15" s="379">
        <f t="shared" si="2"/>
        <v>0</v>
      </c>
      <c r="BF15" s="379">
        <f t="shared" si="3"/>
        <v>0</v>
      </c>
      <c r="BG15" s="173"/>
      <c r="BH15" s="174"/>
      <c r="BI15" s="174"/>
      <c r="BJ15" s="175"/>
      <c r="BK15" s="176"/>
      <c r="BL15" s="176"/>
      <c r="BM15" s="175"/>
      <c r="BN15" s="176"/>
      <c r="BO15" s="177"/>
      <c r="BP15" s="175"/>
      <c r="BQ15" s="176"/>
      <c r="BR15" s="176"/>
      <c r="BS15" s="175"/>
    </row>
    <row r="16" spans="1:71" ht="19.5" customHeight="1">
      <c r="A16" s="168" t="s">
        <v>147</v>
      </c>
      <c r="B16" s="450" t="s">
        <v>401</v>
      </c>
      <c r="C16" s="450" t="s">
        <v>265</v>
      </c>
      <c r="D16" s="450"/>
      <c r="E16" s="248"/>
      <c r="F16" s="248"/>
      <c r="G16" s="248"/>
      <c r="H16" s="248"/>
      <c r="I16" s="248"/>
      <c r="J16" s="248"/>
      <c r="K16" s="248"/>
      <c r="L16" s="248"/>
      <c r="M16" s="248">
        <v>300000</v>
      </c>
      <c r="N16" s="248">
        <v>300000</v>
      </c>
      <c r="O16" s="248">
        <v>300000</v>
      </c>
      <c r="P16" s="248">
        <v>300000</v>
      </c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>
        <v>2000000</v>
      </c>
      <c r="AN16" s="248">
        <v>2000000</v>
      </c>
      <c r="AO16" s="248">
        <v>3651000</v>
      </c>
      <c r="AP16" s="248">
        <f>AO16+1250000+365760</f>
        <v>5266760</v>
      </c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>
        <f t="shared" si="0"/>
        <v>2300000</v>
      </c>
      <c r="BD16" s="379">
        <f t="shared" si="1"/>
        <v>2300000</v>
      </c>
      <c r="BE16" s="379">
        <f t="shared" si="2"/>
        <v>3951000</v>
      </c>
      <c r="BF16" s="379">
        <f t="shared" si="3"/>
        <v>5566760</v>
      </c>
      <c r="BG16" s="90"/>
      <c r="BH16" s="92"/>
      <c r="BI16" s="92"/>
      <c r="BJ16" s="94"/>
      <c r="BK16" s="93"/>
      <c r="BL16" s="93"/>
      <c r="BM16" s="94"/>
      <c r="BN16" s="93"/>
      <c r="BO16" s="95"/>
      <c r="BP16" s="94"/>
      <c r="BQ16" s="93"/>
      <c r="BR16" s="93"/>
      <c r="BS16" s="94"/>
    </row>
    <row r="17" spans="1:71" ht="19.5" customHeight="1">
      <c r="A17" s="168" t="s">
        <v>149</v>
      </c>
      <c r="B17" s="450" t="s">
        <v>73</v>
      </c>
      <c r="C17" s="450" t="s">
        <v>265</v>
      </c>
      <c r="D17" s="450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>
        <f t="shared" si="0"/>
        <v>0</v>
      </c>
      <c r="BD17" s="379">
        <f t="shared" si="1"/>
        <v>0</v>
      </c>
      <c r="BE17" s="379">
        <f t="shared" si="2"/>
        <v>0</v>
      </c>
      <c r="BF17" s="379">
        <f t="shared" si="3"/>
        <v>0</v>
      </c>
      <c r="BG17" s="91"/>
      <c r="BH17" s="92"/>
      <c r="BI17" s="92"/>
      <c r="BJ17" s="94"/>
      <c r="BK17" s="92"/>
      <c r="BL17" s="92"/>
      <c r="BM17" s="94"/>
      <c r="BN17" s="93"/>
      <c r="BO17" s="93"/>
      <c r="BP17" s="94"/>
      <c r="BQ17" s="92"/>
      <c r="BR17" s="92"/>
      <c r="BS17" s="94"/>
    </row>
    <row r="18" spans="1:71" ht="19.5" customHeight="1">
      <c r="A18" s="314"/>
      <c r="B18" s="463" t="s">
        <v>150</v>
      </c>
      <c r="C18" s="463"/>
      <c r="D18" s="460">
        <f aca="true" t="shared" si="5" ref="D18:BB18">SUM(D14:D17)</f>
        <v>0</v>
      </c>
      <c r="E18" s="460">
        <f t="shared" si="5"/>
        <v>2374652</v>
      </c>
      <c r="F18" s="460">
        <f t="shared" si="5"/>
        <v>6043502</v>
      </c>
      <c r="G18" s="460">
        <f t="shared" si="5"/>
        <v>6043502</v>
      </c>
      <c r="H18" s="460">
        <f t="shared" si="5"/>
        <v>5599489</v>
      </c>
      <c r="I18" s="460">
        <f t="shared" si="5"/>
        <v>320578</v>
      </c>
      <c r="J18" s="460">
        <f t="shared" si="5"/>
        <v>724138</v>
      </c>
      <c r="K18" s="460">
        <f t="shared" si="5"/>
        <v>724138</v>
      </c>
      <c r="L18" s="460">
        <f t="shared" si="5"/>
        <v>626455</v>
      </c>
      <c r="M18" s="460">
        <f t="shared" si="5"/>
        <v>300000</v>
      </c>
      <c r="N18" s="460">
        <f t="shared" si="5"/>
        <v>842847</v>
      </c>
      <c r="O18" s="460">
        <f t="shared" si="5"/>
        <v>842847</v>
      </c>
      <c r="P18" s="460">
        <f t="shared" si="5"/>
        <v>842847</v>
      </c>
      <c r="Q18" s="460">
        <f t="shared" si="5"/>
        <v>0</v>
      </c>
      <c r="R18" s="460">
        <f t="shared" si="5"/>
        <v>0</v>
      </c>
      <c r="S18" s="460">
        <f t="shared" si="5"/>
        <v>0</v>
      </c>
      <c r="T18" s="460">
        <f t="shared" si="5"/>
        <v>0</v>
      </c>
      <c r="U18" s="460">
        <f t="shared" si="5"/>
        <v>0</v>
      </c>
      <c r="V18" s="460">
        <f t="shared" si="5"/>
        <v>0</v>
      </c>
      <c r="W18" s="460"/>
      <c r="X18" s="460">
        <f t="shared" si="5"/>
        <v>0</v>
      </c>
      <c r="Y18" s="460">
        <f t="shared" si="5"/>
        <v>0</v>
      </c>
      <c r="Z18" s="460">
        <f t="shared" si="5"/>
        <v>0</v>
      </c>
      <c r="AA18" s="460">
        <f t="shared" si="5"/>
        <v>0</v>
      </c>
      <c r="AB18" s="460">
        <f t="shared" si="5"/>
        <v>0</v>
      </c>
      <c r="AC18" s="460">
        <f t="shared" si="5"/>
        <v>0</v>
      </c>
      <c r="AD18" s="460">
        <f t="shared" si="5"/>
        <v>0</v>
      </c>
      <c r="AE18" s="460">
        <f t="shared" si="5"/>
        <v>0</v>
      </c>
      <c r="AF18" s="460">
        <f t="shared" si="5"/>
        <v>0</v>
      </c>
      <c r="AG18" s="460">
        <f t="shared" si="5"/>
        <v>0</v>
      </c>
      <c r="AH18" s="460">
        <f t="shared" si="5"/>
        <v>0</v>
      </c>
      <c r="AI18" s="460">
        <f t="shared" si="5"/>
        <v>0</v>
      </c>
      <c r="AJ18" s="460">
        <f t="shared" si="5"/>
        <v>0</v>
      </c>
      <c r="AK18" s="460">
        <f t="shared" si="5"/>
        <v>0</v>
      </c>
      <c r="AL18" s="460">
        <f t="shared" si="5"/>
        <v>0</v>
      </c>
      <c r="AM18" s="460">
        <f t="shared" si="5"/>
        <v>2000000</v>
      </c>
      <c r="AN18" s="460">
        <f t="shared" si="5"/>
        <v>2000000</v>
      </c>
      <c r="AO18" s="460">
        <f t="shared" si="5"/>
        <v>3651000</v>
      </c>
      <c r="AP18" s="460">
        <f t="shared" si="5"/>
        <v>5266760</v>
      </c>
      <c r="AQ18" s="460">
        <f t="shared" si="5"/>
        <v>0</v>
      </c>
      <c r="AR18" s="460">
        <f t="shared" si="5"/>
        <v>0</v>
      </c>
      <c r="AS18" s="460">
        <f t="shared" si="5"/>
        <v>0</v>
      </c>
      <c r="AT18" s="460">
        <f t="shared" si="5"/>
        <v>0</v>
      </c>
      <c r="AU18" s="460">
        <f t="shared" si="5"/>
        <v>0</v>
      </c>
      <c r="AV18" s="460">
        <f t="shared" si="5"/>
        <v>0</v>
      </c>
      <c r="AW18" s="460">
        <f t="shared" si="5"/>
        <v>0</v>
      </c>
      <c r="AX18" s="460">
        <f t="shared" si="5"/>
        <v>0</v>
      </c>
      <c r="AY18" s="460">
        <f t="shared" si="5"/>
        <v>0</v>
      </c>
      <c r="AZ18" s="460">
        <f t="shared" si="5"/>
        <v>0</v>
      </c>
      <c r="BA18" s="460">
        <f t="shared" si="5"/>
        <v>0</v>
      </c>
      <c r="BB18" s="460">
        <f t="shared" si="5"/>
        <v>0</v>
      </c>
      <c r="BC18" s="460">
        <f t="shared" si="0"/>
        <v>4995230</v>
      </c>
      <c r="BD18" s="460">
        <f t="shared" si="1"/>
        <v>9610487</v>
      </c>
      <c r="BE18" s="460">
        <f t="shared" si="2"/>
        <v>11261487</v>
      </c>
      <c r="BF18" s="460">
        <f t="shared" si="3"/>
        <v>12335551</v>
      </c>
      <c r="BG18" s="91"/>
      <c r="BH18" s="92"/>
      <c r="BI18" s="92"/>
      <c r="BJ18" s="94"/>
      <c r="BK18" s="92"/>
      <c r="BL18" s="92"/>
      <c r="BM18" s="94"/>
      <c r="BN18" s="93"/>
      <c r="BO18" s="93"/>
      <c r="BP18" s="94"/>
      <c r="BQ18" s="92"/>
      <c r="BR18" s="92"/>
      <c r="BS18" s="94"/>
    </row>
    <row r="19" spans="1:71" ht="19.5" customHeight="1">
      <c r="A19" s="170" t="s">
        <v>151</v>
      </c>
      <c r="B19" s="449" t="s">
        <v>152</v>
      </c>
      <c r="C19" s="449"/>
      <c r="D19" s="449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>
        <f t="shared" si="0"/>
        <v>0</v>
      </c>
      <c r="BD19" s="379">
        <f t="shared" si="1"/>
        <v>0</v>
      </c>
      <c r="BE19" s="379">
        <f t="shared" si="2"/>
        <v>0</v>
      </c>
      <c r="BF19" s="379">
        <f t="shared" si="3"/>
        <v>0</v>
      </c>
      <c r="BG19" s="91"/>
      <c r="BH19" s="92"/>
      <c r="BI19" s="92"/>
      <c r="BJ19" s="94"/>
      <c r="BK19" s="92"/>
      <c r="BL19" s="92"/>
      <c r="BM19" s="94"/>
      <c r="BN19" s="93"/>
      <c r="BO19" s="93"/>
      <c r="BP19" s="94"/>
      <c r="BQ19" s="92"/>
      <c r="BR19" s="92"/>
      <c r="BS19" s="94"/>
    </row>
    <row r="20" spans="1:71" ht="19.5" customHeight="1">
      <c r="A20" s="168" t="s">
        <v>153</v>
      </c>
      <c r="B20" s="450" t="s">
        <v>154</v>
      </c>
      <c r="C20" s="450" t="s">
        <v>265</v>
      </c>
      <c r="D20" s="450"/>
      <c r="E20" s="464"/>
      <c r="F20" s="464"/>
      <c r="G20" s="464"/>
      <c r="H20" s="464"/>
      <c r="I20" s="464"/>
      <c r="J20" s="464"/>
      <c r="K20" s="464"/>
      <c r="L20" s="464"/>
      <c r="M20" s="453"/>
      <c r="N20" s="453"/>
      <c r="O20" s="453"/>
      <c r="P20" s="453"/>
      <c r="Q20" s="248"/>
      <c r="R20" s="248"/>
      <c r="S20" s="248"/>
      <c r="T20" s="248"/>
      <c r="U20" s="248"/>
      <c r="V20" s="248"/>
      <c r="W20" s="248"/>
      <c r="X20" s="379"/>
      <c r="Y20" s="379"/>
      <c r="Z20" s="379"/>
      <c r="AA20" s="379"/>
      <c r="AB20" s="379"/>
      <c r="AC20" s="453"/>
      <c r="AD20" s="453"/>
      <c r="AE20" s="453"/>
      <c r="AF20" s="453"/>
      <c r="AG20" s="453"/>
      <c r="AH20" s="453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>
        <f t="shared" si="0"/>
        <v>0</v>
      </c>
      <c r="BD20" s="379">
        <f t="shared" si="1"/>
        <v>0</v>
      </c>
      <c r="BE20" s="379">
        <f t="shared" si="2"/>
        <v>0</v>
      </c>
      <c r="BF20" s="379">
        <f t="shared" si="3"/>
        <v>0</v>
      </c>
      <c r="BG20" s="99"/>
      <c r="BH20" s="96"/>
      <c r="BI20" s="96"/>
      <c r="BJ20" s="94"/>
      <c r="BK20" s="96"/>
      <c r="BL20" s="96"/>
      <c r="BM20" s="94"/>
      <c r="BN20" s="97"/>
      <c r="BO20" s="97"/>
      <c r="BP20" s="98"/>
      <c r="BQ20" s="96"/>
      <c r="BR20" s="96"/>
      <c r="BS20" s="94"/>
    </row>
    <row r="21" spans="1:95" s="179" customFormat="1" ht="19.5" customHeight="1">
      <c r="A21" s="172" t="s">
        <v>155</v>
      </c>
      <c r="B21" s="462" t="s">
        <v>156</v>
      </c>
      <c r="C21" s="462" t="s">
        <v>265</v>
      </c>
      <c r="D21" s="462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>
        <f t="shared" si="0"/>
        <v>0</v>
      </c>
      <c r="BD21" s="466">
        <f t="shared" si="1"/>
        <v>0</v>
      </c>
      <c r="BE21" s="466">
        <f t="shared" si="2"/>
        <v>0</v>
      </c>
      <c r="BF21" s="466">
        <f t="shared" si="3"/>
        <v>0</v>
      </c>
      <c r="BG21" s="173"/>
      <c r="BH21" s="174"/>
      <c r="BI21" s="174"/>
      <c r="BJ21" s="175"/>
      <c r="BK21" s="176"/>
      <c r="BL21" s="176"/>
      <c r="BM21" s="175"/>
      <c r="BN21" s="176"/>
      <c r="BO21" s="177"/>
      <c r="BP21" s="175"/>
      <c r="BQ21" s="176"/>
      <c r="BR21" s="176"/>
      <c r="BS21" s="175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</row>
    <row r="22" spans="1:95" s="179" customFormat="1" ht="19.5" customHeight="1">
      <c r="A22" s="314"/>
      <c r="B22" s="463" t="s">
        <v>157</v>
      </c>
      <c r="C22" s="463"/>
      <c r="D22" s="463"/>
      <c r="E22" s="467">
        <f aca="true" t="shared" si="6" ref="E22:BB22">SUM(E20:E21)</f>
        <v>0</v>
      </c>
      <c r="F22" s="467">
        <f t="shared" si="6"/>
        <v>0</v>
      </c>
      <c r="G22" s="467">
        <f t="shared" si="6"/>
        <v>0</v>
      </c>
      <c r="H22" s="467">
        <f t="shared" si="6"/>
        <v>0</v>
      </c>
      <c r="I22" s="467">
        <f t="shared" si="6"/>
        <v>0</v>
      </c>
      <c r="J22" s="467">
        <f t="shared" si="6"/>
        <v>0</v>
      </c>
      <c r="K22" s="467">
        <f t="shared" si="6"/>
        <v>0</v>
      </c>
      <c r="L22" s="467">
        <f t="shared" si="6"/>
        <v>0</v>
      </c>
      <c r="M22" s="467">
        <f t="shared" si="6"/>
        <v>0</v>
      </c>
      <c r="N22" s="467">
        <f t="shared" si="6"/>
        <v>0</v>
      </c>
      <c r="O22" s="467">
        <f t="shared" si="6"/>
        <v>0</v>
      </c>
      <c r="P22" s="467">
        <f t="shared" si="6"/>
        <v>0</v>
      </c>
      <c r="Q22" s="467">
        <f t="shared" si="6"/>
        <v>0</v>
      </c>
      <c r="R22" s="467">
        <f t="shared" si="6"/>
        <v>0</v>
      </c>
      <c r="S22" s="467">
        <f t="shared" si="6"/>
        <v>0</v>
      </c>
      <c r="T22" s="467">
        <f t="shared" si="6"/>
        <v>0</v>
      </c>
      <c r="U22" s="467">
        <f t="shared" si="6"/>
        <v>0</v>
      </c>
      <c r="V22" s="467">
        <f t="shared" si="6"/>
        <v>0</v>
      </c>
      <c r="W22" s="467"/>
      <c r="X22" s="467">
        <f t="shared" si="6"/>
        <v>0</v>
      </c>
      <c r="Y22" s="467">
        <f t="shared" si="6"/>
        <v>0</v>
      </c>
      <c r="Z22" s="467">
        <f t="shared" si="6"/>
        <v>0</v>
      </c>
      <c r="AA22" s="467">
        <f t="shared" si="6"/>
        <v>0</v>
      </c>
      <c r="AB22" s="467">
        <f t="shared" si="6"/>
        <v>0</v>
      </c>
      <c r="AC22" s="467">
        <f t="shared" si="6"/>
        <v>0</v>
      </c>
      <c r="AD22" s="467">
        <f t="shared" si="6"/>
        <v>0</v>
      </c>
      <c r="AE22" s="467">
        <f t="shared" si="6"/>
        <v>0</v>
      </c>
      <c r="AF22" s="467">
        <f t="shared" si="6"/>
        <v>0</v>
      </c>
      <c r="AG22" s="467">
        <f t="shared" si="6"/>
        <v>0</v>
      </c>
      <c r="AH22" s="467">
        <f t="shared" si="6"/>
        <v>0</v>
      </c>
      <c r="AI22" s="467">
        <f t="shared" si="6"/>
        <v>0</v>
      </c>
      <c r="AJ22" s="467">
        <f t="shared" si="6"/>
        <v>0</v>
      </c>
      <c r="AK22" s="467">
        <f t="shared" si="6"/>
        <v>0</v>
      </c>
      <c r="AL22" s="467">
        <f t="shared" si="6"/>
        <v>0</v>
      </c>
      <c r="AM22" s="467">
        <f t="shared" si="6"/>
        <v>0</v>
      </c>
      <c r="AN22" s="467">
        <f t="shared" si="6"/>
        <v>0</v>
      </c>
      <c r="AO22" s="467">
        <f t="shared" si="6"/>
        <v>0</v>
      </c>
      <c r="AP22" s="467">
        <f t="shared" si="6"/>
        <v>0</v>
      </c>
      <c r="AQ22" s="467">
        <f t="shared" si="6"/>
        <v>0</v>
      </c>
      <c r="AR22" s="467">
        <f t="shared" si="6"/>
        <v>0</v>
      </c>
      <c r="AS22" s="467">
        <f t="shared" si="6"/>
        <v>0</v>
      </c>
      <c r="AT22" s="467">
        <f t="shared" si="6"/>
        <v>0</v>
      </c>
      <c r="AU22" s="467">
        <f t="shared" si="6"/>
        <v>0</v>
      </c>
      <c r="AV22" s="467">
        <f t="shared" si="6"/>
        <v>0</v>
      </c>
      <c r="AW22" s="467">
        <f t="shared" si="6"/>
        <v>0</v>
      </c>
      <c r="AX22" s="467">
        <f t="shared" si="6"/>
        <v>0</v>
      </c>
      <c r="AY22" s="467">
        <f t="shared" si="6"/>
        <v>0</v>
      </c>
      <c r="AZ22" s="467">
        <f t="shared" si="6"/>
        <v>0</v>
      </c>
      <c r="BA22" s="467">
        <f t="shared" si="6"/>
        <v>0</v>
      </c>
      <c r="BB22" s="467">
        <f t="shared" si="6"/>
        <v>0</v>
      </c>
      <c r="BC22" s="467">
        <f t="shared" si="0"/>
        <v>0</v>
      </c>
      <c r="BD22" s="467">
        <f t="shared" si="1"/>
        <v>0</v>
      </c>
      <c r="BE22" s="467">
        <f t="shared" si="2"/>
        <v>0</v>
      </c>
      <c r="BF22" s="467">
        <f t="shared" si="3"/>
        <v>0</v>
      </c>
      <c r="BG22" s="173"/>
      <c r="BH22" s="174"/>
      <c r="BI22" s="174"/>
      <c r="BJ22" s="175"/>
      <c r="BK22" s="176"/>
      <c r="BL22" s="176"/>
      <c r="BM22" s="175"/>
      <c r="BN22" s="176"/>
      <c r="BO22" s="177"/>
      <c r="BP22" s="175"/>
      <c r="BQ22" s="176"/>
      <c r="BR22" s="176"/>
      <c r="BS22" s="175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</row>
    <row r="23" spans="1:71" ht="19.5" customHeight="1">
      <c r="A23" s="170" t="s">
        <v>158</v>
      </c>
      <c r="B23" s="449" t="s">
        <v>159</v>
      </c>
      <c r="C23" s="449"/>
      <c r="D23" s="449"/>
      <c r="E23" s="464"/>
      <c r="F23" s="464"/>
      <c r="G23" s="464"/>
      <c r="H23" s="464"/>
      <c r="I23" s="464"/>
      <c r="J23" s="464"/>
      <c r="K23" s="464"/>
      <c r="L23" s="464"/>
      <c r="M23" s="453"/>
      <c r="N23" s="453"/>
      <c r="O23" s="453"/>
      <c r="P23" s="453"/>
      <c r="Q23" s="248"/>
      <c r="R23" s="248"/>
      <c r="S23" s="248"/>
      <c r="T23" s="248"/>
      <c r="U23" s="248"/>
      <c r="V23" s="248"/>
      <c r="W23" s="248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>
        <f t="shared" si="0"/>
        <v>0</v>
      </c>
      <c r="BD23" s="379">
        <f t="shared" si="1"/>
        <v>0</v>
      </c>
      <c r="BE23" s="379">
        <f t="shared" si="2"/>
        <v>0</v>
      </c>
      <c r="BF23" s="379">
        <f t="shared" si="3"/>
        <v>0</v>
      </c>
      <c r="BG23" s="99"/>
      <c r="BH23" s="96"/>
      <c r="BI23" s="96"/>
      <c r="BJ23" s="94"/>
      <c r="BK23" s="96"/>
      <c r="BL23" s="96"/>
      <c r="BM23" s="94"/>
      <c r="BN23" s="97"/>
      <c r="BO23" s="97"/>
      <c r="BP23" s="98"/>
      <c r="BQ23" s="96"/>
      <c r="BR23" s="96"/>
      <c r="BS23" s="94"/>
    </row>
    <row r="24" spans="1:95" s="179" customFormat="1" ht="19.5" customHeight="1">
      <c r="A24" s="172" t="s">
        <v>160</v>
      </c>
      <c r="B24" s="462" t="s">
        <v>161</v>
      </c>
      <c r="C24" s="462" t="s">
        <v>265</v>
      </c>
      <c r="D24" s="462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5"/>
      <c r="AC24" s="465"/>
      <c r="AD24" s="465"/>
      <c r="AE24" s="465"/>
      <c r="AF24" s="465"/>
      <c r="AG24" s="465"/>
      <c r="AH24" s="465"/>
      <c r="AI24" s="465"/>
      <c r="AJ24" s="465"/>
      <c r="AK24" s="465"/>
      <c r="AL24" s="465"/>
      <c r="AM24" s="465"/>
      <c r="AN24" s="465"/>
      <c r="AO24" s="465"/>
      <c r="AP24" s="465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>
        <f t="shared" si="0"/>
        <v>0</v>
      </c>
      <c r="BD24" s="379">
        <f t="shared" si="1"/>
        <v>0</v>
      </c>
      <c r="BE24" s="379">
        <f t="shared" si="2"/>
        <v>0</v>
      </c>
      <c r="BF24" s="379">
        <f t="shared" si="3"/>
        <v>0</v>
      </c>
      <c r="BG24" s="173"/>
      <c r="BH24" s="174"/>
      <c r="BI24" s="174"/>
      <c r="BJ24" s="175"/>
      <c r="BK24" s="176"/>
      <c r="BL24" s="176"/>
      <c r="BM24" s="175"/>
      <c r="BN24" s="176"/>
      <c r="BO24" s="177"/>
      <c r="BP24" s="175"/>
      <c r="BQ24" s="176"/>
      <c r="BR24" s="176"/>
      <c r="BS24" s="175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</row>
    <row r="25" spans="1:71" ht="19.5" customHeight="1">
      <c r="A25" s="168" t="s">
        <v>162</v>
      </c>
      <c r="B25" s="450" t="s">
        <v>69</v>
      </c>
      <c r="C25" s="450" t="s">
        <v>265</v>
      </c>
      <c r="D25" s="450"/>
      <c r="E25" s="248"/>
      <c r="F25" s="248"/>
      <c r="G25" s="248"/>
      <c r="H25" s="248"/>
      <c r="I25" s="248"/>
      <c r="J25" s="248"/>
      <c r="K25" s="248"/>
      <c r="L25" s="248"/>
      <c r="M25" s="248">
        <v>2609850</v>
      </c>
      <c r="N25" s="248">
        <v>2609850</v>
      </c>
      <c r="O25" s="248">
        <v>2609850</v>
      </c>
      <c r="P25" s="248">
        <v>2609850</v>
      </c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>
        <f t="shared" si="0"/>
        <v>2609850</v>
      </c>
      <c r="BD25" s="379">
        <f t="shared" si="1"/>
        <v>2609850</v>
      </c>
      <c r="BE25" s="379">
        <f t="shared" si="2"/>
        <v>2609850</v>
      </c>
      <c r="BF25" s="379">
        <f t="shared" si="3"/>
        <v>2609850</v>
      </c>
      <c r="BG25" s="91"/>
      <c r="BH25" s="92"/>
      <c r="BI25" s="92"/>
      <c r="BJ25" s="94"/>
      <c r="BK25" s="93"/>
      <c r="BL25" s="93"/>
      <c r="BM25" s="94"/>
      <c r="BN25" s="93"/>
      <c r="BO25" s="93"/>
      <c r="BP25" s="94"/>
      <c r="BQ25" s="93"/>
      <c r="BR25" s="93"/>
      <c r="BS25" s="94"/>
    </row>
    <row r="26" spans="1:95" ht="19.5" customHeight="1">
      <c r="A26" s="168" t="s">
        <v>163</v>
      </c>
      <c r="B26" s="450" t="s">
        <v>70</v>
      </c>
      <c r="C26" s="450" t="s">
        <v>265</v>
      </c>
      <c r="D26" s="450"/>
      <c r="E26" s="248"/>
      <c r="F26" s="248"/>
      <c r="G26" s="248"/>
      <c r="H26" s="248"/>
      <c r="I26" s="248"/>
      <c r="J26" s="248"/>
      <c r="K26" s="248"/>
      <c r="L26" s="248"/>
      <c r="M26" s="248">
        <v>430450</v>
      </c>
      <c r="N26" s="248">
        <v>430450</v>
      </c>
      <c r="O26" s="248">
        <v>430450</v>
      </c>
      <c r="P26" s="248">
        <v>430450</v>
      </c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>
        <f t="shared" si="0"/>
        <v>430450</v>
      </c>
      <c r="BD26" s="379">
        <f t="shared" si="1"/>
        <v>430450</v>
      </c>
      <c r="BE26" s="379">
        <f t="shared" si="2"/>
        <v>430450</v>
      </c>
      <c r="BF26" s="379">
        <f t="shared" si="3"/>
        <v>430450</v>
      </c>
      <c r="BG26" s="90"/>
      <c r="BH26" s="92"/>
      <c r="BI26" s="92"/>
      <c r="BJ26" s="94"/>
      <c r="BK26" s="93"/>
      <c r="BL26" s="93"/>
      <c r="BM26" s="94"/>
      <c r="BN26" s="93"/>
      <c r="BO26" s="97"/>
      <c r="BP26" s="94"/>
      <c r="BQ26" s="93"/>
      <c r="BR26" s="93"/>
      <c r="BS26" s="94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71" ht="19.5" customHeight="1">
      <c r="A27" s="168" t="s">
        <v>164</v>
      </c>
      <c r="B27" s="450" t="s">
        <v>165</v>
      </c>
      <c r="C27" s="450" t="s">
        <v>265</v>
      </c>
      <c r="D27" s="450"/>
      <c r="E27" s="248"/>
      <c r="F27" s="248"/>
      <c r="G27" s="248"/>
      <c r="H27" s="248"/>
      <c r="I27" s="248"/>
      <c r="J27" s="248"/>
      <c r="K27" s="248"/>
      <c r="L27" s="248"/>
      <c r="M27" s="248">
        <v>4139900</v>
      </c>
      <c r="N27" s="248">
        <v>4139900</v>
      </c>
      <c r="O27" s="248">
        <v>5139900</v>
      </c>
      <c r="P27" s="248">
        <v>4139900</v>
      </c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>
        <v>1000000</v>
      </c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>
        <f t="shared" si="0"/>
        <v>4139900</v>
      </c>
      <c r="BD27" s="379">
        <f t="shared" si="1"/>
        <v>4139900</v>
      </c>
      <c r="BE27" s="379">
        <f t="shared" si="2"/>
        <v>5139900</v>
      </c>
      <c r="BF27" s="379">
        <f t="shared" si="3"/>
        <v>5139900</v>
      </c>
      <c r="BG27" s="90"/>
      <c r="BH27" s="92"/>
      <c r="BI27" s="92"/>
      <c r="BJ27" s="94"/>
      <c r="BK27" s="93"/>
      <c r="BL27" s="93"/>
      <c r="BM27" s="94"/>
      <c r="BN27" s="93"/>
      <c r="BO27" s="95"/>
      <c r="BP27" s="94"/>
      <c r="BQ27" s="93"/>
      <c r="BR27" s="93"/>
      <c r="BS27" s="94"/>
    </row>
    <row r="28" spans="1:71" ht="19.5" customHeight="1">
      <c r="A28" s="314"/>
      <c r="B28" s="463" t="s">
        <v>166</v>
      </c>
      <c r="C28" s="463"/>
      <c r="D28" s="463"/>
      <c r="E28" s="467">
        <f aca="true" t="shared" si="7" ref="E28:BB28">SUM(E24:E27)</f>
        <v>0</v>
      </c>
      <c r="F28" s="467">
        <f t="shared" si="7"/>
        <v>0</v>
      </c>
      <c r="G28" s="467">
        <f t="shared" si="7"/>
        <v>0</v>
      </c>
      <c r="H28" s="467">
        <f t="shared" si="7"/>
        <v>0</v>
      </c>
      <c r="I28" s="467">
        <f t="shared" si="7"/>
        <v>0</v>
      </c>
      <c r="J28" s="467">
        <f t="shared" si="7"/>
        <v>0</v>
      </c>
      <c r="K28" s="467">
        <f t="shared" si="7"/>
        <v>0</v>
      </c>
      <c r="L28" s="467">
        <f t="shared" si="7"/>
        <v>0</v>
      </c>
      <c r="M28" s="467">
        <f t="shared" si="7"/>
        <v>7180200</v>
      </c>
      <c r="N28" s="467">
        <f t="shared" si="7"/>
        <v>7180200</v>
      </c>
      <c r="O28" s="467">
        <f t="shared" si="7"/>
        <v>8180200</v>
      </c>
      <c r="P28" s="467">
        <f t="shared" si="7"/>
        <v>7180200</v>
      </c>
      <c r="Q28" s="467">
        <f t="shared" si="7"/>
        <v>0</v>
      </c>
      <c r="R28" s="467">
        <f t="shared" si="7"/>
        <v>0</v>
      </c>
      <c r="S28" s="467">
        <f t="shared" si="7"/>
        <v>0</v>
      </c>
      <c r="T28" s="467">
        <f t="shared" si="7"/>
        <v>0</v>
      </c>
      <c r="U28" s="467">
        <f t="shared" si="7"/>
        <v>0</v>
      </c>
      <c r="V28" s="467">
        <f t="shared" si="7"/>
        <v>0</v>
      </c>
      <c r="W28" s="467"/>
      <c r="X28" s="467">
        <f t="shared" si="7"/>
        <v>0</v>
      </c>
      <c r="Y28" s="467">
        <f t="shared" si="7"/>
        <v>0</v>
      </c>
      <c r="Z28" s="467">
        <f t="shared" si="7"/>
        <v>0</v>
      </c>
      <c r="AA28" s="467">
        <f t="shared" si="7"/>
        <v>0</v>
      </c>
      <c r="AB28" s="467">
        <f t="shared" si="7"/>
        <v>0</v>
      </c>
      <c r="AC28" s="467">
        <f t="shared" si="7"/>
        <v>0</v>
      </c>
      <c r="AD28" s="467">
        <f t="shared" si="7"/>
        <v>0</v>
      </c>
      <c r="AE28" s="467">
        <f t="shared" si="7"/>
        <v>0</v>
      </c>
      <c r="AF28" s="467">
        <f t="shared" si="7"/>
        <v>0</v>
      </c>
      <c r="AG28" s="467">
        <f t="shared" si="7"/>
        <v>0</v>
      </c>
      <c r="AH28" s="467">
        <f t="shared" si="7"/>
        <v>0</v>
      </c>
      <c r="AI28" s="467">
        <f t="shared" si="7"/>
        <v>0</v>
      </c>
      <c r="AJ28" s="467">
        <f t="shared" si="7"/>
        <v>0</v>
      </c>
      <c r="AK28" s="467">
        <f t="shared" si="7"/>
        <v>0</v>
      </c>
      <c r="AL28" s="467">
        <f t="shared" si="7"/>
        <v>1000000</v>
      </c>
      <c r="AM28" s="467">
        <f t="shared" si="7"/>
        <v>0</v>
      </c>
      <c r="AN28" s="467">
        <f t="shared" si="7"/>
        <v>0</v>
      </c>
      <c r="AO28" s="467">
        <f t="shared" si="7"/>
        <v>0</v>
      </c>
      <c r="AP28" s="467">
        <f t="shared" si="7"/>
        <v>0</v>
      </c>
      <c r="AQ28" s="467">
        <f t="shared" si="7"/>
        <v>0</v>
      </c>
      <c r="AR28" s="467">
        <f t="shared" si="7"/>
        <v>0</v>
      </c>
      <c r="AS28" s="467">
        <f t="shared" si="7"/>
        <v>0</v>
      </c>
      <c r="AT28" s="467">
        <f t="shared" si="7"/>
        <v>0</v>
      </c>
      <c r="AU28" s="467">
        <f t="shared" si="7"/>
        <v>0</v>
      </c>
      <c r="AV28" s="467">
        <f t="shared" si="7"/>
        <v>0</v>
      </c>
      <c r="AW28" s="467">
        <f t="shared" si="7"/>
        <v>0</v>
      </c>
      <c r="AX28" s="467">
        <f t="shared" si="7"/>
        <v>0</v>
      </c>
      <c r="AY28" s="467">
        <f t="shared" si="7"/>
        <v>0</v>
      </c>
      <c r="AZ28" s="467">
        <f t="shared" si="7"/>
        <v>0</v>
      </c>
      <c r="BA28" s="467">
        <f t="shared" si="7"/>
        <v>0</v>
      </c>
      <c r="BB28" s="467">
        <f t="shared" si="7"/>
        <v>0</v>
      </c>
      <c r="BC28" s="467">
        <f t="shared" si="0"/>
        <v>7180200</v>
      </c>
      <c r="BD28" s="467">
        <f t="shared" si="1"/>
        <v>7180200</v>
      </c>
      <c r="BE28" s="467">
        <f t="shared" si="2"/>
        <v>8180200</v>
      </c>
      <c r="BF28" s="467">
        <f t="shared" si="3"/>
        <v>8180200</v>
      </c>
      <c r="BG28" s="90"/>
      <c r="BH28" s="92"/>
      <c r="BI28" s="92"/>
      <c r="BJ28" s="94"/>
      <c r="BK28" s="93"/>
      <c r="BL28" s="93"/>
      <c r="BM28" s="94"/>
      <c r="BN28" s="93"/>
      <c r="BO28" s="95"/>
      <c r="BP28" s="94"/>
      <c r="BQ28" s="93"/>
      <c r="BR28" s="93"/>
      <c r="BS28" s="94"/>
    </row>
    <row r="29" spans="1:71" ht="19.5" customHeight="1">
      <c r="A29" s="170" t="s">
        <v>167</v>
      </c>
      <c r="B29" s="449" t="s">
        <v>168</v>
      </c>
      <c r="C29" s="449"/>
      <c r="D29" s="449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>
        <f t="shared" si="0"/>
        <v>0</v>
      </c>
      <c r="BD29" s="379">
        <f t="shared" si="1"/>
        <v>0</v>
      </c>
      <c r="BE29" s="379">
        <f t="shared" si="2"/>
        <v>0</v>
      </c>
      <c r="BF29" s="379">
        <f t="shared" si="3"/>
        <v>0</v>
      </c>
      <c r="BG29" s="90"/>
      <c r="BH29" s="92"/>
      <c r="BI29" s="92"/>
      <c r="BJ29" s="94"/>
      <c r="BK29" s="93"/>
      <c r="BL29" s="93"/>
      <c r="BM29" s="94"/>
      <c r="BN29" s="93"/>
      <c r="BO29" s="95"/>
      <c r="BP29" s="94"/>
      <c r="BQ29" s="93"/>
      <c r="BR29" s="93"/>
      <c r="BS29" s="94"/>
    </row>
    <row r="30" spans="1:71" ht="19.5" customHeight="1">
      <c r="A30" s="167" t="s">
        <v>169</v>
      </c>
      <c r="B30" s="456" t="s">
        <v>71</v>
      </c>
      <c r="C30" s="452" t="s">
        <v>265</v>
      </c>
      <c r="D30" s="452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>
        <v>800000</v>
      </c>
      <c r="Y30" s="248">
        <v>800000</v>
      </c>
      <c r="Z30" s="248">
        <v>800000</v>
      </c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>
        <f t="shared" si="0"/>
        <v>800000</v>
      </c>
      <c r="BD30" s="379">
        <f t="shared" si="1"/>
        <v>800000</v>
      </c>
      <c r="BE30" s="379">
        <f t="shared" si="2"/>
        <v>800000</v>
      </c>
      <c r="BF30" s="379">
        <f t="shared" si="3"/>
        <v>800000</v>
      </c>
      <c r="BG30" s="90"/>
      <c r="BH30" s="93"/>
      <c r="BI30" s="93"/>
      <c r="BJ30" s="94"/>
      <c r="BK30" s="93"/>
      <c r="BL30" s="93"/>
      <c r="BM30" s="94"/>
      <c r="BN30" s="93"/>
      <c r="BO30" s="95"/>
      <c r="BP30" s="94"/>
      <c r="BQ30" s="93"/>
      <c r="BR30" s="93"/>
      <c r="BS30" s="94"/>
    </row>
    <row r="31" spans="1:71" ht="19.5" customHeight="1">
      <c r="A31" s="167" t="s">
        <v>370</v>
      </c>
      <c r="B31" s="456" t="s">
        <v>371</v>
      </c>
      <c r="C31" s="452" t="s">
        <v>265</v>
      </c>
      <c r="D31" s="452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>
        <f t="shared" si="0"/>
        <v>0</v>
      </c>
      <c r="BD31" s="379">
        <f t="shared" si="1"/>
        <v>0</v>
      </c>
      <c r="BE31" s="379">
        <f t="shared" si="2"/>
        <v>0</v>
      </c>
      <c r="BF31" s="379">
        <f t="shared" si="3"/>
        <v>0</v>
      </c>
      <c r="BG31" s="90"/>
      <c r="BH31" s="93"/>
      <c r="BI31" s="93"/>
      <c r="BJ31" s="94"/>
      <c r="BK31" s="93"/>
      <c r="BL31" s="93"/>
      <c r="BM31" s="94"/>
      <c r="BN31" s="93"/>
      <c r="BO31" s="95"/>
      <c r="BP31" s="94"/>
      <c r="BQ31" s="93"/>
      <c r="BR31" s="93"/>
      <c r="BS31" s="94"/>
    </row>
    <row r="32" spans="1:71" ht="19.5" customHeight="1">
      <c r="A32" s="314"/>
      <c r="B32" s="463" t="s">
        <v>170</v>
      </c>
      <c r="C32" s="463"/>
      <c r="D32" s="467">
        <f aca="true" t="shared" si="8" ref="D32:BB32">SUM(D30:D31)</f>
        <v>0</v>
      </c>
      <c r="E32" s="467">
        <f t="shared" si="8"/>
        <v>0</v>
      </c>
      <c r="F32" s="467">
        <f t="shared" si="8"/>
        <v>0</v>
      </c>
      <c r="G32" s="467">
        <f t="shared" si="8"/>
        <v>0</v>
      </c>
      <c r="H32" s="467">
        <f t="shared" si="8"/>
        <v>0</v>
      </c>
      <c r="I32" s="467">
        <f t="shared" si="8"/>
        <v>0</v>
      </c>
      <c r="J32" s="467">
        <f t="shared" si="8"/>
        <v>0</v>
      </c>
      <c r="K32" s="467">
        <f t="shared" si="8"/>
        <v>0</v>
      </c>
      <c r="L32" s="467">
        <f t="shared" si="8"/>
        <v>0</v>
      </c>
      <c r="M32" s="467">
        <f t="shared" si="8"/>
        <v>0</v>
      </c>
      <c r="N32" s="467">
        <f t="shared" si="8"/>
        <v>0</v>
      </c>
      <c r="O32" s="467">
        <f t="shared" si="8"/>
        <v>0</v>
      </c>
      <c r="P32" s="467">
        <f t="shared" si="8"/>
        <v>0</v>
      </c>
      <c r="Q32" s="467">
        <f t="shared" si="8"/>
        <v>0</v>
      </c>
      <c r="R32" s="467">
        <f t="shared" si="8"/>
        <v>0</v>
      </c>
      <c r="S32" s="467">
        <f t="shared" si="8"/>
        <v>0</v>
      </c>
      <c r="T32" s="467">
        <f t="shared" si="8"/>
        <v>0</v>
      </c>
      <c r="U32" s="467">
        <f t="shared" si="8"/>
        <v>0</v>
      </c>
      <c r="V32" s="467">
        <f t="shared" si="8"/>
        <v>0</v>
      </c>
      <c r="W32" s="467"/>
      <c r="X32" s="467">
        <f t="shared" si="8"/>
        <v>800000</v>
      </c>
      <c r="Y32" s="467">
        <f t="shared" si="8"/>
        <v>800000</v>
      </c>
      <c r="Z32" s="467">
        <f t="shared" si="8"/>
        <v>800000</v>
      </c>
      <c r="AA32" s="467">
        <f t="shared" si="8"/>
        <v>0</v>
      </c>
      <c r="AB32" s="467">
        <f t="shared" si="8"/>
        <v>0</v>
      </c>
      <c r="AC32" s="467">
        <f t="shared" si="8"/>
        <v>0</v>
      </c>
      <c r="AD32" s="467">
        <f t="shared" si="8"/>
        <v>0</v>
      </c>
      <c r="AE32" s="467">
        <f t="shared" si="8"/>
        <v>0</v>
      </c>
      <c r="AF32" s="467">
        <f t="shared" si="8"/>
        <v>0</v>
      </c>
      <c r="AG32" s="467">
        <f t="shared" si="8"/>
        <v>0</v>
      </c>
      <c r="AH32" s="467">
        <f t="shared" si="8"/>
        <v>0</v>
      </c>
      <c r="AI32" s="467">
        <f t="shared" si="8"/>
        <v>0</v>
      </c>
      <c r="AJ32" s="467">
        <f t="shared" si="8"/>
        <v>0</v>
      </c>
      <c r="AK32" s="467">
        <f t="shared" si="8"/>
        <v>0</v>
      </c>
      <c r="AL32" s="467">
        <f t="shared" si="8"/>
        <v>0</v>
      </c>
      <c r="AM32" s="467">
        <f t="shared" si="8"/>
        <v>0</v>
      </c>
      <c r="AN32" s="467">
        <f t="shared" si="8"/>
        <v>0</v>
      </c>
      <c r="AO32" s="467">
        <f t="shared" si="8"/>
        <v>0</v>
      </c>
      <c r="AP32" s="467">
        <f t="shared" si="8"/>
        <v>0</v>
      </c>
      <c r="AQ32" s="467">
        <f t="shared" si="8"/>
        <v>0</v>
      </c>
      <c r="AR32" s="467">
        <f t="shared" si="8"/>
        <v>0</v>
      </c>
      <c r="AS32" s="467">
        <f t="shared" si="8"/>
        <v>0</v>
      </c>
      <c r="AT32" s="467">
        <f t="shared" si="8"/>
        <v>0</v>
      </c>
      <c r="AU32" s="467">
        <f t="shared" si="8"/>
        <v>0</v>
      </c>
      <c r="AV32" s="467">
        <f t="shared" si="8"/>
        <v>0</v>
      </c>
      <c r="AW32" s="467">
        <f t="shared" si="8"/>
        <v>0</v>
      </c>
      <c r="AX32" s="467">
        <f t="shared" si="8"/>
        <v>0</v>
      </c>
      <c r="AY32" s="467">
        <f t="shared" si="8"/>
        <v>0</v>
      </c>
      <c r="AZ32" s="467">
        <f t="shared" si="8"/>
        <v>0</v>
      </c>
      <c r="BA32" s="467">
        <f t="shared" si="8"/>
        <v>0</v>
      </c>
      <c r="BB32" s="467">
        <f t="shared" si="8"/>
        <v>0</v>
      </c>
      <c r="BC32" s="467">
        <f t="shared" si="0"/>
        <v>800000</v>
      </c>
      <c r="BD32" s="467">
        <f t="shared" si="1"/>
        <v>800000</v>
      </c>
      <c r="BE32" s="467">
        <f t="shared" si="2"/>
        <v>800000</v>
      </c>
      <c r="BF32" s="467">
        <f t="shared" si="3"/>
        <v>800000</v>
      </c>
      <c r="BG32" s="90"/>
      <c r="BH32" s="93"/>
      <c r="BI32" s="93"/>
      <c r="BJ32" s="94"/>
      <c r="BK32" s="93"/>
      <c r="BL32" s="93"/>
      <c r="BM32" s="94"/>
      <c r="BN32" s="93"/>
      <c r="BO32" s="95"/>
      <c r="BP32" s="94"/>
      <c r="BQ32" s="93"/>
      <c r="BR32" s="93"/>
      <c r="BS32" s="94"/>
    </row>
    <row r="33" spans="1:71" ht="19.5" customHeight="1">
      <c r="A33" s="170" t="s">
        <v>171</v>
      </c>
      <c r="B33" s="449" t="s">
        <v>172</v>
      </c>
      <c r="C33" s="449"/>
      <c r="D33" s="449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>
        <f t="shared" si="0"/>
        <v>0</v>
      </c>
      <c r="BD33" s="379">
        <f t="shared" si="1"/>
        <v>0</v>
      </c>
      <c r="BE33" s="379">
        <f t="shared" si="2"/>
        <v>0</v>
      </c>
      <c r="BF33" s="379">
        <f t="shared" si="3"/>
        <v>0</v>
      </c>
      <c r="BG33" s="90"/>
      <c r="BH33" s="93"/>
      <c r="BI33" s="93"/>
      <c r="BJ33" s="94"/>
      <c r="BK33" s="93"/>
      <c r="BL33" s="93"/>
      <c r="BM33" s="94"/>
      <c r="BN33" s="93"/>
      <c r="BO33" s="95"/>
      <c r="BP33" s="94"/>
      <c r="BQ33" s="93"/>
      <c r="BR33" s="93"/>
      <c r="BS33" s="94"/>
    </row>
    <row r="34" spans="1:71" ht="19.5" customHeight="1">
      <c r="A34" s="167" t="s">
        <v>177</v>
      </c>
      <c r="B34" s="456" t="s">
        <v>178</v>
      </c>
      <c r="C34" s="450" t="s">
        <v>265</v>
      </c>
      <c r="D34" s="450"/>
      <c r="E34" s="248">
        <v>1636000</v>
      </c>
      <c r="F34" s="248">
        <v>1636000</v>
      </c>
      <c r="G34" s="248">
        <v>1636000</v>
      </c>
      <c r="H34" s="248">
        <v>1636000</v>
      </c>
      <c r="I34" s="248">
        <v>380713</v>
      </c>
      <c r="J34" s="248">
        <v>380713</v>
      </c>
      <c r="K34" s="248">
        <v>380713</v>
      </c>
      <c r="L34" s="248">
        <v>380713</v>
      </c>
      <c r="M34" s="248">
        <v>1820900</v>
      </c>
      <c r="N34" s="248">
        <v>1820900</v>
      </c>
      <c r="O34" s="248">
        <v>1820900</v>
      </c>
      <c r="P34" s="248">
        <v>1820900</v>
      </c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>
        <f t="shared" si="0"/>
        <v>3837613</v>
      </c>
      <c r="BD34" s="379">
        <f t="shared" si="1"/>
        <v>3837613</v>
      </c>
      <c r="BE34" s="379">
        <f t="shared" si="2"/>
        <v>3837613</v>
      </c>
      <c r="BF34" s="379">
        <f t="shared" si="3"/>
        <v>3837613</v>
      </c>
      <c r="BG34" s="90"/>
      <c r="BH34" s="92"/>
      <c r="BI34" s="92"/>
      <c r="BJ34" s="94"/>
      <c r="BK34" s="93"/>
      <c r="BL34" s="93"/>
      <c r="BM34" s="94"/>
      <c r="BN34" s="93"/>
      <c r="BO34" s="95"/>
      <c r="BP34" s="94"/>
      <c r="BQ34" s="93"/>
      <c r="BR34" s="93"/>
      <c r="BS34" s="94"/>
    </row>
    <row r="35" spans="1:71" ht="19.5" customHeight="1">
      <c r="A35" s="167" t="s">
        <v>554</v>
      </c>
      <c r="B35" s="456" t="s">
        <v>555</v>
      </c>
      <c r="C35" s="450" t="s">
        <v>332</v>
      </c>
      <c r="D35" s="450"/>
      <c r="E35" s="248"/>
      <c r="F35" s="248"/>
      <c r="G35" s="248"/>
      <c r="H35" s="248"/>
      <c r="I35" s="248"/>
      <c r="J35" s="248"/>
      <c r="K35" s="248"/>
      <c r="L35" s="248"/>
      <c r="M35" s="248">
        <v>2170000</v>
      </c>
      <c r="N35" s="248">
        <v>2170000</v>
      </c>
      <c r="O35" s="248">
        <v>2170000</v>
      </c>
      <c r="P35" s="248">
        <v>2170000</v>
      </c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>
        <f t="shared" si="0"/>
        <v>2170000</v>
      </c>
      <c r="BD35" s="379">
        <f t="shared" si="1"/>
        <v>2170000</v>
      </c>
      <c r="BE35" s="379">
        <f t="shared" si="2"/>
        <v>2170000</v>
      </c>
      <c r="BF35" s="379">
        <f t="shared" si="3"/>
        <v>2170000</v>
      </c>
      <c r="BG35" s="90"/>
      <c r="BH35" s="92"/>
      <c r="BI35" s="92"/>
      <c r="BJ35" s="94"/>
      <c r="BK35" s="93"/>
      <c r="BL35" s="93"/>
      <c r="BM35" s="94"/>
      <c r="BN35" s="93"/>
      <c r="BO35" s="95"/>
      <c r="BP35" s="94"/>
      <c r="BQ35" s="93"/>
      <c r="BR35" s="93"/>
      <c r="BS35" s="94"/>
    </row>
    <row r="36" spans="1:71" s="180" customFormat="1" ht="19.5" customHeight="1">
      <c r="A36" s="314"/>
      <c r="B36" s="459" t="s">
        <v>173</v>
      </c>
      <c r="C36" s="459"/>
      <c r="D36" s="459"/>
      <c r="E36" s="460">
        <f aca="true" t="shared" si="9" ref="E36:K36">SUM(E34:E34)</f>
        <v>1636000</v>
      </c>
      <c r="F36" s="460">
        <f t="shared" si="9"/>
        <v>1636000</v>
      </c>
      <c r="G36" s="460">
        <f t="shared" si="9"/>
        <v>1636000</v>
      </c>
      <c r="H36" s="460">
        <f>SUM(H34:H34)</f>
        <v>1636000</v>
      </c>
      <c r="I36" s="460">
        <f t="shared" si="9"/>
        <v>380713</v>
      </c>
      <c r="J36" s="460">
        <f t="shared" si="9"/>
        <v>380713</v>
      </c>
      <c r="K36" s="460">
        <f t="shared" si="9"/>
        <v>380713</v>
      </c>
      <c r="L36" s="460">
        <f>SUM(L34:L34)</f>
        <v>380713</v>
      </c>
      <c r="M36" s="460">
        <f>SUM(M34:M35)</f>
        <v>3990900</v>
      </c>
      <c r="N36" s="460">
        <f>SUM(N34:N35)</f>
        <v>3990900</v>
      </c>
      <c r="O36" s="460">
        <f>SUM(O34:O35)</f>
        <v>3990900</v>
      </c>
      <c r="P36" s="460">
        <f>SUM(P34:P35)</f>
        <v>3990900</v>
      </c>
      <c r="Q36" s="460">
        <f aca="true" t="shared" si="10" ref="Q36:BA36">SUM(Q34:Q34)</f>
        <v>0</v>
      </c>
      <c r="R36" s="460">
        <f t="shared" si="10"/>
        <v>0</v>
      </c>
      <c r="S36" s="460">
        <f>SUM(S34:S34)</f>
        <v>0</v>
      </c>
      <c r="T36" s="460">
        <f>SUM(T34:T34)</f>
        <v>0</v>
      </c>
      <c r="U36" s="460">
        <f t="shared" si="10"/>
        <v>0</v>
      </c>
      <c r="V36" s="460">
        <f t="shared" si="10"/>
        <v>0</v>
      </c>
      <c r="W36" s="460"/>
      <c r="X36" s="460">
        <f t="shared" si="10"/>
        <v>0</v>
      </c>
      <c r="Y36" s="460">
        <f t="shared" si="10"/>
        <v>0</v>
      </c>
      <c r="Z36" s="460">
        <f>SUM(Z34:Z34)</f>
        <v>0</v>
      </c>
      <c r="AA36" s="460">
        <f t="shared" si="10"/>
        <v>0</v>
      </c>
      <c r="AB36" s="460">
        <f t="shared" si="10"/>
        <v>0</v>
      </c>
      <c r="AC36" s="460">
        <f t="shared" si="10"/>
        <v>0</v>
      </c>
      <c r="AD36" s="460">
        <f t="shared" si="10"/>
        <v>0</v>
      </c>
      <c r="AE36" s="460">
        <f t="shared" si="10"/>
        <v>0</v>
      </c>
      <c r="AF36" s="460">
        <f t="shared" si="10"/>
        <v>0</v>
      </c>
      <c r="AG36" s="460">
        <f>SUM(AG34:AG34)</f>
        <v>0</v>
      </c>
      <c r="AH36" s="460">
        <f>SUM(AH34:AH34)</f>
        <v>0</v>
      </c>
      <c r="AI36" s="460">
        <f t="shared" si="10"/>
        <v>0</v>
      </c>
      <c r="AJ36" s="460">
        <f t="shared" si="10"/>
        <v>0</v>
      </c>
      <c r="AK36" s="460">
        <f>SUM(AK34:AK34)</f>
        <v>0</v>
      </c>
      <c r="AL36" s="460">
        <f>SUM(AL34:AL34)</f>
        <v>0</v>
      </c>
      <c r="AM36" s="460">
        <f t="shared" si="10"/>
        <v>0</v>
      </c>
      <c r="AN36" s="460">
        <f t="shared" si="10"/>
        <v>0</v>
      </c>
      <c r="AO36" s="460">
        <f>SUM(AO34:AO34)</f>
        <v>0</v>
      </c>
      <c r="AP36" s="460">
        <f>SUM(AP34:AP34)</f>
        <v>0</v>
      </c>
      <c r="AQ36" s="460">
        <f t="shared" si="10"/>
        <v>0</v>
      </c>
      <c r="AR36" s="460">
        <f t="shared" si="10"/>
        <v>0</v>
      </c>
      <c r="AS36" s="460">
        <f t="shared" si="10"/>
        <v>0</v>
      </c>
      <c r="AT36" s="460">
        <f t="shared" si="10"/>
        <v>0</v>
      </c>
      <c r="AU36" s="460">
        <f t="shared" si="10"/>
        <v>0</v>
      </c>
      <c r="AV36" s="460">
        <f t="shared" si="10"/>
        <v>0</v>
      </c>
      <c r="AW36" s="460">
        <f t="shared" si="10"/>
        <v>0</v>
      </c>
      <c r="AX36" s="460">
        <f t="shared" si="10"/>
        <v>0</v>
      </c>
      <c r="AY36" s="460">
        <f>SUM(AY34:AY34)</f>
        <v>0</v>
      </c>
      <c r="AZ36" s="460">
        <f t="shared" si="10"/>
        <v>0</v>
      </c>
      <c r="BA36" s="460">
        <f t="shared" si="10"/>
        <v>0</v>
      </c>
      <c r="BB36" s="460">
        <f>SUM(BB34:BB34)</f>
        <v>0</v>
      </c>
      <c r="BC36" s="460">
        <f t="shared" si="0"/>
        <v>6007613</v>
      </c>
      <c r="BD36" s="460">
        <f t="shared" si="1"/>
        <v>6007613</v>
      </c>
      <c r="BE36" s="460">
        <f t="shared" si="2"/>
        <v>6007613</v>
      </c>
      <c r="BF36" s="460">
        <f t="shared" si="3"/>
        <v>6007613</v>
      </c>
      <c r="BG36" s="86"/>
      <c r="BH36" s="96"/>
      <c r="BI36" s="96"/>
      <c r="BJ36" s="94"/>
      <c r="BK36" s="96"/>
      <c r="BL36" s="96"/>
      <c r="BM36" s="94"/>
      <c r="BN36" s="97"/>
      <c r="BO36" s="97"/>
      <c r="BP36" s="94"/>
      <c r="BQ36" s="101"/>
      <c r="BR36" s="101"/>
      <c r="BS36" s="94"/>
    </row>
    <row r="37" spans="1:71" ht="19.5" customHeight="1">
      <c r="A37" s="170" t="s">
        <v>16</v>
      </c>
      <c r="B37" s="449" t="s">
        <v>174</v>
      </c>
      <c r="C37" s="449"/>
      <c r="D37" s="449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>
        <f t="shared" si="0"/>
        <v>0</v>
      </c>
      <c r="BD37" s="379">
        <f t="shared" si="1"/>
        <v>0</v>
      </c>
      <c r="BE37" s="379">
        <f t="shared" si="2"/>
        <v>0</v>
      </c>
      <c r="BF37" s="379">
        <f t="shared" si="3"/>
        <v>0</v>
      </c>
      <c r="BG37" s="90"/>
      <c r="BH37" s="92"/>
      <c r="BI37" s="92"/>
      <c r="BJ37" s="94"/>
      <c r="BK37" s="93"/>
      <c r="BL37" s="93"/>
      <c r="BM37" s="94"/>
      <c r="BN37" s="93"/>
      <c r="BO37" s="95"/>
      <c r="BP37" s="94"/>
      <c r="BQ37" s="93"/>
      <c r="BR37" s="93"/>
      <c r="BS37" s="94"/>
    </row>
    <row r="38" spans="1:71" ht="19.5" customHeight="1">
      <c r="A38" s="168" t="s">
        <v>241</v>
      </c>
      <c r="B38" s="468" t="s">
        <v>402</v>
      </c>
      <c r="C38" s="468" t="s">
        <v>265</v>
      </c>
      <c r="D38" s="46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>
        <f t="shared" si="0"/>
        <v>0</v>
      </c>
      <c r="BD38" s="379">
        <f t="shared" si="1"/>
        <v>0</v>
      </c>
      <c r="BE38" s="379">
        <f t="shared" si="2"/>
        <v>0</v>
      </c>
      <c r="BF38" s="379">
        <f t="shared" si="3"/>
        <v>0</v>
      </c>
      <c r="BG38" s="90"/>
      <c r="BH38" s="92"/>
      <c r="BI38" s="92"/>
      <c r="BJ38" s="94"/>
      <c r="BK38" s="93"/>
      <c r="BL38" s="93"/>
      <c r="BM38" s="94"/>
      <c r="BN38" s="93"/>
      <c r="BO38" s="95"/>
      <c r="BP38" s="94"/>
      <c r="BQ38" s="93"/>
      <c r="BR38" s="93"/>
      <c r="BS38" s="94"/>
    </row>
    <row r="39" spans="1:71" ht="19.5" customHeight="1">
      <c r="A39" s="316">
        <v>104037</v>
      </c>
      <c r="B39" s="327" t="s">
        <v>602</v>
      </c>
      <c r="C39" s="378"/>
      <c r="D39" s="46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>
        <v>2280</v>
      </c>
      <c r="P39" s="248">
        <v>2280</v>
      </c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379"/>
      <c r="BE39" s="379">
        <f t="shared" si="2"/>
        <v>2280</v>
      </c>
      <c r="BF39" s="379">
        <f t="shared" si="3"/>
        <v>2280</v>
      </c>
      <c r="BG39" s="90"/>
      <c r="BH39" s="92"/>
      <c r="BI39" s="92"/>
      <c r="BJ39" s="94"/>
      <c r="BK39" s="93"/>
      <c r="BL39" s="93"/>
      <c r="BM39" s="94"/>
      <c r="BN39" s="93"/>
      <c r="BO39" s="95"/>
      <c r="BP39" s="94"/>
      <c r="BQ39" s="93"/>
      <c r="BR39" s="93"/>
      <c r="BS39" s="94"/>
    </row>
    <row r="40" spans="1:71" ht="19.5" customHeight="1">
      <c r="A40" s="168" t="s">
        <v>405</v>
      </c>
      <c r="B40" s="452" t="s">
        <v>377</v>
      </c>
      <c r="C40" s="468" t="s">
        <v>265</v>
      </c>
      <c r="D40" s="46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>
        <v>0</v>
      </c>
      <c r="R40" s="248">
        <v>0</v>
      </c>
      <c r="S40" s="248">
        <v>0</v>
      </c>
      <c r="T40" s="248">
        <v>0</v>
      </c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>
        <f aca="true" t="shared" si="11" ref="BC40:BC57">SUM(E40+I40+M40+Q40+U40+X40+AA40+AC40+AE40+AI40+AM40+AQ40+AS40+AU40+AW40+AZ40)</f>
        <v>0</v>
      </c>
      <c r="BD40" s="379">
        <f aca="true" t="shared" si="12" ref="BD40:BD57">SUM(F40+J40+N40+R40+V40+Y40+AB40+AD40+AF40+AJ40+AN40+AR40+AT40+AV40+AX40+BA40)</f>
        <v>0</v>
      </c>
      <c r="BE40" s="379">
        <f t="shared" si="2"/>
        <v>0</v>
      </c>
      <c r="BF40" s="379">
        <f t="shared" si="3"/>
        <v>0</v>
      </c>
      <c r="BG40" s="90"/>
      <c r="BH40" s="92"/>
      <c r="BI40" s="92"/>
      <c r="BJ40" s="94"/>
      <c r="BK40" s="93"/>
      <c r="BL40" s="93"/>
      <c r="BM40" s="94"/>
      <c r="BN40" s="93"/>
      <c r="BO40" s="95"/>
      <c r="BP40" s="94"/>
      <c r="BQ40" s="93"/>
      <c r="BR40" s="93"/>
      <c r="BS40" s="94"/>
    </row>
    <row r="41" spans="1:71" ht="19.5" customHeight="1">
      <c r="A41" s="168" t="s">
        <v>242</v>
      </c>
      <c r="B41" s="468" t="s">
        <v>403</v>
      </c>
      <c r="C41" s="468" t="s">
        <v>265</v>
      </c>
      <c r="D41" s="46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>
        <v>197000</v>
      </c>
      <c r="T41" s="248">
        <v>370000</v>
      </c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>
        <f t="shared" si="11"/>
        <v>0</v>
      </c>
      <c r="BD41" s="379">
        <f t="shared" si="12"/>
        <v>0</v>
      </c>
      <c r="BE41" s="379">
        <f t="shared" si="2"/>
        <v>197000</v>
      </c>
      <c r="BF41" s="379">
        <f t="shared" si="3"/>
        <v>370000</v>
      </c>
      <c r="BG41" s="90"/>
      <c r="BH41" s="92"/>
      <c r="BI41" s="92"/>
      <c r="BJ41" s="94"/>
      <c r="BK41" s="93"/>
      <c r="BL41" s="93"/>
      <c r="BM41" s="94"/>
      <c r="BN41" s="93"/>
      <c r="BO41" s="95"/>
      <c r="BP41" s="94"/>
      <c r="BQ41" s="93"/>
      <c r="BR41" s="93"/>
      <c r="BS41" s="94"/>
    </row>
    <row r="42" spans="1:71" ht="19.5" customHeight="1">
      <c r="A42" s="168" t="s">
        <v>243</v>
      </c>
      <c r="B42" s="468" t="s">
        <v>244</v>
      </c>
      <c r="C42" s="468" t="s">
        <v>265</v>
      </c>
      <c r="D42" s="46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>
        <v>0</v>
      </c>
      <c r="R42" s="248">
        <v>0</v>
      </c>
      <c r="S42" s="248">
        <v>0</v>
      </c>
      <c r="T42" s="248">
        <v>0</v>
      </c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>
        <f t="shared" si="11"/>
        <v>0</v>
      </c>
      <c r="BD42" s="379">
        <f t="shared" si="12"/>
        <v>0</v>
      </c>
      <c r="BE42" s="379">
        <f t="shared" si="2"/>
        <v>0</v>
      </c>
      <c r="BF42" s="379">
        <f t="shared" si="3"/>
        <v>0</v>
      </c>
      <c r="BG42" s="90"/>
      <c r="BH42" s="92"/>
      <c r="BI42" s="92"/>
      <c r="BJ42" s="94"/>
      <c r="BK42" s="93"/>
      <c r="BL42" s="93"/>
      <c r="BM42" s="94"/>
      <c r="BN42" s="93"/>
      <c r="BO42" s="95"/>
      <c r="BP42" s="94"/>
      <c r="BQ42" s="93"/>
      <c r="BR42" s="93"/>
      <c r="BS42" s="94"/>
    </row>
    <row r="43" spans="1:71" ht="19.5" customHeight="1">
      <c r="A43" s="168" t="s">
        <v>245</v>
      </c>
      <c r="B43" s="468" t="s">
        <v>404</v>
      </c>
      <c r="C43" s="468" t="s">
        <v>265</v>
      </c>
      <c r="D43" s="46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>
        <v>0</v>
      </c>
      <c r="R43" s="248">
        <v>0</v>
      </c>
      <c r="S43" s="248">
        <v>0</v>
      </c>
      <c r="T43" s="248">
        <v>0</v>
      </c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>
        <f t="shared" si="11"/>
        <v>0</v>
      </c>
      <c r="BD43" s="379">
        <f t="shared" si="12"/>
        <v>0</v>
      </c>
      <c r="BE43" s="379">
        <f t="shared" si="2"/>
        <v>0</v>
      </c>
      <c r="BF43" s="379">
        <f t="shared" si="3"/>
        <v>0</v>
      </c>
      <c r="BG43" s="90"/>
      <c r="BH43" s="92"/>
      <c r="BI43" s="92"/>
      <c r="BJ43" s="94"/>
      <c r="BK43" s="93"/>
      <c r="BL43" s="93"/>
      <c r="BM43" s="94"/>
      <c r="BN43" s="93"/>
      <c r="BO43" s="95"/>
      <c r="BP43" s="94"/>
      <c r="BQ43" s="93"/>
      <c r="BR43" s="93"/>
      <c r="BS43" s="94"/>
    </row>
    <row r="44" spans="1:71" ht="19.5" customHeight="1">
      <c r="A44" s="103">
        <v>107051</v>
      </c>
      <c r="B44" s="450" t="s">
        <v>72</v>
      </c>
      <c r="C44" s="450" t="s">
        <v>265</v>
      </c>
      <c r="D44" s="450"/>
      <c r="E44" s="248"/>
      <c r="F44" s="248"/>
      <c r="G44" s="248"/>
      <c r="H44" s="248"/>
      <c r="I44" s="248"/>
      <c r="J44" s="248"/>
      <c r="K44" s="248"/>
      <c r="L44" s="248"/>
      <c r="M44" s="248">
        <v>4953000</v>
      </c>
      <c r="N44" s="248">
        <v>4953000</v>
      </c>
      <c r="O44" s="248">
        <v>4953000</v>
      </c>
      <c r="P44" s="248">
        <v>4953000</v>
      </c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>
        <f t="shared" si="11"/>
        <v>4953000</v>
      </c>
      <c r="BD44" s="379">
        <f t="shared" si="12"/>
        <v>4953000</v>
      </c>
      <c r="BE44" s="379">
        <f t="shared" si="2"/>
        <v>4953000</v>
      </c>
      <c r="BF44" s="379">
        <f t="shared" si="3"/>
        <v>4953000</v>
      </c>
      <c r="BG44" s="90"/>
      <c r="BH44" s="93"/>
      <c r="BI44" s="93"/>
      <c r="BJ44" s="94"/>
      <c r="BK44" s="93"/>
      <c r="BL44" s="93"/>
      <c r="BM44" s="94"/>
      <c r="BN44" s="93"/>
      <c r="BO44" s="95"/>
      <c r="BP44" s="94"/>
      <c r="BQ44" s="94"/>
      <c r="BR44" s="94"/>
      <c r="BS44" s="94"/>
    </row>
    <row r="45" spans="1:71" ht="19.5" customHeight="1">
      <c r="A45" s="167" t="s">
        <v>406</v>
      </c>
      <c r="B45" s="452" t="s">
        <v>378</v>
      </c>
      <c r="C45" s="469" t="s">
        <v>265</v>
      </c>
      <c r="D45" s="469"/>
      <c r="E45" s="470"/>
      <c r="F45" s="470"/>
      <c r="G45" s="470"/>
      <c r="H45" s="470"/>
      <c r="I45" s="470"/>
      <c r="J45" s="470"/>
      <c r="K45" s="470"/>
      <c r="L45" s="470"/>
      <c r="M45" s="470">
        <v>370000</v>
      </c>
      <c r="N45" s="470">
        <v>370000</v>
      </c>
      <c r="O45" s="470">
        <v>370000</v>
      </c>
      <c r="P45" s="470">
        <v>370000</v>
      </c>
      <c r="Q45" s="470"/>
      <c r="R45" s="470"/>
      <c r="S45" s="470"/>
      <c r="T45" s="470"/>
      <c r="U45" s="470"/>
      <c r="V45" s="470"/>
      <c r="W45" s="470"/>
      <c r="X45" s="470">
        <v>250000</v>
      </c>
      <c r="Y45" s="470">
        <v>250000</v>
      </c>
      <c r="Z45" s="470">
        <v>250000</v>
      </c>
      <c r="AA45" s="470"/>
      <c r="AB45" s="470"/>
      <c r="AC45" s="470"/>
      <c r="AD45" s="470"/>
      <c r="AE45" s="470"/>
      <c r="AF45" s="470"/>
      <c r="AG45" s="470"/>
      <c r="AH45" s="470"/>
      <c r="AI45" s="470"/>
      <c r="AJ45" s="470"/>
      <c r="AK45" s="470"/>
      <c r="AL45" s="470"/>
      <c r="AM45" s="470"/>
      <c r="AN45" s="470"/>
      <c r="AO45" s="470"/>
      <c r="AP45" s="470"/>
      <c r="AQ45" s="470"/>
      <c r="AR45" s="470"/>
      <c r="AS45" s="470"/>
      <c r="AT45" s="470"/>
      <c r="AU45" s="470"/>
      <c r="AV45" s="470"/>
      <c r="AW45" s="470"/>
      <c r="AX45" s="470"/>
      <c r="AY45" s="470"/>
      <c r="AZ45" s="470"/>
      <c r="BA45" s="470"/>
      <c r="BB45" s="470"/>
      <c r="BC45" s="470">
        <f t="shared" si="11"/>
        <v>620000</v>
      </c>
      <c r="BD45" s="379">
        <f t="shared" si="12"/>
        <v>620000</v>
      </c>
      <c r="BE45" s="379">
        <f t="shared" si="2"/>
        <v>620000</v>
      </c>
      <c r="BF45" s="379">
        <f t="shared" si="3"/>
        <v>620000</v>
      </c>
      <c r="BG45" s="90"/>
      <c r="BH45" s="93"/>
      <c r="BI45" s="93"/>
      <c r="BJ45" s="94"/>
      <c r="BK45" s="93"/>
      <c r="BL45" s="93"/>
      <c r="BM45" s="94"/>
      <c r="BN45" s="93"/>
      <c r="BO45" s="95"/>
      <c r="BP45" s="94"/>
      <c r="BQ45" s="94"/>
      <c r="BR45" s="94"/>
      <c r="BS45" s="94"/>
    </row>
    <row r="46" spans="1:71" s="179" customFormat="1" ht="19.5" customHeight="1">
      <c r="A46" s="315">
        <v>107060</v>
      </c>
      <c r="B46" s="456" t="s">
        <v>407</v>
      </c>
      <c r="C46" s="471" t="s">
        <v>265</v>
      </c>
      <c r="D46" s="471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>
        <v>1085850</v>
      </c>
      <c r="Q46" s="472">
        <v>4620000</v>
      </c>
      <c r="R46" s="472">
        <v>4620000</v>
      </c>
      <c r="S46" s="472">
        <v>4620000</v>
      </c>
      <c r="T46" s="472">
        <v>4620000</v>
      </c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>
        <f t="shared" si="11"/>
        <v>4620000</v>
      </c>
      <c r="BD46" s="379">
        <f t="shared" si="12"/>
        <v>4620000</v>
      </c>
      <c r="BE46" s="379">
        <f t="shared" si="2"/>
        <v>4620000</v>
      </c>
      <c r="BF46" s="379">
        <f t="shared" si="3"/>
        <v>5705850</v>
      </c>
      <c r="BG46" s="173"/>
      <c r="BH46" s="176"/>
      <c r="BI46" s="176"/>
      <c r="BJ46" s="175"/>
      <c r="BK46" s="176"/>
      <c r="BL46" s="176"/>
      <c r="BM46" s="175"/>
      <c r="BN46" s="176"/>
      <c r="BO46" s="247"/>
      <c r="BP46" s="175"/>
      <c r="BQ46" s="176"/>
      <c r="BR46" s="176"/>
      <c r="BS46" s="175"/>
    </row>
    <row r="47" spans="1:71" ht="19.5" customHeight="1">
      <c r="A47" s="104"/>
      <c r="B47" s="463" t="s">
        <v>175</v>
      </c>
      <c r="C47" s="463"/>
      <c r="D47" s="467">
        <f aca="true" t="shared" si="13" ref="D47:BB47">SUM(D38:D46)</f>
        <v>0</v>
      </c>
      <c r="E47" s="467">
        <f t="shared" si="13"/>
        <v>0</v>
      </c>
      <c r="F47" s="467">
        <f t="shared" si="13"/>
        <v>0</v>
      </c>
      <c r="G47" s="467">
        <f t="shared" si="13"/>
        <v>0</v>
      </c>
      <c r="H47" s="467">
        <f t="shared" si="13"/>
        <v>0</v>
      </c>
      <c r="I47" s="467">
        <f t="shared" si="13"/>
        <v>0</v>
      </c>
      <c r="J47" s="467">
        <f t="shared" si="13"/>
        <v>0</v>
      </c>
      <c r="K47" s="467">
        <f t="shared" si="13"/>
        <v>0</v>
      </c>
      <c r="L47" s="467">
        <f t="shared" si="13"/>
        <v>0</v>
      </c>
      <c r="M47" s="467">
        <f t="shared" si="13"/>
        <v>5323000</v>
      </c>
      <c r="N47" s="467">
        <f t="shared" si="13"/>
        <v>5323000</v>
      </c>
      <c r="O47" s="467">
        <f t="shared" si="13"/>
        <v>5325280</v>
      </c>
      <c r="P47" s="467">
        <f t="shared" si="13"/>
        <v>6411130</v>
      </c>
      <c r="Q47" s="467">
        <f t="shared" si="13"/>
        <v>4620000</v>
      </c>
      <c r="R47" s="467">
        <f t="shared" si="13"/>
        <v>4620000</v>
      </c>
      <c r="S47" s="467">
        <f t="shared" si="13"/>
        <v>4817000</v>
      </c>
      <c r="T47" s="467">
        <f t="shared" si="13"/>
        <v>4990000</v>
      </c>
      <c r="U47" s="467">
        <f t="shared" si="13"/>
        <v>0</v>
      </c>
      <c r="V47" s="467">
        <f t="shared" si="13"/>
        <v>0</v>
      </c>
      <c r="W47" s="467"/>
      <c r="X47" s="467">
        <f t="shared" si="13"/>
        <v>250000</v>
      </c>
      <c r="Y47" s="467">
        <f t="shared" si="13"/>
        <v>250000</v>
      </c>
      <c r="Z47" s="467">
        <f t="shared" si="13"/>
        <v>250000</v>
      </c>
      <c r="AA47" s="467">
        <f t="shared" si="13"/>
        <v>0</v>
      </c>
      <c r="AB47" s="467">
        <f t="shared" si="13"/>
        <v>0</v>
      </c>
      <c r="AC47" s="467">
        <f t="shared" si="13"/>
        <v>0</v>
      </c>
      <c r="AD47" s="467">
        <f t="shared" si="13"/>
        <v>0</v>
      </c>
      <c r="AE47" s="467">
        <f t="shared" si="13"/>
        <v>0</v>
      </c>
      <c r="AF47" s="467">
        <f t="shared" si="13"/>
        <v>0</v>
      </c>
      <c r="AG47" s="467">
        <f t="shared" si="13"/>
        <v>0</v>
      </c>
      <c r="AH47" s="467">
        <f t="shared" si="13"/>
        <v>0</v>
      </c>
      <c r="AI47" s="467">
        <f t="shared" si="13"/>
        <v>0</v>
      </c>
      <c r="AJ47" s="467">
        <f t="shared" si="13"/>
        <v>0</v>
      </c>
      <c r="AK47" s="467">
        <f t="shared" si="13"/>
        <v>0</v>
      </c>
      <c r="AL47" s="467">
        <f t="shared" si="13"/>
        <v>0</v>
      </c>
      <c r="AM47" s="467">
        <f t="shared" si="13"/>
        <v>0</v>
      </c>
      <c r="AN47" s="467">
        <f t="shared" si="13"/>
        <v>0</v>
      </c>
      <c r="AO47" s="467">
        <f t="shared" si="13"/>
        <v>0</v>
      </c>
      <c r="AP47" s="467">
        <f t="shared" si="13"/>
        <v>0</v>
      </c>
      <c r="AQ47" s="467">
        <f t="shared" si="13"/>
        <v>0</v>
      </c>
      <c r="AR47" s="467">
        <f t="shared" si="13"/>
        <v>0</v>
      </c>
      <c r="AS47" s="467">
        <f t="shared" si="13"/>
        <v>0</v>
      </c>
      <c r="AT47" s="467">
        <f t="shared" si="13"/>
        <v>0</v>
      </c>
      <c r="AU47" s="467">
        <f t="shared" si="13"/>
        <v>0</v>
      </c>
      <c r="AV47" s="467">
        <f t="shared" si="13"/>
        <v>0</v>
      </c>
      <c r="AW47" s="467">
        <f t="shared" si="13"/>
        <v>0</v>
      </c>
      <c r="AX47" s="467">
        <f t="shared" si="13"/>
        <v>0</v>
      </c>
      <c r="AY47" s="467">
        <f t="shared" si="13"/>
        <v>0</v>
      </c>
      <c r="AZ47" s="467">
        <f t="shared" si="13"/>
        <v>0</v>
      </c>
      <c r="BA47" s="467">
        <f t="shared" si="13"/>
        <v>0</v>
      </c>
      <c r="BB47" s="467">
        <f t="shared" si="13"/>
        <v>0</v>
      </c>
      <c r="BC47" s="467">
        <f t="shared" si="11"/>
        <v>10193000</v>
      </c>
      <c r="BD47" s="467">
        <f t="shared" si="12"/>
        <v>10193000</v>
      </c>
      <c r="BE47" s="467">
        <f t="shared" si="2"/>
        <v>10392280</v>
      </c>
      <c r="BF47" s="467">
        <f t="shared" si="3"/>
        <v>11651130</v>
      </c>
      <c r="BG47" s="90"/>
      <c r="BH47" s="93"/>
      <c r="BI47" s="93"/>
      <c r="BJ47" s="94"/>
      <c r="BK47" s="93"/>
      <c r="BL47" s="93"/>
      <c r="BM47" s="94"/>
      <c r="BN47" s="93"/>
      <c r="BO47" s="95"/>
      <c r="BP47" s="94"/>
      <c r="BQ47" s="93"/>
      <c r="BR47" s="93"/>
      <c r="BS47" s="94"/>
    </row>
    <row r="48" spans="1:71" s="179" customFormat="1" ht="19.5" customHeight="1">
      <c r="A48" s="287" t="s">
        <v>186</v>
      </c>
      <c r="B48" s="459" t="s">
        <v>187</v>
      </c>
      <c r="C48" s="473"/>
      <c r="D48" s="473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>
        <f t="shared" si="11"/>
        <v>0</v>
      </c>
      <c r="BD48" s="467">
        <f t="shared" si="12"/>
        <v>0</v>
      </c>
      <c r="BE48" s="467">
        <f t="shared" si="2"/>
        <v>0</v>
      </c>
      <c r="BF48" s="467">
        <f t="shared" si="3"/>
        <v>0</v>
      </c>
      <c r="BG48" s="246"/>
      <c r="BH48" s="174"/>
      <c r="BI48" s="174"/>
      <c r="BJ48" s="174"/>
      <c r="BK48" s="176"/>
      <c r="BL48" s="176"/>
      <c r="BM48" s="176"/>
      <c r="BN48" s="176"/>
      <c r="BO48" s="176"/>
      <c r="BP48" s="176"/>
      <c r="BQ48" s="176"/>
      <c r="BR48" s="176"/>
      <c r="BS48" s="176"/>
    </row>
    <row r="49" spans="1:71" s="492" customFormat="1" ht="19.5" customHeight="1">
      <c r="A49" s="486"/>
      <c r="B49" s="487" t="s">
        <v>82</v>
      </c>
      <c r="C49" s="487"/>
      <c r="D49" s="488">
        <f aca="true" t="shared" si="14" ref="D49:BB49">SUM(D12,D18,D22,D28,D32,D36,D47,D48)</f>
        <v>0</v>
      </c>
      <c r="E49" s="488">
        <f t="shared" si="14"/>
        <v>6432783</v>
      </c>
      <c r="F49" s="488">
        <f t="shared" si="14"/>
        <v>10101633</v>
      </c>
      <c r="G49" s="488">
        <f t="shared" si="14"/>
        <v>10542453</v>
      </c>
      <c r="H49" s="488">
        <f>SUM(H12,H18,H22,H28,H32,H36,H47,H48)</f>
        <v>10098440</v>
      </c>
      <c r="I49" s="488">
        <f t="shared" si="14"/>
        <v>1234160</v>
      </c>
      <c r="J49" s="488">
        <f t="shared" si="14"/>
        <v>1637720</v>
      </c>
      <c r="K49" s="488">
        <f t="shared" si="14"/>
        <v>1734700</v>
      </c>
      <c r="L49" s="488">
        <f>SUM(L12,L18,L22,L28,L32,L36,L47,L48)</f>
        <v>1637017</v>
      </c>
      <c r="M49" s="488">
        <f t="shared" si="14"/>
        <v>21679960</v>
      </c>
      <c r="N49" s="488">
        <f t="shared" si="14"/>
        <v>22222807</v>
      </c>
      <c r="O49" s="488">
        <f t="shared" si="14"/>
        <v>23225087</v>
      </c>
      <c r="P49" s="488">
        <f>SUM(P12,P18,P22,P28,P32,P36,P47,P48)</f>
        <v>23310937</v>
      </c>
      <c r="Q49" s="488">
        <f t="shared" si="14"/>
        <v>4620000</v>
      </c>
      <c r="R49" s="488">
        <f t="shared" si="14"/>
        <v>4620000</v>
      </c>
      <c r="S49" s="488">
        <f t="shared" si="14"/>
        <v>4817000</v>
      </c>
      <c r="T49" s="488">
        <f>SUM(T12,T18,T22,T28,T32,T36,T47,T48)</f>
        <v>4990000</v>
      </c>
      <c r="U49" s="488">
        <f t="shared" si="14"/>
        <v>0</v>
      </c>
      <c r="V49" s="488">
        <f t="shared" si="14"/>
        <v>0</v>
      </c>
      <c r="W49" s="488"/>
      <c r="X49" s="488">
        <f t="shared" si="14"/>
        <v>2200000</v>
      </c>
      <c r="Y49" s="488">
        <f t="shared" si="14"/>
        <v>2200000</v>
      </c>
      <c r="Z49" s="488">
        <f t="shared" si="14"/>
        <v>2200000</v>
      </c>
      <c r="AA49" s="488">
        <f t="shared" si="14"/>
        <v>0</v>
      </c>
      <c r="AB49" s="488">
        <f t="shared" si="14"/>
        <v>0</v>
      </c>
      <c r="AC49" s="488">
        <f t="shared" si="14"/>
        <v>0</v>
      </c>
      <c r="AD49" s="488">
        <f t="shared" si="14"/>
        <v>0</v>
      </c>
      <c r="AE49" s="488">
        <f t="shared" si="14"/>
        <v>7386927</v>
      </c>
      <c r="AF49" s="488">
        <f t="shared" si="14"/>
        <v>10520371</v>
      </c>
      <c r="AG49" s="488">
        <f t="shared" si="14"/>
        <v>10355271</v>
      </c>
      <c r="AH49" s="488">
        <f>SUM(AH12,AH18,AH22,AH28,AH32,AH36,AH47,AH48)</f>
        <v>13865086</v>
      </c>
      <c r="AI49" s="488">
        <f t="shared" si="14"/>
        <v>0</v>
      </c>
      <c r="AJ49" s="488">
        <f t="shared" si="14"/>
        <v>0</v>
      </c>
      <c r="AK49" s="488">
        <f t="shared" si="14"/>
        <v>861992</v>
      </c>
      <c r="AL49" s="488">
        <f>SUM(AL12,AL18,AL22,AL28,AL32,AL36,AL47,AL48)</f>
        <v>1861992</v>
      </c>
      <c r="AM49" s="488">
        <f t="shared" si="14"/>
        <v>2000000</v>
      </c>
      <c r="AN49" s="488">
        <f t="shared" si="14"/>
        <v>43160604</v>
      </c>
      <c r="AO49" s="488">
        <f t="shared" si="14"/>
        <v>59949612</v>
      </c>
      <c r="AP49" s="488">
        <f>SUM(AP12,AP18,AP22,AP28,AP32,AP36,AP47,AP48)</f>
        <v>61565372</v>
      </c>
      <c r="AQ49" s="488">
        <f t="shared" si="14"/>
        <v>0</v>
      </c>
      <c r="AR49" s="488">
        <f t="shared" si="14"/>
        <v>0</v>
      </c>
      <c r="AS49" s="488">
        <f t="shared" si="14"/>
        <v>0</v>
      </c>
      <c r="AT49" s="488">
        <f t="shared" si="14"/>
        <v>0</v>
      </c>
      <c r="AU49" s="488">
        <f t="shared" si="14"/>
        <v>0</v>
      </c>
      <c r="AV49" s="488">
        <f t="shared" si="14"/>
        <v>0</v>
      </c>
      <c r="AW49" s="488">
        <f t="shared" si="14"/>
        <v>0</v>
      </c>
      <c r="AX49" s="488">
        <f t="shared" si="14"/>
        <v>7462000</v>
      </c>
      <c r="AY49" s="488">
        <f t="shared" si="14"/>
        <v>7462000</v>
      </c>
      <c r="AZ49" s="488">
        <f t="shared" si="14"/>
        <v>1487589</v>
      </c>
      <c r="BA49" s="488">
        <f t="shared" si="14"/>
        <v>1487589</v>
      </c>
      <c r="BB49" s="488">
        <f t="shared" si="14"/>
        <v>1487589</v>
      </c>
      <c r="BC49" s="488">
        <f t="shared" si="11"/>
        <v>47041419</v>
      </c>
      <c r="BD49" s="488">
        <f t="shared" si="12"/>
        <v>103412724</v>
      </c>
      <c r="BE49" s="488">
        <f t="shared" si="2"/>
        <v>122635704</v>
      </c>
      <c r="BF49" s="488">
        <f t="shared" si="3"/>
        <v>128478433</v>
      </c>
      <c r="BG49" s="489"/>
      <c r="BH49" s="490"/>
      <c r="BI49" s="490"/>
      <c r="BJ49" s="490"/>
      <c r="BK49" s="491"/>
      <c r="BL49" s="491"/>
      <c r="BM49" s="491"/>
      <c r="BN49" s="491"/>
      <c r="BO49" s="491"/>
      <c r="BP49" s="491"/>
      <c r="BQ49" s="491"/>
      <c r="BR49" s="491"/>
      <c r="BS49" s="491"/>
    </row>
    <row r="50" spans="1:71" ht="19.5" customHeight="1">
      <c r="A50" s="81"/>
      <c r="B50" s="525" t="s">
        <v>492</v>
      </c>
      <c r="C50" s="526"/>
      <c r="D50" s="526"/>
      <c r="E50" s="125"/>
      <c r="F50" s="505"/>
      <c r="G50" s="505"/>
      <c r="H50" s="505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>
        <f t="shared" si="11"/>
        <v>0</v>
      </c>
      <c r="BD50" s="379">
        <f t="shared" si="12"/>
        <v>0</v>
      </c>
      <c r="BE50" s="379">
        <f t="shared" si="2"/>
        <v>0</v>
      </c>
      <c r="BF50" s="379">
        <f t="shared" si="3"/>
        <v>0</v>
      </c>
      <c r="BG50" s="86"/>
      <c r="BH50" s="87"/>
      <c r="BI50" s="87"/>
      <c r="BJ50" s="94"/>
      <c r="BK50" s="87"/>
      <c r="BL50" s="87"/>
      <c r="BM50" s="98"/>
      <c r="BN50" s="97"/>
      <c r="BO50" s="97"/>
      <c r="BP50" s="98"/>
      <c r="BQ50" s="88"/>
      <c r="BR50" s="88"/>
      <c r="BS50" s="98"/>
    </row>
    <row r="51" spans="1:71" ht="19.5" customHeight="1">
      <c r="A51" s="171" t="s">
        <v>179</v>
      </c>
      <c r="B51" s="452" t="s">
        <v>381</v>
      </c>
      <c r="C51" s="468" t="s">
        <v>265</v>
      </c>
      <c r="D51" s="468"/>
      <c r="E51" s="475">
        <v>13402450</v>
      </c>
      <c r="F51" s="475">
        <v>13896406</v>
      </c>
      <c r="G51" s="475">
        <v>15045464</v>
      </c>
      <c r="H51" s="475">
        <f>G51+51143+169220</f>
        <v>15265827</v>
      </c>
      <c r="I51" s="475">
        <v>2981775</v>
      </c>
      <c r="J51" s="475">
        <v>3110446</v>
      </c>
      <c r="K51" s="475">
        <v>3363239</v>
      </c>
      <c r="L51" s="475">
        <f>K51+11252</f>
        <v>3374491</v>
      </c>
      <c r="M51" s="475">
        <v>888810</v>
      </c>
      <c r="N51" s="475">
        <v>888810</v>
      </c>
      <c r="O51" s="475">
        <v>888810</v>
      </c>
      <c r="P51" s="475">
        <f>O51-60593</f>
        <v>828217</v>
      </c>
      <c r="Q51" s="474"/>
      <c r="R51" s="474"/>
      <c r="S51" s="474"/>
      <c r="T51" s="474"/>
      <c r="U51" s="474"/>
      <c r="V51" s="474"/>
      <c r="W51" s="474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  <c r="BA51" s="379"/>
      <c r="BB51" s="379"/>
      <c r="BC51" s="379">
        <f t="shared" si="11"/>
        <v>17273035</v>
      </c>
      <c r="BD51" s="379">
        <f t="shared" si="12"/>
        <v>17895662</v>
      </c>
      <c r="BE51" s="379">
        <f t="shared" si="2"/>
        <v>19297513</v>
      </c>
      <c r="BF51" s="379">
        <f t="shared" si="3"/>
        <v>19468535</v>
      </c>
      <c r="BG51" s="86"/>
      <c r="BH51" s="87"/>
      <c r="BI51" s="87"/>
      <c r="BJ51" s="94"/>
      <c r="BK51" s="87"/>
      <c r="BL51" s="87"/>
      <c r="BM51" s="98"/>
      <c r="BN51" s="97"/>
      <c r="BO51" s="97"/>
      <c r="BP51" s="98"/>
      <c r="BQ51" s="88"/>
      <c r="BR51" s="88"/>
      <c r="BS51" s="98"/>
    </row>
    <row r="52" spans="1:71" ht="19.5" customHeight="1">
      <c r="A52" s="171" t="s">
        <v>180</v>
      </c>
      <c r="B52" s="452" t="s">
        <v>382</v>
      </c>
      <c r="C52" s="468" t="s">
        <v>265</v>
      </c>
      <c r="D52" s="468"/>
      <c r="E52" s="475"/>
      <c r="F52" s="475"/>
      <c r="G52" s="475"/>
      <c r="H52" s="475"/>
      <c r="I52" s="475"/>
      <c r="J52" s="475"/>
      <c r="K52" s="475"/>
      <c r="L52" s="475"/>
      <c r="M52" s="475">
        <v>1812000</v>
      </c>
      <c r="N52" s="475">
        <v>1812000</v>
      </c>
      <c r="O52" s="475">
        <v>1812000</v>
      </c>
      <c r="P52" s="475">
        <v>1812000</v>
      </c>
      <c r="Q52" s="474"/>
      <c r="R52" s="474"/>
      <c r="S52" s="474"/>
      <c r="T52" s="474"/>
      <c r="U52" s="474"/>
      <c r="V52" s="474"/>
      <c r="W52" s="474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453"/>
      <c r="AJ52" s="453"/>
      <c r="AK52" s="453"/>
      <c r="AL52" s="453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>
        <f t="shared" si="11"/>
        <v>1812000</v>
      </c>
      <c r="BD52" s="379">
        <f t="shared" si="12"/>
        <v>1812000</v>
      </c>
      <c r="BE52" s="379">
        <f t="shared" si="2"/>
        <v>1812000</v>
      </c>
      <c r="BF52" s="379">
        <f t="shared" si="3"/>
        <v>1812000</v>
      </c>
      <c r="BG52" s="86"/>
      <c r="BH52" s="87"/>
      <c r="BI52" s="87"/>
      <c r="BJ52" s="94"/>
      <c r="BK52" s="87"/>
      <c r="BL52" s="87"/>
      <c r="BM52" s="98"/>
      <c r="BN52" s="97"/>
      <c r="BO52" s="97"/>
      <c r="BP52" s="98"/>
      <c r="BQ52" s="88"/>
      <c r="BR52" s="88"/>
      <c r="BS52" s="98"/>
    </row>
    <row r="53" spans="1:71" ht="19.5" customHeight="1">
      <c r="A53" s="171" t="s">
        <v>461</v>
      </c>
      <c r="B53" s="452" t="s">
        <v>462</v>
      </c>
      <c r="C53" s="468" t="s">
        <v>265</v>
      </c>
      <c r="D53" s="468"/>
      <c r="E53" s="475">
        <v>1051000</v>
      </c>
      <c r="F53" s="475">
        <v>1051000</v>
      </c>
      <c r="G53" s="475">
        <v>1051000</v>
      </c>
      <c r="H53" s="475">
        <v>1051000</v>
      </c>
      <c r="I53" s="475">
        <v>262000</v>
      </c>
      <c r="J53" s="475">
        <v>262000</v>
      </c>
      <c r="K53" s="475">
        <v>262000</v>
      </c>
      <c r="L53" s="475">
        <v>262000</v>
      </c>
      <c r="M53" s="475">
        <v>1912000</v>
      </c>
      <c r="N53" s="475">
        <v>1912000</v>
      </c>
      <c r="O53" s="475">
        <v>1912000</v>
      </c>
      <c r="P53" s="475">
        <f>O53-60992</f>
        <v>1851008</v>
      </c>
      <c r="Q53" s="474"/>
      <c r="R53" s="474"/>
      <c r="S53" s="474"/>
      <c r="T53" s="474"/>
      <c r="U53" s="474"/>
      <c r="V53" s="474"/>
      <c r="W53" s="474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453"/>
      <c r="AJ53" s="453"/>
      <c r="AK53" s="453"/>
      <c r="AL53" s="453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>
        <f t="shared" si="11"/>
        <v>3225000</v>
      </c>
      <c r="BD53" s="379">
        <f t="shared" si="12"/>
        <v>3225000</v>
      </c>
      <c r="BE53" s="379">
        <f t="shared" si="2"/>
        <v>3225000</v>
      </c>
      <c r="BF53" s="379">
        <f t="shared" si="3"/>
        <v>3164008</v>
      </c>
      <c r="BG53" s="86"/>
      <c r="BH53" s="87"/>
      <c r="BI53" s="87"/>
      <c r="BJ53" s="94"/>
      <c r="BK53" s="87"/>
      <c r="BL53" s="87"/>
      <c r="BM53" s="98"/>
      <c r="BN53" s="97"/>
      <c r="BO53" s="97"/>
      <c r="BP53" s="98"/>
      <c r="BQ53" s="88"/>
      <c r="BR53" s="88"/>
      <c r="BS53" s="98"/>
    </row>
    <row r="54" spans="1:71" ht="19.5" customHeight="1">
      <c r="A54" s="171" t="s">
        <v>523</v>
      </c>
      <c r="B54" s="457" t="s">
        <v>524</v>
      </c>
      <c r="C54" s="468" t="s">
        <v>265</v>
      </c>
      <c r="D54" s="468"/>
      <c r="E54" s="475">
        <v>6321416</v>
      </c>
      <c r="F54" s="475">
        <v>6321416</v>
      </c>
      <c r="G54" s="475">
        <v>6321416</v>
      </c>
      <c r="H54" s="475">
        <v>6321416</v>
      </c>
      <c r="I54" s="475">
        <v>1420893</v>
      </c>
      <c r="J54" s="475">
        <v>1420893</v>
      </c>
      <c r="K54" s="475">
        <v>1420893</v>
      </c>
      <c r="L54" s="475">
        <v>1420893</v>
      </c>
      <c r="M54" s="475">
        <v>10822568</v>
      </c>
      <c r="N54" s="475">
        <v>10822568</v>
      </c>
      <c r="O54" s="475">
        <v>10822568</v>
      </c>
      <c r="P54" s="475">
        <v>12129548</v>
      </c>
      <c r="Q54" s="474"/>
      <c r="R54" s="474"/>
      <c r="S54" s="474"/>
      <c r="T54" s="474"/>
      <c r="U54" s="474"/>
      <c r="V54" s="474"/>
      <c r="W54" s="474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>
        <v>600000</v>
      </c>
      <c r="AJ54" s="379">
        <v>600000</v>
      </c>
      <c r="AK54" s="379">
        <v>600000</v>
      </c>
      <c r="AL54" s="379">
        <f>AK54+355465-169220</f>
        <v>786245</v>
      </c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>
        <f t="shared" si="11"/>
        <v>19164877</v>
      </c>
      <c r="BD54" s="379">
        <f t="shared" si="12"/>
        <v>19164877</v>
      </c>
      <c r="BE54" s="379">
        <f t="shared" si="2"/>
        <v>19164877</v>
      </c>
      <c r="BF54" s="379">
        <f t="shared" si="3"/>
        <v>20658102</v>
      </c>
      <c r="BG54" s="86"/>
      <c r="BH54" s="87"/>
      <c r="BI54" s="87"/>
      <c r="BJ54" s="94"/>
      <c r="BK54" s="87"/>
      <c r="BL54" s="87"/>
      <c r="BM54" s="98"/>
      <c r="BN54" s="97"/>
      <c r="BO54" s="97"/>
      <c r="BP54" s="98"/>
      <c r="BQ54" s="88"/>
      <c r="BR54" s="88"/>
      <c r="BS54" s="98"/>
    </row>
    <row r="55" spans="1:71" ht="19.5" customHeight="1">
      <c r="A55" s="171" t="s">
        <v>496</v>
      </c>
      <c r="B55" s="452" t="s">
        <v>497</v>
      </c>
      <c r="C55" s="468" t="s">
        <v>265</v>
      </c>
      <c r="D55" s="468"/>
      <c r="E55" s="475">
        <v>854000</v>
      </c>
      <c r="F55" s="475">
        <v>854000</v>
      </c>
      <c r="G55" s="475">
        <v>854000</v>
      </c>
      <c r="H55" s="475">
        <v>854000</v>
      </c>
      <c r="I55" s="475">
        <v>198000</v>
      </c>
      <c r="J55" s="475">
        <v>198000</v>
      </c>
      <c r="K55" s="475">
        <v>198000</v>
      </c>
      <c r="L55" s="475">
        <v>198000</v>
      </c>
      <c r="M55" s="475">
        <v>710000</v>
      </c>
      <c r="N55" s="475">
        <v>710000</v>
      </c>
      <c r="O55" s="475">
        <v>710000</v>
      </c>
      <c r="P55" s="475">
        <v>710000</v>
      </c>
      <c r="Q55" s="474"/>
      <c r="R55" s="474"/>
      <c r="S55" s="474"/>
      <c r="T55" s="474"/>
      <c r="U55" s="474"/>
      <c r="V55" s="474"/>
      <c r="W55" s="474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>
        <f t="shared" si="11"/>
        <v>1762000</v>
      </c>
      <c r="BD55" s="379">
        <f t="shared" si="12"/>
        <v>1762000</v>
      </c>
      <c r="BE55" s="379">
        <f t="shared" si="2"/>
        <v>1762000</v>
      </c>
      <c r="BF55" s="379">
        <f t="shared" si="3"/>
        <v>1762000</v>
      </c>
      <c r="BG55" s="86"/>
      <c r="BH55" s="87"/>
      <c r="BI55" s="87"/>
      <c r="BJ55" s="94"/>
      <c r="BK55" s="87"/>
      <c r="BL55" s="87"/>
      <c r="BM55" s="98"/>
      <c r="BN55" s="97"/>
      <c r="BO55" s="97"/>
      <c r="BP55" s="98"/>
      <c r="BQ55" s="88"/>
      <c r="BR55" s="88"/>
      <c r="BS55" s="98"/>
    </row>
    <row r="56" spans="1:71" s="492" customFormat="1" ht="19.5" customHeight="1">
      <c r="A56" s="493"/>
      <c r="B56" s="494" t="s">
        <v>493</v>
      </c>
      <c r="C56" s="494"/>
      <c r="D56" s="495">
        <f aca="true" t="shared" si="15" ref="D56:BB56">SUM(D51:D55)</f>
        <v>0</v>
      </c>
      <c r="E56" s="488">
        <f t="shared" si="15"/>
        <v>21628866</v>
      </c>
      <c r="F56" s="488">
        <f t="shared" si="15"/>
        <v>22122822</v>
      </c>
      <c r="G56" s="488">
        <f t="shared" si="15"/>
        <v>23271880</v>
      </c>
      <c r="H56" s="488">
        <f t="shared" si="15"/>
        <v>23492243</v>
      </c>
      <c r="I56" s="488">
        <f t="shared" si="15"/>
        <v>4862668</v>
      </c>
      <c r="J56" s="488">
        <f t="shared" si="15"/>
        <v>4991339</v>
      </c>
      <c r="K56" s="488">
        <f t="shared" si="15"/>
        <v>5244132</v>
      </c>
      <c r="L56" s="488">
        <f t="shared" si="15"/>
        <v>5255384</v>
      </c>
      <c r="M56" s="488">
        <f t="shared" si="15"/>
        <v>16145378</v>
      </c>
      <c r="N56" s="488">
        <f t="shared" si="15"/>
        <v>16145378</v>
      </c>
      <c r="O56" s="488">
        <f t="shared" si="15"/>
        <v>16145378</v>
      </c>
      <c r="P56" s="488">
        <f t="shared" si="15"/>
        <v>17330773</v>
      </c>
      <c r="Q56" s="488">
        <f t="shared" si="15"/>
        <v>0</v>
      </c>
      <c r="R56" s="488">
        <f t="shared" si="15"/>
        <v>0</v>
      </c>
      <c r="S56" s="488">
        <f t="shared" si="15"/>
        <v>0</v>
      </c>
      <c r="T56" s="488">
        <f t="shared" si="15"/>
        <v>0</v>
      </c>
      <c r="U56" s="488">
        <f t="shared" si="15"/>
        <v>0</v>
      </c>
      <c r="V56" s="488">
        <f t="shared" si="15"/>
        <v>0</v>
      </c>
      <c r="W56" s="488"/>
      <c r="X56" s="488">
        <f t="shared" si="15"/>
        <v>0</v>
      </c>
      <c r="Y56" s="488">
        <f t="shared" si="15"/>
        <v>0</v>
      </c>
      <c r="Z56" s="488">
        <f t="shared" si="15"/>
        <v>0</v>
      </c>
      <c r="AA56" s="488">
        <f t="shared" si="15"/>
        <v>0</v>
      </c>
      <c r="AB56" s="488">
        <f t="shared" si="15"/>
        <v>0</v>
      </c>
      <c r="AC56" s="488">
        <f t="shared" si="15"/>
        <v>0</v>
      </c>
      <c r="AD56" s="488">
        <f t="shared" si="15"/>
        <v>0</v>
      </c>
      <c r="AE56" s="488">
        <f t="shared" si="15"/>
        <v>0</v>
      </c>
      <c r="AF56" s="488">
        <f t="shared" si="15"/>
        <v>0</v>
      </c>
      <c r="AG56" s="488">
        <f t="shared" si="15"/>
        <v>0</v>
      </c>
      <c r="AH56" s="488">
        <f t="shared" si="15"/>
        <v>0</v>
      </c>
      <c r="AI56" s="488">
        <f t="shared" si="15"/>
        <v>600000</v>
      </c>
      <c r="AJ56" s="488">
        <f t="shared" si="15"/>
        <v>600000</v>
      </c>
      <c r="AK56" s="488">
        <f t="shared" si="15"/>
        <v>600000</v>
      </c>
      <c r="AL56" s="488">
        <f t="shared" si="15"/>
        <v>786245</v>
      </c>
      <c r="AM56" s="488">
        <f t="shared" si="15"/>
        <v>0</v>
      </c>
      <c r="AN56" s="488">
        <f t="shared" si="15"/>
        <v>0</v>
      </c>
      <c r="AO56" s="488">
        <f t="shared" si="15"/>
        <v>0</v>
      </c>
      <c r="AP56" s="488">
        <f t="shared" si="15"/>
        <v>0</v>
      </c>
      <c r="AQ56" s="488">
        <f t="shared" si="15"/>
        <v>0</v>
      </c>
      <c r="AR56" s="488">
        <f t="shared" si="15"/>
        <v>0</v>
      </c>
      <c r="AS56" s="488">
        <f t="shared" si="15"/>
        <v>0</v>
      </c>
      <c r="AT56" s="488">
        <f t="shared" si="15"/>
        <v>0</v>
      </c>
      <c r="AU56" s="488">
        <f t="shared" si="15"/>
        <v>0</v>
      </c>
      <c r="AV56" s="488">
        <f t="shared" si="15"/>
        <v>0</v>
      </c>
      <c r="AW56" s="488">
        <f t="shared" si="15"/>
        <v>0</v>
      </c>
      <c r="AX56" s="488">
        <f t="shared" si="15"/>
        <v>0</v>
      </c>
      <c r="AY56" s="488">
        <f t="shared" si="15"/>
        <v>0</v>
      </c>
      <c r="AZ56" s="488">
        <f t="shared" si="15"/>
        <v>0</v>
      </c>
      <c r="BA56" s="488">
        <f t="shared" si="15"/>
        <v>0</v>
      </c>
      <c r="BB56" s="488">
        <f t="shared" si="15"/>
        <v>0</v>
      </c>
      <c r="BC56" s="488">
        <f t="shared" si="11"/>
        <v>43236912</v>
      </c>
      <c r="BD56" s="488">
        <f t="shared" si="12"/>
        <v>43859539</v>
      </c>
      <c r="BE56" s="488">
        <f t="shared" si="2"/>
        <v>45261390</v>
      </c>
      <c r="BF56" s="488">
        <f t="shared" si="3"/>
        <v>46864645</v>
      </c>
      <c r="BG56" s="496"/>
      <c r="BH56" s="497"/>
      <c r="BI56" s="497"/>
      <c r="BJ56" s="498"/>
      <c r="BK56" s="497"/>
      <c r="BL56" s="497"/>
      <c r="BM56" s="499"/>
      <c r="BN56" s="500"/>
      <c r="BO56" s="500"/>
      <c r="BP56" s="499"/>
      <c r="BQ56" s="501"/>
      <c r="BR56" s="501"/>
      <c r="BS56" s="499"/>
    </row>
    <row r="57" spans="1:71" s="492" customFormat="1" ht="24.75" customHeight="1">
      <c r="A57" s="493"/>
      <c r="B57" s="494" t="s">
        <v>188</v>
      </c>
      <c r="C57" s="494"/>
      <c r="D57" s="488">
        <f aca="true" t="shared" si="16" ref="D57:BB57">D49+D56</f>
        <v>0</v>
      </c>
      <c r="E57" s="488">
        <f t="shared" si="16"/>
        <v>28061649</v>
      </c>
      <c r="F57" s="488">
        <f t="shared" si="16"/>
        <v>32224455</v>
      </c>
      <c r="G57" s="488">
        <f t="shared" si="16"/>
        <v>33814333</v>
      </c>
      <c r="H57" s="488">
        <f t="shared" si="16"/>
        <v>33590683</v>
      </c>
      <c r="I57" s="488">
        <f t="shared" si="16"/>
        <v>6096828</v>
      </c>
      <c r="J57" s="488">
        <f t="shared" si="16"/>
        <v>6629059</v>
      </c>
      <c r="K57" s="488">
        <f t="shared" si="16"/>
        <v>6978832</v>
      </c>
      <c r="L57" s="488">
        <f t="shared" si="16"/>
        <v>6892401</v>
      </c>
      <c r="M57" s="488">
        <f t="shared" si="16"/>
        <v>37825338</v>
      </c>
      <c r="N57" s="488">
        <f t="shared" si="16"/>
        <v>38368185</v>
      </c>
      <c r="O57" s="488">
        <f t="shared" si="16"/>
        <v>39370465</v>
      </c>
      <c r="P57" s="488">
        <f t="shared" si="16"/>
        <v>40641710</v>
      </c>
      <c r="Q57" s="488">
        <f t="shared" si="16"/>
        <v>4620000</v>
      </c>
      <c r="R57" s="488">
        <f t="shared" si="16"/>
        <v>4620000</v>
      </c>
      <c r="S57" s="488">
        <f t="shared" si="16"/>
        <v>4817000</v>
      </c>
      <c r="T57" s="488">
        <f t="shared" si="16"/>
        <v>4990000</v>
      </c>
      <c r="U57" s="488">
        <f t="shared" si="16"/>
        <v>0</v>
      </c>
      <c r="V57" s="488">
        <f t="shared" si="16"/>
        <v>0</v>
      </c>
      <c r="W57" s="488">
        <f>W12</f>
        <v>291386</v>
      </c>
      <c r="X57" s="488">
        <f t="shared" si="16"/>
        <v>2200000</v>
      </c>
      <c r="Y57" s="488">
        <f t="shared" si="16"/>
        <v>2200000</v>
      </c>
      <c r="Z57" s="488">
        <f t="shared" si="16"/>
        <v>2200000</v>
      </c>
      <c r="AA57" s="488">
        <f t="shared" si="16"/>
        <v>0</v>
      </c>
      <c r="AB57" s="488">
        <f t="shared" si="16"/>
        <v>0</v>
      </c>
      <c r="AC57" s="488">
        <f t="shared" si="16"/>
        <v>0</v>
      </c>
      <c r="AD57" s="488">
        <f t="shared" si="16"/>
        <v>0</v>
      </c>
      <c r="AE57" s="488">
        <f t="shared" si="16"/>
        <v>7386927</v>
      </c>
      <c r="AF57" s="488">
        <f t="shared" si="16"/>
        <v>10520371</v>
      </c>
      <c r="AG57" s="488">
        <f t="shared" si="16"/>
        <v>10355271</v>
      </c>
      <c r="AH57" s="488">
        <f t="shared" si="16"/>
        <v>13865086</v>
      </c>
      <c r="AI57" s="488">
        <f t="shared" si="16"/>
        <v>600000</v>
      </c>
      <c r="AJ57" s="488">
        <f t="shared" si="16"/>
        <v>600000</v>
      </c>
      <c r="AK57" s="488">
        <f t="shared" si="16"/>
        <v>1461992</v>
      </c>
      <c r="AL57" s="488">
        <f t="shared" si="16"/>
        <v>2648237</v>
      </c>
      <c r="AM57" s="488">
        <f t="shared" si="16"/>
        <v>2000000</v>
      </c>
      <c r="AN57" s="488">
        <f t="shared" si="16"/>
        <v>43160604</v>
      </c>
      <c r="AO57" s="488">
        <f t="shared" si="16"/>
        <v>59949612</v>
      </c>
      <c r="AP57" s="488">
        <f t="shared" si="16"/>
        <v>61565372</v>
      </c>
      <c r="AQ57" s="488">
        <f t="shared" si="16"/>
        <v>0</v>
      </c>
      <c r="AR57" s="488">
        <f t="shared" si="16"/>
        <v>0</v>
      </c>
      <c r="AS57" s="488">
        <f t="shared" si="16"/>
        <v>0</v>
      </c>
      <c r="AT57" s="488">
        <f t="shared" si="16"/>
        <v>0</v>
      </c>
      <c r="AU57" s="488">
        <f t="shared" si="16"/>
        <v>0</v>
      </c>
      <c r="AV57" s="488">
        <f t="shared" si="16"/>
        <v>0</v>
      </c>
      <c r="AW57" s="488">
        <f t="shared" si="16"/>
        <v>0</v>
      </c>
      <c r="AX57" s="488">
        <f t="shared" si="16"/>
        <v>7462000</v>
      </c>
      <c r="AY57" s="488">
        <f t="shared" si="16"/>
        <v>7462000</v>
      </c>
      <c r="AZ57" s="488">
        <f t="shared" si="16"/>
        <v>1487589</v>
      </c>
      <c r="BA57" s="488">
        <f t="shared" si="16"/>
        <v>1487589</v>
      </c>
      <c r="BB57" s="488">
        <f t="shared" si="16"/>
        <v>1487589</v>
      </c>
      <c r="BC57" s="488">
        <f t="shared" si="11"/>
        <v>90278331</v>
      </c>
      <c r="BD57" s="488">
        <f t="shared" si="12"/>
        <v>147272263</v>
      </c>
      <c r="BE57" s="488">
        <f t="shared" si="2"/>
        <v>167897094</v>
      </c>
      <c r="BF57" s="488">
        <f t="shared" si="3"/>
        <v>175634464</v>
      </c>
      <c r="BG57" s="502"/>
      <c r="BH57" s="500"/>
      <c r="BI57" s="500"/>
      <c r="BJ57" s="499"/>
      <c r="BK57" s="500"/>
      <c r="BL57" s="500"/>
      <c r="BM57" s="499"/>
      <c r="BN57" s="500"/>
      <c r="BO57" s="500"/>
      <c r="BP57" s="499"/>
      <c r="BQ57" s="499"/>
      <c r="BR57" s="500"/>
      <c r="BS57" s="499"/>
    </row>
    <row r="58" spans="2:56" ht="24.75" customHeight="1">
      <c r="B58" s="99" t="s">
        <v>331</v>
      </c>
      <c r="C58" s="304"/>
      <c r="D58" s="304"/>
      <c r="E58" s="294"/>
      <c r="F58" s="294"/>
      <c r="G58" s="294"/>
      <c r="H58" s="294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</row>
    <row r="59" ht="13.5" customHeight="1"/>
    <row r="60" spans="2:12" ht="13.5" customHeight="1">
      <c r="B60" s="119"/>
      <c r="C60" s="306"/>
      <c r="D60" s="306"/>
      <c r="E60" s="119"/>
      <c r="F60" s="119"/>
      <c r="G60" s="119"/>
      <c r="H60" s="119"/>
      <c r="I60" s="119"/>
      <c r="J60" s="119"/>
      <c r="K60" s="119"/>
      <c r="L60" s="119"/>
    </row>
    <row r="61" ht="13.5" customHeight="1"/>
    <row r="62" ht="13.5" customHeight="1"/>
    <row r="63" ht="13.5" customHeight="1"/>
  </sheetData>
  <sheetProtection/>
  <mergeCells count="26">
    <mergeCell ref="AZ1:BB2"/>
    <mergeCell ref="Q1:T2"/>
    <mergeCell ref="U2:W2"/>
    <mergeCell ref="AE2:AH2"/>
    <mergeCell ref="X2:Z2"/>
    <mergeCell ref="U1:AG1"/>
    <mergeCell ref="AA2:AB2"/>
    <mergeCell ref="AC2:AD2"/>
    <mergeCell ref="AQ2:AR2"/>
    <mergeCell ref="AS2:AT2"/>
    <mergeCell ref="BQ1:BS1"/>
    <mergeCell ref="BK1:BM1"/>
    <mergeCell ref="BN1:BP1"/>
    <mergeCell ref="BH1:BJ1"/>
    <mergeCell ref="AI1:AL2"/>
    <mergeCell ref="AM1:AP2"/>
    <mergeCell ref="BC1:BF2"/>
    <mergeCell ref="AU2:AV2"/>
    <mergeCell ref="AQ1:AY1"/>
    <mergeCell ref="AW2:AY2"/>
    <mergeCell ref="A1:A2"/>
    <mergeCell ref="B1:B2"/>
    <mergeCell ref="D1:D2"/>
    <mergeCell ref="E1:H2"/>
    <mergeCell ref="I1:L2"/>
    <mergeCell ref="M1:P2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scale="10" r:id="rId1"/>
  <headerFooter alignWithMargins="0">
    <oddHeader>&amp;C&amp;"Garamond,Félkövér"&amp;48 2/2017. (II.15.) számú költségvetési rendelethez
ZALASZABAR KÖZSÉG  ÖNKORMÁNYZATA ÉS INTÉZMÉNYE
2017. ÉVI KIADÁSI ELŐIRÁNYZATAI &amp;12
 &amp;R&amp;A
&amp;P.oldal
1000.-Ft-ban
</oddHeader>
  </headerFooter>
  <colBreaks count="1" manualBreakCount="1">
    <brk id="27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Layout" zoomScaleSheetLayoutView="100" workbookViewId="0" topLeftCell="A1">
      <selection activeCell="G22" sqref="G22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6.00390625" style="5" customWidth="1"/>
    <col min="4" max="4" width="12.00390625" style="5" customWidth="1"/>
    <col min="5" max="5" width="12.875" style="5" customWidth="1"/>
    <col min="6" max="6" width="14.125" style="5" customWidth="1"/>
    <col min="7" max="7" width="14.625" style="5" customWidth="1"/>
    <col min="8" max="16384" width="11.375" style="5" customWidth="1"/>
  </cols>
  <sheetData>
    <row r="1" spans="1:7" ht="19.5" customHeight="1">
      <c r="A1" s="202" t="s">
        <v>14</v>
      </c>
      <c r="B1" s="203" t="s">
        <v>13</v>
      </c>
      <c r="C1" s="628" t="s">
        <v>556</v>
      </c>
      <c r="D1" s="628" t="s">
        <v>543</v>
      </c>
      <c r="E1" s="628" t="s">
        <v>574</v>
      </c>
      <c r="F1" s="628" t="s">
        <v>596</v>
      </c>
      <c r="G1" s="628" t="s">
        <v>615</v>
      </c>
    </row>
    <row r="2" spans="1:7" ht="19.5" customHeight="1">
      <c r="A2" s="204"/>
      <c r="B2" s="205"/>
      <c r="C2" s="629"/>
      <c r="D2" s="629"/>
      <c r="E2" s="629"/>
      <c r="F2" s="629"/>
      <c r="G2" s="629"/>
    </row>
    <row r="3" spans="1:7" ht="30" customHeight="1">
      <c r="A3" s="400"/>
      <c r="B3" s="402" t="s">
        <v>277</v>
      </c>
      <c r="C3" s="403"/>
      <c r="D3" s="404"/>
      <c r="E3" s="404"/>
      <c r="F3" s="404"/>
      <c r="G3" s="404"/>
    </row>
    <row r="4" spans="1:7" ht="24.75" customHeight="1">
      <c r="A4" s="9" t="s">
        <v>91</v>
      </c>
      <c r="B4" s="237" t="s">
        <v>93</v>
      </c>
      <c r="C4" s="7"/>
      <c r="D4" s="12"/>
      <c r="E4" s="12"/>
      <c r="F4" s="12"/>
      <c r="G4" s="12"/>
    </row>
    <row r="5" spans="1:7" ht="24.75" customHeight="1">
      <c r="A5" s="9" t="s">
        <v>2</v>
      </c>
      <c r="B5" s="9" t="s">
        <v>123</v>
      </c>
      <c r="C5" s="7"/>
      <c r="D5" s="7"/>
      <c r="E5" s="7"/>
      <c r="F5" s="7"/>
      <c r="G5" s="7"/>
    </row>
    <row r="6" spans="1:7" ht="24.75" customHeight="1">
      <c r="A6" s="9"/>
      <c r="B6" s="112" t="s">
        <v>249</v>
      </c>
      <c r="C6" s="282">
        <v>650000</v>
      </c>
      <c r="D6" s="75">
        <v>640000</v>
      </c>
      <c r="E6" s="75">
        <v>640000</v>
      </c>
      <c r="F6" s="75">
        <v>640000</v>
      </c>
      <c r="G6" s="75">
        <v>640000</v>
      </c>
    </row>
    <row r="7" spans="1:7" ht="24.75" customHeight="1">
      <c r="A7" s="9"/>
      <c r="B7" s="10" t="s">
        <v>417</v>
      </c>
      <c r="C7" s="75">
        <v>680000</v>
      </c>
      <c r="D7" s="75">
        <v>0</v>
      </c>
      <c r="E7" s="75">
        <v>0</v>
      </c>
      <c r="F7" s="75">
        <v>0</v>
      </c>
      <c r="G7" s="75">
        <v>0</v>
      </c>
    </row>
    <row r="8" spans="1:7" ht="24.75" customHeight="1">
      <c r="A8" s="9"/>
      <c r="B8" s="112" t="s">
        <v>248</v>
      </c>
      <c r="C8" s="75">
        <v>90000</v>
      </c>
      <c r="D8" s="75">
        <v>800000</v>
      </c>
      <c r="E8" s="75">
        <v>800000</v>
      </c>
      <c r="F8" s="75">
        <v>800000</v>
      </c>
      <c r="G8" s="75">
        <v>800000</v>
      </c>
    </row>
    <row r="9" spans="1:7" ht="24.75" customHeight="1">
      <c r="A9" s="9"/>
      <c r="B9" s="10" t="s">
        <v>476</v>
      </c>
      <c r="C9" s="75">
        <v>70000</v>
      </c>
      <c r="D9" s="75">
        <v>0</v>
      </c>
      <c r="E9" s="75">
        <v>0</v>
      </c>
      <c r="F9" s="75">
        <v>0</v>
      </c>
      <c r="G9" s="75">
        <v>0</v>
      </c>
    </row>
    <row r="10" spans="1:7" ht="24.75" customHeight="1">
      <c r="A10" s="9"/>
      <c r="B10" s="10" t="s">
        <v>540</v>
      </c>
      <c r="C10" s="75">
        <v>500000</v>
      </c>
      <c r="D10" s="75">
        <v>481000</v>
      </c>
      <c r="E10" s="75">
        <v>481000</v>
      </c>
      <c r="F10" s="75">
        <v>481000</v>
      </c>
      <c r="G10" s="75">
        <v>481000</v>
      </c>
    </row>
    <row r="11" spans="1:7" ht="24.75" customHeight="1">
      <c r="A11" s="9"/>
      <c r="B11" s="10" t="s">
        <v>557</v>
      </c>
      <c r="C11" s="282">
        <v>620000</v>
      </c>
      <c r="D11" s="75">
        <v>250000</v>
      </c>
      <c r="E11" s="75">
        <v>250000</v>
      </c>
      <c r="F11" s="75">
        <v>250000</v>
      </c>
      <c r="G11" s="75">
        <v>250000</v>
      </c>
    </row>
    <row r="12" spans="1:7" ht="24.75" customHeight="1">
      <c r="A12" s="113"/>
      <c r="B12" s="10" t="s">
        <v>477</v>
      </c>
      <c r="C12" s="75">
        <v>28000</v>
      </c>
      <c r="D12" s="75">
        <v>29000</v>
      </c>
      <c r="E12" s="75">
        <v>29000</v>
      </c>
      <c r="F12" s="75">
        <v>29000</v>
      </c>
      <c r="G12" s="75">
        <v>29000</v>
      </c>
    </row>
    <row r="13" spans="1:7" ht="24.75" customHeight="1">
      <c r="A13" s="113"/>
      <c r="B13" s="237" t="s">
        <v>127</v>
      </c>
      <c r="C13" s="129">
        <f>SUM(C6:C12)</f>
        <v>2638000</v>
      </c>
      <c r="D13" s="129">
        <f>SUM(D6:D12)</f>
        <v>2200000</v>
      </c>
      <c r="E13" s="129">
        <f>SUM(E6:E12)</f>
        <v>2200000</v>
      </c>
      <c r="F13" s="129">
        <f>SUM(F6:F12)</f>
        <v>2200000</v>
      </c>
      <c r="G13" s="129">
        <f>SUM(G6:G12)</f>
        <v>2200000</v>
      </c>
    </row>
    <row r="14" spans="1:7" ht="24.75" customHeight="1">
      <c r="A14" s="238" t="s">
        <v>4</v>
      </c>
      <c r="B14" s="6" t="s">
        <v>418</v>
      </c>
      <c r="C14" s="75"/>
      <c r="D14" s="129"/>
      <c r="E14" s="129"/>
      <c r="F14" s="129"/>
      <c r="G14" s="129"/>
    </row>
    <row r="15" spans="1:7" ht="24.75" customHeight="1">
      <c r="A15" s="111"/>
      <c r="B15" s="10" t="s">
        <v>478</v>
      </c>
      <c r="C15" s="282"/>
      <c r="D15" s="75"/>
      <c r="E15" s="75"/>
      <c r="F15" s="75"/>
      <c r="G15" s="75"/>
    </row>
    <row r="16" spans="1:7" ht="24.75" customHeight="1">
      <c r="A16" s="111"/>
      <c r="B16" s="10" t="s">
        <v>479</v>
      </c>
      <c r="C16" s="282"/>
      <c r="D16" s="75"/>
      <c r="E16" s="75"/>
      <c r="F16" s="75"/>
      <c r="G16" s="75"/>
    </row>
    <row r="17" spans="1:7" ht="24.75" customHeight="1">
      <c r="A17" s="10"/>
      <c r="B17" s="239" t="s">
        <v>128</v>
      </c>
      <c r="C17" s="129">
        <f>SUM(C15:C16)</f>
        <v>0</v>
      </c>
      <c r="D17" s="129">
        <f>SUM(D15:D16)</f>
        <v>0</v>
      </c>
      <c r="E17" s="129">
        <f>SUM(E15:E16)</f>
        <v>0</v>
      </c>
      <c r="F17" s="129">
        <f>SUM(F15:F16)</f>
        <v>0</v>
      </c>
      <c r="G17" s="129">
        <f>SUM(G15:G16)</f>
        <v>0</v>
      </c>
    </row>
    <row r="18" spans="1:7" ht="24.75" customHeight="1">
      <c r="A18" s="10" t="s">
        <v>322</v>
      </c>
      <c r="B18" s="237" t="s">
        <v>419</v>
      </c>
      <c r="C18" s="129"/>
      <c r="D18" s="129"/>
      <c r="E18" s="129"/>
      <c r="F18" s="129"/>
      <c r="G18" s="129"/>
    </row>
    <row r="19" spans="1:7" ht="24.75" customHeight="1">
      <c r="A19" s="10"/>
      <c r="B19" s="237" t="s">
        <v>323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</row>
    <row r="20" spans="1:7" ht="24.75" customHeight="1">
      <c r="A20" s="6" t="s">
        <v>6</v>
      </c>
      <c r="B20" s="237" t="s">
        <v>433</v>
      </c>
      <c r="C20" s="129"/>
      <c r="D20" s="129"/>
      <c r="E20" s="129"/>
      <c r="F20" s="129"/>
      <c r="G20" s="129"/>
    </row>
    <row r="21" spans="1:7" ht="24.75" customHeight="1">
      <c r="A21" s="6" t="s">
        <v>8</v>
      </c>
      <c r="B21" s="9" t="s">
        <v>420</v>
      </c>
      <c r="C21" s="129"/>
      <c r="D21" s="129">
        <v>7386927</v>
      </c>
      <c r="E21" s="129">
        <v>10520371</v>
      </c>
      <c r="F21" s="129">
        <v>10355271</v>
      </c>
      <c r="G21" s="129">
        <v>13865086</v>
      </c>
    </row>
    <row r="22" spans="1:7" ht="24.75" customHeight="1">
      <c r="A22" s="399"/>
      <c r="B22" s="400" t="s">
        <v>276</v>
      </c>
      <c r="C22" s="401">
        <f>C13+C17+C21</f>
        <v>2638000</v>
      </c>
      <c r="D22" s="401">
        <f>D13+D17+D21</f>
        <v>9586927</v>
      </c>
      <c r="E22" s="401">
        <f>E13+E17+E21</f>
        <v>12720371</v>
      </c>
      <c r="F22" s="401">
        <f>F13+F17+F21</f>
        <v>12555271</v>
      </c>
      <c r="G22" s="401">
        <f>G13+G17+G21</f>
        <v>16065086</v>
      </c>
    </row>
    <row r="23" spans="1:7" ht="30" customHeight="1">
      <c r="A23" s="405"/>
      <c r="B23" s="402" t="s">
        <v>125</v>
      </c>
      <c r="C23" s="406"/>
      <c r="D23" s="401"/>
      <c r="E23" s="401"/>
      <c r="F23" s="401"/>
      <c r="G23" s="401"/>
    </row>
    <row r="24" spans="1:7" ht="24.75" customHeight="1">
      <c r="A24" s="6" t="s">
        <v>91</v>
      </c>
      <c r="B24" s="237" t="s">
        <v>93</v>
      </c>
      <c r="C24" s="76"/>
      <c r="D24" s="76"/>
      <c r="E24" s="76"/>
      <c r="F24" s="76"/>
      <c r="G24" s="76"/>
    </row>
    <row r="25" spans="1:7" ht="24.75" customHeight="1">
      <c r="A25" s="6" t="s">
        <v>2</v>
      </c>
      <c r="B25" s="237" t="s">
        <v>126</v>
      </c>
      <c r="C25" s="76"/>
      <c r="D25" s="76"/>
      <c r="E25" s="76"/>
      <c r="F25" s="76"/>
      <c r="G25" s="76"/>
    </row>
    <row r="26" spans="1:7" ht="24.75" customHeight="1">
      <c r="A26" s="6" t="s">
        <v>4</v>
      </c>
      <c r="B26" s="9" t="s">
        <v>129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ht="24.75" customHeight="1">
      <c r="A27" s="10"/>
      <c r="B27" s="237" t="s">
        <v>421</v>
      </c>
      <c r="C27" s="76"/>
      <c r="D27" s="76"/>
      <c r="E27" s="76">
        <v>7462000</v>
      </c>
      <c r="F27" s="76">
        <v>7462000</v>
      </c>
      <c r="G27" s="76">
        <v>7462000</v>
      </c>
    </row>
    <row r="28" spans="1:7" ht="24.75" customHeight="1">
      <c r="A28" s="6"/>
      <c r="B28" s="161" t="s">
        <v>130</v>
      </c>
      <c r="C28" s="76"/>
      <c r="D28" s="76"/>
      <c r="E28" s="76">
        <f>SUM(E25:E27)</f>
        <v>7462000</v>
      </c>
      <c r="F28" s="76">
        <f>SUM(F25:F27)</f>
        <v>7462000</v>
      </c>
      <c r="G28" s="76">
        <f>SUM(G25:G27)</f>
        <v>7462000</v>
      </c>
    </row>
    <row r="29" spans="1:7" ht="24.75" customHeight="1">
      <c r="A29" s="6" t="s">
        <v>5</v>
      </c>
      <c r="B29" s="6" t="s">
        <v>330</v>
      </c>
      <c r="C29" s="76">
        <f>C26+C28</f>
        <v>0</v>
      </c>
      <c r="D29" s="76">
        <f>D26+D28</f>
        <v>0</v>
      </c>
      <c r="E29" s="76">
        <f>E26+E28</f>
        <v>7462000</v>
      </c>
      <c r="F29" s="76">
        <f>F26+F28</f>
        <v>7462000</v>
      </c>
      <c r="G29" s="76">
        <f>G26+G28</f>
        <v>7462000</v>
      </c>
    </row>
    <row r="30" spans="1:7" s="162" customFormat="1" ht="24.75" customHeight="1">
      <c r="A30" s="6" t="s">
        <v>6</v>
      </c>
      <c r="B30" s="6" t="s">
        <v>480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s="162" customFormat="1" ht="27" customHeight="1">
      <c r="A31" s="6"/>
      <c r="B31" s="405" t="s">
        <v>434</v>
      </c>
      <c r="C31" s="406">
        <v>0</v>
      </c>
      <c r="D31" s="406">
        <v>0</v>
      </c>
      <c r="E31" s="406">
        <f>SUM(E29:E30)</f>
        <v>7462000</v>
      </c>
      <c r="F31" s="406">
        <f>SUM(F29:F30)</f>
        <v>7462000</v>
      </c>
      <c r="G31" s="406">
        <f>SUM(G29:G30)</f>
        <v>7462000</v>
      </c>
    </row>
    <row r="32" spans="1:4" s="162" customFormat="1" ht="27" customHeight="1">
      <c r="A32" s="34"/>
      <c r="B32" s="34"/>
      <c r="C32" s="206"/>
      <c r="D32" s="206"/>
    </row>
    <row r="33" spans="1:4" ht="24.75" customHeight="1">
      <c r="A33" s="34"/>
      <c r="B33" s="34"/>
      <c r="C33" s="34"/>
      <c r="D33" s="34"/>
    </row>
    <row r="34" spans="3:4" ht="24.75" customHeight="1">
      <c r="C34" s="34"/>
      <c r="D34" s="34"/>
    </row>
  </sheetData>
  <sheetProtection/>
  <mergeCells count="5">
    <mergeCell ref="D1:D2"/>
    <mergeCell ref="C1:C2"/>
    <mergeCell ref="E1:E2"/>
    <mergeCell ref="F1:F2"/>
    <mergeCell ref="G1:G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2/2017. (II.15.) számú költségvetési rendelethez
ZALASZABAR KÖZSÉG ÖNKORMÁNYZATA ÉS INTÉZMÉNYE   
EGYÉB MŰKÖDÉSI ÉS EGYÉB FEJLESZTÉSI CÉLÚ KIADÁSAI 
ÁLLAMHÁZTARTÁSON BELÜLRE ÉS KÍVÜLRE 2017.évben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27"/>
  <sheetViews>
    <sheetView view="pageLayout" workbookViewId="0" topLeftCell="A1">
      <selection activeCell="G9" sqref="G9"/>
    </sheetView>
  </sheetViews>
  <sheetFormatPr defaultColWidth="9.00390625" defaultRowHeight="12.75"/>
  <cols>
    <col min="1" max="1" width="5.875" style="22" customWidth="1"/>
    <col min="2" max="2" width="56.75390625" style="22" customWidth="1"/>
    <col min="3" max="3" width="13.00390625" style="22" customWidth="1"/>
    <col min="4" max="4" width="11.625" style="22" customWidth="1"/>
    <col min="5" max="5" width="11.125" style="22" customWidth="1"/>
    <col min="6" max="6" width="12.875" style="22" customWidth="1"/>
    <col min="7" max="7" width="13.75390625" style="22" customWidth="1"/>
    <col min="8" max="16384" width="9.125" style="22" customWidth="1"/>
  </cols>
  <sheetData>
    <row r="2" spans="1:7" ht="15" customHeight="1">
      <c r="A2" s="637" t="s">
        <v>62</v>
      </c>
      <c r="B2" s="636" t="s">
        <v>13</v>
      </c>
      <c r="C2" s="630" t="s">
        <v>525</v>
      </c>
      <c r="D2" s="630" t="s">
        <v>558</v>
      </c>
      <c r="E2" s="630" t="s">
        <v>581</v>
      </c>
      <c r="F2" s="630" t="s">
        <v>604</v>
      </c>
      <c r="G2" s="630" t="s">
        <v>622</v>
      </c>
    </row>
    <row r="3" spans="1:7" ht="15" customHeight="1">
      <c r="A3" s="637"/>
      <c r="B3" s="636"/>
      <c r="C3" s="631"/>
      <c r="D3" s="631"/>
      <c r="E3" s="631"/>
      <c r="F3" s="631"/>
      <c r="G3" s="631"/>
    </row>
    <row r="4" spans="1:7" ht="15" customHeight="1">
      <c r="A4" s="637"/>
      <c r="B4" s="636"/>
      <c r="C4" s="631"/>
      <c r="D4" s="631"/>
      <c r="E4" s="631"/>
      <c r="F4" s="631"/>
      <c r="G4" s="631"/>
    </row>
    <row r="5" spans="1:7" ht="15" customHeight="1">
      <c r="A5" s="637"/>
      <c r="B5" s="636"/>
      <c r="C5" s="632"/>
      <c r="D5" s="632"/>
      <c r="E5" s="632"/>
      <c r="F5" s="632"/>
      <c r="G5" s="632"/>
    </row>
    <row r="6" spans="1:4" ht="27.75" customHeight="1">
      <c r="A6" s="633" t="s">
        <v>205</v>
      </c>
      <c r="B6" s="634"/>
      <c r="C6" s="634"/>
      <c r="D6" s="635"/>
    </row>
    <row r="7" spans="1:7" ht="27.75" customHeight="1">
      <c r="A7" s="418"/>
      <c r="B7" s="419" t="s">
        <v>526</v>
      </c>
      <c r="C7" s="420"/>
      <c r="D7" s="420"/>
      <c r="E7" s="420"/>
      <c r="F7" s="420"/>
      <c r="G7" s="420"/>
    </row>
    <row r="8" spans="1:7" ht="27.75" customHeight="1">
      <c r="A8" s="420"/>
      <c r="B8" s="421" t="s">
        <v>527</v>
      </c>
      <c r="C8" s="420"/>
      <c r="D8" s="420"/>
      <c r="E8" s="420"/>
      <c r="F8" s="533">
        <v>197000</v>
      </c>
      <c r="G8" s="533">
        <v>370000</v>
      </c>
    </row>
    <row r="9" spans="1:7" ht="27.75" customHeight="1">
      <c r="A9" s="416" t="s">
        <v>2</v>
      </c>
      <c r="B9" s="422" t="s">
        <v>528</v>
      </c>
      <c r="C9" s="423">
        <v>0</v>
      </c>
      <c r="D9" s="423">
        <v>0</v>
      </c>
      <c r="E9" s="423">
        <v>0</v>
      </c>
      <c r="F9" s="534">
        <f>SUM(F8)</f>
        <v>197000</v>
      </c>
      <c r="G9" s="534">
        <f>SUM(G8)</f>
        <v>370000</v>
      </c>
    </row>
    <row r="10" spans="1:7" ht="24.75" customHeight="1">
      <c r="A10" s="341"/>
      <c r="B10" s="143" t="s">
        <v>98</v>
      </c>
      <c r="C10" s="151"/>
      <c r="D10" s="151"/>
      <c r="E10" s="151"/>
      <c r="F10" s="151"/>
      <c r="G10" s="151"/>
    </row>
    <row r="11" spans="1:7" ht="24.75" customHeight="1">
      <c r="A11" s="341"/>
      <c r="B11" s="140" t="s">
        <v>194</v>
      </c>
      <c r="C11" s="115"/>
      <c r="D11" s="115"/>
      <c r="E11" s="115"/>
      <c r="F11" s="115"/>
      <c r="G11" s="115"/>
    </row>
    <row r="12" spans="1:7" ht="24.75" customHeight="1">
      <c r="A12" s="417" t="s">
        <v>4</v>
      </c>
      <c r="B12" s="141" t="s">
        <v>195</v>
      </c>
      <c r="C12" s="158">
        <f>SUM(C10:C11)</f>
        <v>0</v>
      </c>
      <c r="D12" s="158">
        <f>SUM(D10:D11)</f>
        <v>0</v>
      </c>
      <c r="E12" s="158">
        <f>SUM(E10:E11)</f>
        <v>0</v>
      </c>
      <c r="F12" s="158">
        <f>SUM(F10:F11)</f>
        <v>0</v>
      </c>
      <c r="G12" s="158">
        <f>SUM(G10:G11)</f>
        <v>0</v>
      </c>
    </row>
    <row r="13" spans="1:7" ht="24.75" customHeight="1">
      <c r="A13" s="417" t="s">
        <v>5</v>
      </c>
      <c r="B13" s="141" t="s">
        <v>197</v>
      </c>
      <c r="C13" s="115"/>
      <c r="D13" s="115"/>
      <c r="E13" s="115"/>
      <c r="F13" s="115"/>
      <c r="G13" s="115"/>
    </row>
    <row r="14" spans="1:7" ht="24.75" customHeight="1">
      <c r="A14" s="341"/>
      <c r="B14" s="140" t="s">
        <v>196</v>
      </c>
      <c r="C14" s="115">
        <v>603000</v>
      </c>
      <c r="D14" s="115"/>
      <c r="E14" s="115"/>
      <c r="F14" s="115"/>
      <c r="G14" s="115"/>
    </row>
    <row r="15" spans="1:7" ht="24.75" customHeight="1">
      <c r="A15" s="341"/>
      <c r="B15" s="141" t="s">
        <v>198</v>
      </c>
      <c r="C15" s="198">
        <f>SUM(C14)</f>
        <v>603000</v>
      </c>
      <c r="D15" s="198">
        <f>SUM(D14)</f>
        <v>0</v>
      </c>
      <c r="E15" s="198">
        <f>SUM(E14)</f>
        <v>0</v>
      </c>
      <c r="F15" s="198">
        <f>SUM(F14)</f>
        <v>0</v>
      </c>
      <c r="G15" s="198">
        <f>SUM(G14)</f>
        <v>0</v>
      </c>
    </row>
    <row r="16" spans="1:7" ht="24.75" customHeight="1">
      <c r="A16" s="417" t="s">
        <v>6</v>
      </c>
      <c r="B16" s="141" t="s">
        <v>199</v>
      </c>
      <c r="C16" s="74"/>
      <c r="D16" s="74"/>
      <c r="E16" s="74"/>
      <c r="F16" s="74"/>
      <c r="G16" s="74"/>
    </row>
    <row r="17" spans="1:7" ht="24.75" customHeight="1">
      <c r="A17" s="341"/>
      <c r="B17" s="140" t="s">
        <v>200</v>
      </c>
      <c r="C17" s="124">
        <v>1401000</v>
      </c>
      <c r="D17" s="124">
        <v>1200000</v>
      </c>
      <c r="E17" s="124">
        <v>1200000</v>
      </c>
      <c r="F17" s="124">
        <v>1200000</v>
      </c>
      <c r="G17" s="124">
        <v>1200000</v>
      </c>
    </row>
    <row r="18" spans="1:7" ht="24.75" customHeight="1">
      <c r="A18" s="341"/>
      <c r="B18" s="140" t="s">
        <v>201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</row>
    <row r="19" spans="1:7" ht="24.75" customHeight="1">
      <c r="A19" s="342"/>
      <c r="B19" s="141" t="s">
        <v>199</v>
      </c>
      <c r="C19" s="158">
        <f>SUM(C17:C18)</f>
        <v>1401000</v>
      </c>
      <c r="D19" s="158">
        <f>SUM(D17:D18)</f>
        <v>1200000</v>
      </c>
      <c r="E19" s="158">
        <f>SUM(E17:E18)</f>
        <v>1200000</v>
      </c>
      <c r="F19" s="158">
        <f>SUM(F17:F18)</f>
        <v>1200000</v>
      </c>
      <c r="G19" s="158">
        <f>SUM(G17:G18)</f>
        <v>1200000</v>
      </c>
    </row>
    <row r="20" spans="1:7" ht="24.75" customHeight="1">
      <c r="A20" s="417" t="s">
        <v>8</v>
      </c>
      <c r="B20" s="141" t="s">
        <v>202</v>
      </c>
      <c r="C20" s="124"/>
      <c r="D20" s="124"/>
      <c r="E20" s="124"/>
      <c r="F20" s="124"/>
      <c r="G20" s="124"/>
    </row>
    <row r="21" spans="1:7" ht="24.75" customHeight="1">
      <c r="A21" s="342"/>
      <c r="B21" s="141" t="s">
        <v>203</v>
      </c>
      <c r="C21" s="124">
        <v>2580000</v>
      </c>
      <c r="D21" s="124">
        <v>3420000</v>
      </c>
      <c r="E21" s="124">
        <v>3420000</v>
      </c>
      <c r="F21" s="124">
        <v>3420000</v>
      </c>
      <c r="G21" s="124">
        <v>3420000</v>
      </c>
    </row>
    <row r="22" spans="1:7" ht="24.75" customHeight="1">
      <c r="A22" s="342"/>
      <c r="B22" s="141" t="s">
        <v>204</v>
      </c>
      <c r="C22" s="158">
        <f>C21</f>
        <v>2580000</v>
      </c>
      <c r="D22" s="124">
        <f>D21</f>
        <v>3420000</v>
      </c>
      <c r="E22" s="124">
        <f>E21</f>
        <v>3420000</v>
      </c>
      <c r="F22" s="124">
        <f>F21</f>
        <v>3420000</v>
      </c>
      <c r="G22" s="124">
        <f>G21</f>
        <v>3420000</v>
      </c>
    </row>
    <row r="23" spans="1:7" ht="24.75" customHeight="1">
      <c r="A23" s="139"/>
      <c r="B23" s="142" t="s">
        <v>206</v>
      </c>
      <c r="C23" s="159">
        <f>C12+C15+C19+C22</f>
        <v>4584000</v>
      </c>
      <c r="D23" s="159">
        <f>D12+D15+D19+D22</f>
        <v>4620000</v>
      </c>
      <c r="E23" s="159">
        <f>E12+E15+E19+E22</f>
        <v>4620000</v>
      </c>
      <c r="F23" s="159">
        <f>F12+F15+F19+F22+F9</f>
        <v>4817000</v>
      </c>
      <c r="G23" s="159">
        <f>G12+G15+G19+G22+G9</f>
        <v>4990000</v>
      </c>
    </row>
    <row r="26" spans="2:3" ht="12.75">
      <c r="B26" s="199"/>
      <c r="C26" s="199"/>
    </row>
    <row r="27" spans="2:3" ht="12.75">
      <c r="B27" s="199"/>
      <c r="C27" s="199"/>
    </row>
  </sheetData>
  <sheetProtection/>
  <mergeCells count="8">
    <mergeCell ref="G2:G5"/>
    <mergeCell ref="F2:F5"/>
    <mergeCell ref="A6:D6"/>
    <mergeCell ref="B2:B5"/>
    <mergeCell ref="A2:A5"/>
    <mergeCell ref="D2:D5"/>
    <mergeCell ref="C2:C5"/>
    <mergeCell ref="E2:E5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81" r:id="rId1"/>
  <headerFooter alignWithMargins="0">
    <oddHeader>&amp;C&amp;"Garamond,Félkövér"&amp;14  2/2017. (II.15.) számú költségvetési rendelethez
Z&amp;12ALASZABAR KÖZSÉG ÖNKORMÁNYZATA ÁLTAL FOLYÓSÍTOTT 
ELLÁTÁSOK (SZOCIÁLIS) RÉSZLETEZÉSE  2017.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29"/>
  <sheetViews>
    <sheetView view="pageLayout" zoomScaleSheetLayoutView="80" workbookViewId="0" topLeftCell="A1">
      <selection activeCell="G13" sqref="G13"/>
    </sheetView>
  </sheetViews>
  <sheetFormatPr defaultColWidth="9.00390625" defaultRowHeight="12.75"/>
  <cols>
    <col min="1" max="1" width="7.125" style="22" customWidth="1"/>
    <col min="2" max="2" width="55.375" style="22" customWidth="1"/>
    <col min="3" max="3" width="14.00390625" style="22" customWidth="1"/>
    <col min="4" max="4" width="11.625" style="22" customWidth="1"/>
    <col min="5" max="5" width="13.125" style="22" customWidth="1"/>
    <col min="6" max="6" width="13.875" style="22" customWidth="1"/>
    <col min="7" max="7" width="14.00390625" style="22" customWidth="1"/>
    <col min="8" max="16384" width="9.125" style="22" customWidth="1"/>
  </cols>
  <sheetData>
    <row r="2" spans="1:7" ht="15" customHeight="1">
      <c r="A2" s="637" t="s">
        <v>62</v>
      </c>
      <c r="B2" s="636" t="s">
        <v>12</v>
      </c>
      <c r="C2" s="630" t="s">
        <v>522</v>
      </c>
      <c r="D2" s="630" t="s">
        <v>559</v>
      </c>
      <c r="E2" s="630" t="s">
        <v>573</v>
      </c>
      <c r="F2" s="630" t="s">
        <v>595</v>
      </c>
      <c r="G2" s="630" t="s">
        <v>613</v>
      </c>
    </row>
    <row r="3" spans="1:7" ht="15" customHeight="1">
      <c r="A3" s="637"/>
      <c r="B3" s="636"/>
      <c r="C3" s="631"/>
      <c r="D3" s="631"/>
      <c r="E3" s="631"/>
      <c r="F3" s="631"/>
      <c r="G3" s="631"/>
    </row>
    <row r="4" spans="1:7" ht="15" customHeight="1">
      <c r="A4" s="637"/>
      <c r="B4" s="636"/>
      <c r="C4" s="631"/>
      <c r="D4" s="631"/>
      <c r="E4" s="631"/>
      <c r="F4" s="631"/>
      <c r="G4" s="631"/>
    </row>
    <row r="5" spans="1:7" ht="15" customHeight="1">
      <c r="A5" s="637"/>
      <c r="B5" s="636"/>
      <c r="C5" s="632"/>
      <c r="D5" s="632"/>
      <c r="E5" s="632"/>
      <c r="F5" s="632"/>
      <c r="G5" s="632"/>
    </row>
    <row r="6" spans="1:7" ht="19.5" customHeight="1">
      <c r="A6" s="24"/>
      <c r="B6" s="136" t="s">
        <v>77</v>
      </c>
      <c r="C6" s="24"/>
      <c r="D6" s="24"/>
      <c r="E6" s="24"/>
      <c r="F6" s="24"/>
      <c r="G6" s="24"/>
    </row>
    <row r="7" spans="1:7" ht="19.5" customHeight="1">
      <c r="A7" s="137" t="s">
        <v>35</v>
      </c>
      <c r="B7" s="153" t="s">
        <v>78</v>
      </c>
      <c r="C7" s="24"/>
      <c r="D7" s="24"/>
      <c r="E7" s="24"/>
      <c r="F7" s="24"/>
      <c r="G7" s="24"/>
    </row>
    <row r="8" spans="1:7" ht="19.5" customHeight="1">
      <c r="A8" s="137"/>
      <c r="B8" s="136" t="s">
        <v>94</v>
      </c>
      <c r="C8" s="24"/>
      <c r="D8" s="24"/>
      <c r="E8" s="24"/>
      <c r="F8" s="24"/>
      <c r="G8" s="24"/>
    </row>
    <row r="9" spans="1:7" ht="19.5" customHeight="1">
      <c r="A9" s="347" t="s">
        <v>2</v>
      </c>
      <c r="B9" s="114" t="s">
        <v>623</v>
      </c>
      <c r="C9" s="115"/>
      <c r="D9" s="115"/>
      <c r="E9" s="115"/>
      <c r="F9" s="115"/>
      <c r="G9" s="115">
        <v>1000000</v>
      </c>
    </row>
    <row r="10" spans="1:7" ht="19.5" customHeight="1">
      <c r="A10" s="347" t="s">
        <v>4</v>
      </c>
      <c r="B10" s="114" t="s">
        <v>481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</row>
    <row r="11" spans="1:7" ht="19.5" customHeight="1">
      <c r="A11" s="347" t="s">
        <v>5</v>
      </c>
      <c r="B11" s="114" t="s">
        <v>606</v>
      </c>
      <c r="C11" s="115"/>
      <c r="D11" s="115"/>
      <c r="E11" s="115"/>
      <c r="F11" s="115">
        <v>861992</v>
      </c>
      <c r="G11" s="539">
        <v>692772</v>
      </c>
    </row>
    <row r="12" spans="1:7" ht="19.5" customHeight="1">
      <c r="A12" s="348"/>
      <c r="B12" s="116" t="s">
        <v>95</v>
      </c>
      <c r="C12" s="240">
        <f>SUM(C9:C10)</f>
        <v>0</v>
      </c>
      <c r="D12" s="296">
        <f>SUM(D9:D10)</f>
        <v>0</v>
      </c>
      <c r="E12" s="296">
        <f>SUM(E9:E10)</f>
        <v>0</v>
      </c>
      <c r="F12" s="296">
        <f>SUM(F10:F11)</f>
        <v>861992</v>
      </c>
      <c r="G12" s="296">
        <f>SUM(G9:G11)</f>
        <v>1692772</v>
      </c>
    </row>
    <row r="13" spans="1:7" ht="19.5" customHeight="1">
      <c r="A13" s="348"/>
      <c r="B13" s="152"/>
      <c r="C13" s="74"/>
      <c r="D13" s="23"/>
      <c r="E13" s="23"/>
      <c r="F13" s="23"/>
      <c r="G13" s="23"/>
    </row>
    <row r="14" spans="1:7" ht="19.5" customHeight="1">
      <c r="A14" s="348"/>
      <c r="B14" s="152" t="s">
        <v>529</v>
      </c>
      <c r="C14" s="74"/>
      <c r="D14" s="23"/>
      <c r="E14" s="23"/>
      <c r="F14" s="23"/>
      <c r="G14" s="23"/>
    </row>
    <row r="15" spans="1:7" ht="19.5" customHeight="1">
      <c r="A15" s="348" t="s">
        <v>2</v>
      </c>
      <c r="B15" s="346" t="s">
        <v>530</v>
      </c>
      <c r="C15" s="74">
        <v>600000</v>
      </c>
      <c r="D15" s="23">
        <v>0</v>
      </c>
      <c r="E15" s="23">
        <v>0</v>
      </c>
      <c r="F15" s="23">
        <v>0</v>
      </c>
      <c r="G15" s="23">
        <v>0</v>
      </c>
    </row>
    <row r="16" spans="1:7" ht="19.5" customHeight="1">
      <c r="A16" s="348" t="s">
        <v>4</v>
      </c>
      <c r="B16" s="114" t="s">
        <v>560</v>
      </c>
      <c r="C16" s="74">
        <v>0</v>
      </c>
      <c r="D16" s="124">
        <v>600000</v>
      </c>
      <c r="E16" s="124">
        <v>600000</v>
      </c>
      <c r="F16" s="124">
        <v>600000</v>
      </c>
      <c r="G16" s="124">
        <v>955465</v>
      </c>
    </row>
    <row r="17" spans="1:7" ht="19.5" customHeight="1">
      <c r="A17" s="348"/>
      <c r="B17" s="116" t="s">
        <v>541</v>
      </c>
      <c r="C17" s="158">
        <f>SUM(C15:C16)</f>
        <v>600000</v>
      </c>
      <c r="D17" s="158">
        <f>SUM(D15:D16)</f>
        <v>600000</v>
      </c>
      <c r="E17" s="158">
        <f>SUM(E15:E16)</f>
        <v>600000</v>
      </c>
      <c r="F17" s="158">
        <f>SUM(F15:F16)</f>
        <v>600000</v>
      </c>
      <c r="G17" s="158">
        <f>SUM(G15:G16)</f>
        <v>955465</v>
      </c>
    </row>
    <row r="18" spans="1:7" ht="19.5" customHeight="1">
      <c r="A18" s="348"/>
      <c r="B18" s="152"/>
      <c r="C18" s="117"/>
      <c r="D18" s="23"/>
      <c r="E18" s="23"/>
      <c r="F18" s="23"/>
      <c r="G18" s="23"/>
    </row>
    <row r="19" spans="1:7" ht="19.5" customHeight="1">
      <c r="A19" s="349"/>
      <c r="B19" s="242" t="s">
        <v>80</v>
      </c>
      <c r="C19" s="243">
        <f>SUM(C12,C17)</f>
        <v>600000</v>
      </c>
      <c r="D19" s="243">
        <f>SUM(D12,D17)</f>
        <v>600000</v>
      </c>
      <c r="E19" s="243">
        <f>SUM(E12,E17)</f>
        <v>600000</v>
      </c>
      <c r="F19" s="243">
        <f>SUM(F12,F17)</f>
        <v>1461992</v>
      </c>
      <c r="G19" s="243">
        <f>SUM(G12,G17)</f>
        <v>2648237</v>
      </c>
    </row>
    <row r="20" spans="1:7" ht="19.5" customHeight="1">
      <c r="A20" s="348"/>
      <c r="B20" s="116"/>
      <c r="C20" s="344"/>
      <c r="D20" s="24"/>
      <c r="E20" s="24"/>
      <c r="F20" s="24"/>
      <c r="G20" s="24"/>
    </row>
    <row r="21" spans="1:7" ht="19.5" customHeight="1">
      <c r="A21" s="137" t="s">
        <v>427</v>
      </c>
      <c r="B21" s="345" t="s">
        <v>102</v>
      </c>
      <c r="C21" s="343"/>
      <c r="D21" s="23"/>
      <c r="E21" s="23"/>
      <c r="F21" s="23"/>
      <c r="G21" s="23"/>
    </row>
    <row r="22" spans="1:7" ht="19.5" customHeight="1">
      <c r="A22" s="348"/>
      <c r="B22" s="152" t="s">
        <v>428</v>
      </c>
      <c r="C22" s="343"/>
      <c r="D22" s="23"/>
      <c r="E22" s="23"/>
      <c r="F22" s="23"/>
      <c r="G22" s="23"/>
    </row>
    <row r="23" spans="1:7" ht="19.5" customHeight="1">
      <c r="A23" s="348"/>
      <c r="B23" s="346" t="s">
        <v>531</v>
      </c>
      <c r="C23" s="343">
        <v>2000000</v>
      </c>
      <c r="D23" s="124">
        <v>1800000</v>
      </c>
      <c r="E23" s="124">
        <v>1800000</v>
      </c>
      <c r="F23" s="124">
        <v>1800000</v>
      </c>
      <c r="G23" s="124">
        <f>F23+1250000</f>
        <v>3050000</v>
      </c>
    </row>
    <row r="24" spans="1:7" ht="19.5" customHeight="1">
      <c r="A24" s="348"/>
      <c r="B24" s="114" t="s">
        <v>570</v>
      </c>
      <c r="C24" s="343"/>
      <c r="D24" s="124">
        <v>200000</v>
      </c>
      <c r="E24" s="124">
        <v>200000</v>
      </c>
      <c r="F24" s="124">
        <v>200000</v>
      </c>
      <c r="G24" s="124">
        <v>200000</v>
      </c>
    </row>
    <row r="25" spans="1:7" ht="19.5" customHeight="1">
      <c r="A25" s="348"/>
      <c r="B25" s="114" t="s">
        <v>582</v>
      </c>
      <c r="C25" s="343"/>
      <c r="D25" s="124"/>
      <c r="E25" s="124">
        <v>41160604</v>
      </c>
      <c r="F25" s="124">
        <v>41160604</v>
      </c>
      <c r="G25" s="124">
        <v>41160604</v>
      </c>
    </row>
    <row r="26" spans="1:7" ht="19.5" customHeight="1">
      <c r="A26" s="348"/>
      <c r="B26" s="114" t="s">
        <v>605</v>
      </c>
      <c r="C26" s="343"/>
      <c r="D26" s="124"/>
      <c r="E26" s="124"/>
      <c r="F26" s="124">
        <v>15138008</v>
      </c>
      <c r="G26" s="124">
        <v>15138008</v>
      </c>
    </row>
    <row r="27" spans="1:7" ht="19.5" customHeight="1">
      <c r="A27" s="348"/>
      <c r="B27" s="114" t="s">
        <v>481</v>
      </c>
      <c r="C27" s="115">
        <v>35000000</v>
      </c>
      <c r="D27" s="115">
        <v>0</v>
      </c>
      <c r="E27" s="115">
        <v>0</v>
      </c>
      <c r="F27" s="115">
        <v>1651000</v>
      </c>
      <c r="G27" s="115">
        <f>F27+365760</f>
        <v>2016760</v>
      </c>
    </row>
    <row r="28" spans="1:7" ht="19.5" customHeight="1">
      <c r="A28" s="241"/>
      <c r="B28" s="242" t="s">
        <v>432</v>
      </c>
      <c r="C28" s="243">
        <f>C23+C24+C27</f>
        <v>37000000</v>
      </c>
      <c r="D28" s="243">
        <f>D23+D24</f>
        <v>2000000</v>
      </c>
      <c r="E28" s="243">
        <f>E23+E24+E25</f>
        <v>43160604</v>
      </c>
      <c r="F28" s="243">
        <f>F23+F24+F25+F26+F27</f>
        <v>59949612</v>
      </c>
      <c r="G28" s="243">
        <f>G23+G24+G25+G26+G27</f>
        <v>61565372</v>
      </c>
    </row>
    <row r="29" spans="1:7" ht="19.5" customHeight="1">
      <c r="A29" s="241"/>
      <c r="B29" s="242" t="s">
        <v>431</v>
      </c>
      <c r="C29" s="243">
        <f>C19+C28</f>
        <v>37600000</v>
      </c>
      <c r="D29" s="243">
        <f>D19+D28</f>
        <v>2600000</v>
      </c>
      <c r="E29" s="243">
        <f>E19+E28</f>
        <v>43760604</v>
      </c>
      <c r="F29" s="243">
        <f>F19+F28</f>
        <v>61411604</v>
      </c>
      <c r="G29" s="243">
        <f>G19+G28</f>
        <v>64213609</v>
      </c>
    </row>
  </sheetData>
  <sheetProtection/>
  <mergeCells count="7">
    <mergeCell ref="G2:G5"/>
    <mergeCell ref="B2:B5"/>
    <mergeCell ref="C2:C5"/>
    <mergeCell ref="A2:A5"/>
    <mergeCell ref="D2:D5"/>
    <mergeCell ref="E2:E5"/>
    <mergeCell ref="F2:F5"/>
  </mergeCells>
  <printOptions horizontalCentered="1"/>
  <pageMargins left="0.2362204724409449" right="0.2362204724409449" top="1.09" bottom="0.19" header="0.36" footer="0.19"/>
  <pageSetup fitToHeight="0" fitToWidth="1" horizontalDpi="600" verticalDpi="600" orientation="portrait" paperSize="9" scale="78" r:id="rId1"/>
  <headerFooter alignWithMargins="0">
    <oddHeader>&amp;C2/2017. (II.15.) számú költségvetési rendelethez 
ZALASZABAR KÖZSÉG ÖNKORMÁNYZATÁNAK ÉS INTÉZMÉNYÉNEK
2017.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2018-04-23T07:02:24Z</cp:lastPrinted>
  <dcterms:created xsi:type="dcterms:W3CDTF">2001-01-10T12:44:25Z</dcterms:created>
  <dcterms:modified xsi:type="dcterms:W3CDTF">2018-05-02T08:24:55Z</dcterms:modified>
  <cp:category/>
  <cp:version/>
  <cp:contentType/>
  <cp:contentStatus/>
</cp:coreProperties>
</file>