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updateLinks="always" defaultThemeVersion="124226"/>
  <bookViews>
    <workbookView xWindow="0" yWindow="0" windowWidth="19440" windowHeight="7755" activeTab="8"/>
  </bookViews>
  <sheets>
    <sheet name="1.sz.tábla " sheetId="42" r:id="rId1"/>
    <sheet name="2.sz.tábla" sheetId="41" r:id="rId2"/>
    <sheet name="2a. tábla" sheetId="82" r:id="rId3"/>
    <sheet name="3.sz.tábla " sheetId="40" r:id="rId4"/>
    <sheet name="4.sz.tábla" sheetId="83" r:id="rId5"/>
    <sheet name="5. sz. tábla" sheetId="50" r:id="rId6"/>
    <sheet name="6. sz. tábla" sheetId="87" r:id="rId7"/>
    <sheet name="7. sz. tábla" sheetId="88" r:id="rId8"/>
    <sheet name="8. sz. tábla" sheetId="89" r:id="rId9"/>
    <sheet name="9. sz. tábla" sheetId="90" r:id="rId10"/>
    <sheet name="10. sz. tábla" sheetId="91" r:id="rId11"/>
    <sheet name="11. sz. tábla" sheetId="92" r:id="rId12"/>
    <sheet name="12. sz. tábla" sheetId="93" r:id="rId13"/>
    <sheet name="13. sz. tábla" sheetId="94" r:id="rId14"/>
    <sheet name="14. sz. tábla" sheetId="95" r:id="rId15"/>
    <sheet name="Munka1" sheetId="96" r:id="rId16"/>
  </sheets>
  <externalReferences>
    <externalReference r:id="rId17"/>
    <externalReference r:id="rId18"/>
    <externalReference r:id="rId19"/>
  </externalReferences>
  <definedNames>
    <definedName name="_xlnm.Print_Titles" localSheetId="1">'2.sz.tábla'!$3:$4</definedName>
    <definedName name="_xlnm.Print_Area" localSheetId="0">'1.sz.tábla '!$A$1:$F$33</definedName>
    <definedName name="_xlnm.Print_Area" localSheetId="10">'10. sz. tábla'!$A$1:$E$31</definedName>
    <definedName name="_xlnm.Print_Area" localSheetId="12">'12. sz. tábla'!$A$1:$F$22</definedName>
    <definedName name="_xlnm.Print_Area" localSheetId="14">'14. sz. tábla'!$A$1:$E$39</definedName>
    <definedName name="_xlnm.Print_Area" localSheetId="1">'2.sz.tábla'!$A$3:$F$76</definedName>
    <definedName name="_xlnm.Print_Area" localSheetId="2">'2a. tábla'!$A$1:$I$48</definedName>
    <definedName name="_xlnm.Print_Area" localSheetId="3">'3.sz.tábla '!$A$2:$F$38</definedName>
    <definedName name="_xlnm.Print_Area" localSheetId="4">'4.sz.tábla'!$A$1:$F$21</definedName>
    <definedName name="_xlnm.Print_Area" localSheetId="5">'5. sz. tábla'!$A$1:$F$36</definedName>
    <definedName name="_xlnm.Print_Area" localSheetId="6">'6. sz. tábla'!$A$1:$L$60</definedName>
    <definedName name="_xlnm.Print_Area" localSheetId="7">'7. sz. tábla'!$A$1:$L$87</definedName>
    <definedName name="_xlnm.Print_Area" localSheetId="8">'8. sz. tábla'!$A$1:$N$35</definedName>
    <definedName name="_xlnm.Print_Area" localSheetId="9">'9. sz. tábla'!$A$1:$E$22</definedName>
    <definedName name="onev">[1]kod!$BT$34:$BT$3186</definedName>
  </definedNames>
  <calcPr calcId="124519"/>
</workbook>
</file>

<file path=xl/calcChain.xml><?xml version="1.0" encoding="utf-8"?>
<calcChain xmlns="http://schemas.openxmlformats.org/spreadsheetml/2006/main">
  <c r="N35" i="89"/>
  <c r="O32"/>
  <c r="O28"/>
  <c r="M27"/>
  <c r="O27"/>
  <c r="O24"/>
  <c r="O22"/>
  <c r="O21"/>
  <c r="M20"/>
  <c r="M19"/>
  <c r="O20"/>
  <c r="O19"/>
  <c r="J6"/>
  <c r="E9" i="50" l="1"/>
  <c r="F20"/>
  <c r="K18" i="88"/>
  <c r="J15"/>
  <c r="K15"/>
  <c r="K87"/>
  <c r="K78"/>
  <c r="K76"/>
  <c r="E87"/>
  <c r="E78"/>
  <c r="E76"/>
  <c r="E64"/>
  <c r="K64"/>
  <c r="K55"/>
  <c r="K58" s="1"/>
  <c r="K61" s="1"/>
  <c r="K54"/>
  <c r="K48"/>
  <c r="K46"/>
  <c r="K34"/>
  <c r="E61"/>
  <c r="E58"/>
  <c r="E38"/>
  <c r="E48" s="1"/>
  <c r="E34"/>
  <c r="E29"/>
  <c r="E23"/>
  <c r="E82" s="1"/>
  <c r="E84" s="1"/>
  <c r="K34" i="87"/>
  <c r="K32"/>
  <c r="K31"/>
  <c r="K23" i="88" s="1"/>
  <c r="E30" i="87"/>
  <c r="E22" i="88" s="1"/>
  <c r="E29" i="87"/>
  <c r="E21" i="88" s="1"/>
  <c r="E41" i="87"/>
  <c r="K56"/>
  <c r="E59"/>
  <c r="E56"/>
  <c r="E55"/>
  <c r="E54"/>
  <c r="K49"/>
  <c r="E49"/>
  <c r="K28"/>
  <c r="E28"/>
  <c r="E23"/>
  <c r="E20" s="1"/>
  <c r="E58" s="1"/>
  <c r="E57" s="1"/>
  <c r="E19"/>
  <c r="E18" s="1"/>
  <c r="K19"/>
  <c r="K18" s="1"/>
  <c r="K55" s="1"/>
  <c r="K54" s="1"/>
  <c r="K15"/>
  <c r="K16" i="88" s="1"/>
  <c r="K11" i="87"/>
  <c r="K12" i="88" s="1"/>
  <c r="K9" i="87"/>
  <c r="K8"/>
  <c r="K9" i="88" s="1"/>
  <c r="K7" i="87"/>
  <c r="K8" i="88" s="1"/>
  <c r="K6" i="87"/>
  <c r="K7" i="88" s="1"/>
  <c r="E8" i="87"/>
  <c r="E9" i="88" s="1"/>
  <c r="E7" i="87"/>
  <c r="E8" i="88" s="1"/>
  <c r="E26" i="42"/>
  <c r="F27"/>
  <c r="F26"/>
  <c r="E10" i="40"/>
  <c r="E7"/>
  <c r="F7"/>
  <c r="E20"/>
  <c r="F21"/>
  <c r="F23" i="41"/>
  <c r="F22"/>
  <c r="F21"/>
  <c r="E23"/>
  <c r="F35" i="50"/>
  <c r="F36"/>
  <c r="F34"/>
  <c r="F33"/>
  <c r="F6"/>
  <c r="E4"/>
  <c r="E21" i="42" s="1"/>
  <c r="E20" s="1"/>
  <c r="F21" i="50"/>
  <c r="E25" i="42"/>
  <c r="F25" s="1"/>
  <c r="E29"/>
  <c r="E30"/>
  <c r="E31"/>
  <c r="E23"/>
  <c r="O29" i="89" s="1"/>
  <c r="E22" i="42"/>
  <c r="E14"/>
  <c r="O16" i="89" s="1"/>
  <c r="E13" i="42"/>
  <c r="F19" i="41"/>
  <c r="F73"/>
  <c r="F72"/>
  <c r="F70"/>
  <c r="F69"/>
  <c r="F68"/>
  <c r="F67"/>
  <c r="F51"/>
  <c r="F41" s="1"/>
  <c r="F55"/>
  <c r="F53"/>
  <c r="F40"/>
  <c r="F30"/>
  <c r="F31"/>
  <c r="F32"/>
  <c r="F33"/>
  <c r="F34"/>
  <c r="F35"/>
  <c r="F36"/>
  <c r="F37"/>
  <c r="F29"/>
  <c r="F28"/>
  <c r="E73"/>
  <c r="E72"/>
  <c r="E70"/>
  <c r="E68"/>
  <c r="E67"/>
  <c r="E62"/>
  <c r="E58"/>
  <c r="E53"/>
  <c r="E28"/>
  <c r="E15" i="42" l="1"/>
  <c r="E28" i="88"/>
  <c r="E30" s="1"/>
  <c r="E18"/>
  <c r="E40" i="87"/>
  <c r="E39" s="1"/>
  <c r="E37"/>
  <c r="E51" s="1"/>
  <c r="K10" i="88"/>
  <c r="E32" i="50"/>
  <c r="F32" s="1"/>
  <c r="F4"/>
  <c r="K29" i="87"/>
  <c r="K21" i="88" s="1"/>
  <c r="K28" s="1"/>
  <c r="K30" s="1"/>
  <c r="E32" i="42"/>
  <c r="E7" i="41"/>
  <c r="E8"/>
  <c r="E9"/>
  <c r="E10"/>
  <c r="E16"/>
  <c r="E22"/>
  <c r="E21" s="1"/>
  <c r="E17"/>
  <c r="I48" i="82"/>
  <c r="H35"/>
  <c r="E44" i="87" l="1"/>
  <c r="E6" i="41"/>
  <c r="K37" i="87"/>
  <c r="E5" i="41"/>
  <c r="E6" i="87" s="1"/>
  <c r="I39" i="82"/>
  <c r="I38"/>
  <c r="I36"/>
  <c r="I37"/>
  <c r="I35"/>
  <c r="I34"/>
  <c r="I46"/>
  <c r="I45"/>
  <c r="I44"/>
  <c r="H10"/>
  <c r="H8" s="1"/>
  <c r="H7" s="1"/>
  <c r="H6" s="1"/>
  <c r="H5" s="1"/>
  <c r="H19"/>
  <c r="H22"/>
  <c r="H25"/>
  <c r="H37"/>
  <c r="H34" s="1"/>
  <c r="H41"/>
  <c r="H48" s="1"/>
  <c r="H44"/>
  <c r="E7" i="88" l="1"/>
  <c r="E17" s="1"/>
  <c r="E19" s="1"/>
  <c r="E31" s="1"/>
  <c r="E88" s="1"/>
  <c r="E16" i="87"/>
  <c r="K44"/>
  <c r="K38"/>
  <c r="K51"/>
  <c r="E66" i="41"/>
  <c r="B32" i="50"/>
  <c r="F31"/>
  <c r="F30"/>
  <c r="F29"/>
  <c r="F24"/>
  <c r="F25"/>
  <c r="F26"/>
  <c r="F27"/>
  <c r="F28"/>
  <c r="F23"/>
  <c r="F22"/>
  <c r="E29"/>
  <c r="E36"/>
  <c r="E33"/>
  <c r="C32"/>
  <c r="E28"/>
  <c r="E22"/>
  <c r="E24"/>
  <c r="F15"/>
  <c r="F16"/>
  <c r="F17"/>
  <c r="F18"/>
  <c r="F19"/>
  <c r="F14"/>
  <c r="F9"/>
  <c r="F10"/>
  <c r="F11"/>
  <c r="F12"/>
  <c r="F8"/>
  <c r="E8"/>
  <c r="F9" i="83"/>
  <c r="F6"/>
  <c r="F7"/>
  <c r="F8"/>
  <c r="F5"/>
  <c r="F36" i="40"/>
  <c r="F32"/>
  <c r="F33"/>
  <c r="F31"/>
  <c r="F30"/>
  <c r="F14"/>
  <c r="F15"/>
  <c r="F16"/>
  <c r="F17"/>
  <c r="F18"/>
  <c r="F19"/>
  <c r="F20"/>
  <c r="F22"/>
  <c r="F23"/>
  <c r="F24"/>
  <c r="F25"/>
  <c r="F26"/>
  <c r="F27"/>
  <c r="F28"/>
  <c r="F29"/>
  <c r="F13"/>
  <c r="F11"/>
  <c r="F10"/>
  <c r="F9"/>
  <c r="F8"/>
  <c r="E36"/>
  <c r="K13" i="87" s="1"/>
  <c r="K14" i="88" s="1"/>
  <c r="E30" i="40"/>
  <c r="E12"/>
  <c r="E9"/>
  <c r="E6"/>
  <c r="F6" s="1"/>
  <c r="E11" i="42"/>
  <c r="E10"/>
  <c r="E9"/>
  <c r="O12" i="89" s="1"/>
  <c r="E8" i="42"/>
  <c r="O7" i="89" s="1"/>
  <c r="E7" i="42"/>
  <c r="O8" i="89" s="1"/>
  <c r="E6" i="42"/>
  <c r="E5"/>
  <c r="O6" i="89" s="1"/>
  <c r="E12" i="42" l="1"/>
  <c r="E16" s="1"/>
  <c r="O11" i="89"/>
  <c r="O14" s="1"/>
  <c r="E24" i="87"/>
  <c r="E50"/>
  <c r="E52" s="1"/>
  <c r="E60" s="1"/>
  <c r="E74" i="41"/>
  <c r="E4" i="83"/>
  <c r="F3"/>
  <c r="F10"/>
  <c r="F4" l="1"/>
  <c r="F35" i="40" s="1"/>
  <c r="E21" i="83"/>
  <c r="F21" s="1"/>
  <c r="E35" i="40"/>
  <c r="G35" i="82"/>
  <c r="D16" i="41"/>
  <c r="F16" s="1"/>
  <c r="E34" i="40" l="1"/>
  <c r="E38" s="1"/>
  <c r="K12" i="87"/>
  <c r="M21" i="89"/>
  <c r="K21"/>
  <c r="L21"/>
  <c r="L20"/>
  <c r="K20"/>
  <c r="J20"/>
  <c r="L19"/>
  <c r="K19"/>
  <c r="J19"/>
  <c r="M28"/>
  <c r="O25"/>
  <c r="I6"/>
  <c r="D26" i="42"/>
  <c r="D26" i="40"/>
  <c r="D22"/>
  <c r="D10"/>
  <c r="D7"/>
  <c r="K13" i="88" l="1"/>
  <c r="K10" i="87"/>
  <c r="E19" i="42"/>
  <c r="E18" s="1"/>
  <c r="E28" s="1"/>
  <c r="D28" i="50"/>
  <c r="D8"/>
  <c r="D27" i="40"/>
  <c r="K11" i="88" l="1"/>
  <c r="K17" s="1"/>
  <c r="K19" s="1"/>
  <c r="K31" s="1"/>
  <c r="K88" s="1"/>
  <c r="K16" i="87"/>
  <c r="E33" i="42"/>
  <c r="E34" s="1"/>
  <c r="J87" i="88"/>
  <c r="D87"/>
  <c r="J78"/>
  <c r="J76"/>
  <c r="D78"/>
  <c r="D76"/>
  <c r="D64"/>
  <c r="J64" s="1"/>
  <c r="D58"/>
  <c r="D61" s="1"/>
  <c r="J55"/>
  <c r="J54"/>
  <c r="J48"/>
  <c r="J46"/>
  <c r="D38"/>
  <c r="D48" s="1"/>
  <c r="D29"/>
  <c r="D23"/>
  <c r="D82" s="1"/>
  <c r="D84" s="1"/>
  <c r="J56" i="87"/>
  <c r="D59"/>
  <c r="D56"/>
  <c r="D55"/>
  <c r="J49"/>
  <c r="D49"/>
  <c r="J34"/>
  <c r="J32"/>
  <c r="J28"/>
  <c r="D41"/>
  <c r="D30"/>
  <c r="D22" i="88" s="1"/>
  <c r="D29" i="87"/>
  <c r="D28"/>
  <c r="J11"/>
  <c r="J12" i="88" s="1"/>
  <c r="J9" i="87"/>
  <c r="J10" i="88" s="1"/>
  <c r="D23" i="87"/>
  <c r="D20" s="1"/>
  <c r="D58" s="1"/>
  <c r="D19"/>
  <c r="D18" s="1"/>
  <c r="D7"/>
  <c r="D8" i="88" s="1"/>
  <c r="J34"/>
  <c r="D34"/>
  <c r="D37" i="87" l="1"/>
  <c r="D51" s="1"/>
  <c r="K17"/>
  <c r="K50"/>
  <c r="K52" s="1"/>
  <c r="K24"/>
  <c r="D57"/>
  <c r="D54"/>
  <c r="D21" i="88"/>
  <c r="D28" s="1"/>
  <c r="D30" s="1"/>
  <c r="D18"/>
  <c r="J58"/>
  <c r="J61" s="1"/>
  <c r="D14" i="40"/>
  <c r="I32" i="82"/>
  <c r="I30"/>
  <c r="I26"/>
  <c r="I24"/>
  <c r="I23"/>
  <c r="I21"/>
  <c r="I20"/>
  <c r="I12"/>
  <c r="I13"/>
  <c r="I14"/>
  <c r="I15"/>
  <c r="I16"/>
  <c r="I17"/>
  <c r="I18"/>
  <c r="I11"/>
  <c r="I9"/>
  <c r="G44"/>
  <c r="F18" i="41"/>
  <c r="F20"/>
  <c r="F11"/>
  <c r="G34" i="82"/>
  <c r="D30" i="42"/>
  <c r="F30" s="1"/>
  <c r="D29"/>
  <c r="F29" s="1"/>
  <c r="D25"/>
  <c r="J15" i="87" s="1"/>
  <c r="J16" i="88" s="1"/>
  <c r="D7" i="42"/>
  <c r="F37" i="40"/>
  <c r="D36"/>
  <c r="C36"/>
  <c r="D30"/>
  <c r="D9"/>
  <c r="D4" i="83"/>
  <c r="D36" i="50"/>
  <c r="D33" s="1"/>
  <c r="D29"/>
  <c r="D24"/>
  <c r="D22" s="1"/>
  <c r="D16"/>
  <c r="D4" s="1"/>
  <c r="D10" i="41"/>
  <c r="F10" s="1"/>
  <c r="G41" i="82"/>
  <c r="G37"/>
  <c r="D8" i="41"/>
  <c r="F8" s="1"/>
  <c r="G25" i="82"/>
  <c r="G22"/>
  <c r="G19"/>
  <c r="G10"/>
  <c r="D72" i="41"/>
  <c r="D68"/>
  <c r="D67" s="1"/>
  <c r="D62"/>
  <c r="D11" i="42" s="1"/>
  <c r="D58" i="41"/>
  <c r="D10" i="42" s="1"/>
  <c r="D53" i="41"/>
  <c r="D41"/>
  <c r="D36"/>
  <c r="D28"/>
  <c r="D22"/>
  <c r="D21" s="1"/>
  <c r="D17"/>
  <c r="D9"/>
  <c r="F9" s="1"/>
  <c r="K60" i="87" l="1"/>
  <c r="K61" s="1"/>
  <c r="K53"/>
  <c r="D8" i="42"/>
  <c r="D8" i="87"/>
  <c r="D9" i="88" s="1"/>
  <c r="J7" i="87"/>
  <c r="J8" i="88" s="1"/>
  <c r="D23" i="42"/>
  <c r="D32" i="50"/>
  <c r="J18" i="88"/>
  <c r="J19" i="87"/>
  <c r="J18" s="1"/>
  <c r="J55" s="1"/>
  <c r="J54" s="1"/>
  <c r="O23" i="89"/>
  <c r="J13" i="87"/>
  <c r="J14" i="88" s="1"/>
  <c r="D21" i="83"/>
  <c r="D35" i="40"/>
  <c r="D22" i="42"/>
  <c r="J31" i="87"/>
  <c r="J23" i="88" s="1"/>
  <c r="D21" i="42"/>
  <c r="J29" i="87"/>
  <c r="D6" i="42"/>
  <c r="D13"/>
  <c r="D40" i="87" s="1"/>
  <c r="D39" s="1"/>
  <c r="D44" s="1"/>
  <c r="D9" i="42"/>
  <c r="D31"/>
  <c r="D70" i="41"/>
  <c r="D6" i="40"/>
  <c r="D12"/>
  <c r="G8" i="82"/>
  <c r="I24" i="89"/>
  <c r="H24"/>
  <c r="N24" s="1"/>
  <c r="F29"/>
  <c r="F12" i="40" l="1"/>
  <c r="J6" i="87"/>
  <c r="J7" i="88" s="1"/>
  <c r="D20" i="42"/>
  <c r="D34" i="40"/>
  <c r="J12" i="87"/>
  <c r="J37"/>
  <c r="J21" i="88"/>
  <c r="J28" s="1"/>
  <c r="J30" s="1"/>
  <c r="J8" i="87"/>
  <c r="D73" i="41"/>
  <c r="D14" i="42"/>
  <c r="D15" s="1"/>
  <c r="G7" i="82"/>
  <c r="D32" i="42"/>
  <c r="C26"/>
  <c r="D38" i="40" l="1"/>
  <c r="F34"/>
  <c r="J10" i="87"/>
  <c r="J11" i="88" s="1"/>
  <c r="J13"/>
  <c r="J51" i="87"/>
  <c r="J44"/>
  <c r="J38"/>
  <c r="J9" i="88"/>
  <c r="G6" i="82"/>
  <c r="J7" i="89"/>
  <c r="H6"/>
  <c r="C25" i="42"/>
  <c r="F44" i="82"/>
  <c r="J16" i="87" l="1"/>
  <c r="J24" s="1"/>
  <c r="D19" i="42"/>
  <c r="D18" s="1"/>
  <c r="D28" s="1"/>
  <c r="F28" s="1"/>
  <c r="F38" i="40"/>
  <c r="F19" i="42" s="1"/>
  <c r="F18" s="1"/>
  <c r="J17" i="88"/>
  <c r="J19" s="1"/>
  <c r="J31" s="1"/>
  <c r="J88" s="1"/>
  <c r="G5" i="82"/>
  <c r="C10" i="41"/>
  <c r="I55" i="88"/>
  <c r="L55"/>
  <c r="H55"/>
  <c r="I34" i="87"/>
  <c r="L34"/>
  <c r="H34"/>
  <c r="C36" i="50"/>
  <c r="C33" s="1"/>
  <c r="C72" i="41"/>
  <c r="J50" i="87" l="1"/>
  <c r="J52" s="1"/>
  <c r="J60" s="1"/>
  <c r="D33" i="42"/>
  <c r="D7" i="41"/>
  <c r="G48" i="82"/>
  <c r="C7" i="40"/>
  <c r="C10"/>
  <c r="C17" i="41"/>
  <c r="F17" s="1"/>
  <c r="C68"/>
  <c r="D6" l="1"/>
  <c r="F7"/>
  <c r="C26" i="40"/>
  <c r="C22"/>
  <c r="D5" i="41" l="1"/>
  <c r="F6"/>
  <c r="C24" i="50"/>
  <c r="C9" i="40"/>
  <c r="C12"/>
  <c r="B12"/>
  <c r="C4" i="83"/>
  <c r="C29" i="50"/>
  <c r="C6" i="40"/>
  <c r="F49" i="41"/>
  <c r="F46"/>
  <c r="F44"/>
  <c r="F43"/>
  <c r="C36"/>
  <c r="C16"/>
  <c r="C9"/>
  <c r="I42" i="82"/>
  <c r="C22" i="41"/>
  <c r="D6" i="87" l="1"/>
  <c r="F5" i="41"/>
  <c r="F5" i="42" s="1"/>
  <c r="D66" i="41"/>
  <c r="D5" i="42"/>
  <c r="C35" i="40"/>
  <c r="B4" i="50"/>
  <c r="B22"/>
  <c r="B36" i="40"/>
  <c r="B9"/>
  <c r="B6"/>
  <c r="B32" i="41"/>
  <c r="B16"/>
  <c r="B9"/>
  <c r="C5" i="88"/>
  <c r="I5" s="1"/>
  <c r="F5"/>
  <c r="L5" s="1"/>
  <c r="B5"/>
  <c r="H5" s="1"/>
  <c r="C5" i="87"/>
  <c r="I5" s="1"/>
  <c r="F5"/>
  <c r="L5" s="1"/>
  <c r="B5"/>
  <c r="H5" s="1"/>
  <c r="C3" i="50"/>
  <c r="F3"/>
  <c r="B3"/>
  <c r="C3" i="83"/>
  <c r="B3"/>
  <c r="C4" i="40"/>
  <c r="F4"/>
  <c r="B4"/>
  <c r="F41" i="82"/>
  <c r="F37"/>
  <c r="F25"/>
  <c r="I25" s="1"/>
  <c r="F22"/>
  <c r="I22" s="1"/>
  <c r="F19"/>
  <c r="I19" s="1"/>
  <c r="F10"/>
  <c r="I10" s="1"/>
  <c r="D74" i="41" l="1"/>
  <c r="F74" s="1"/>
  <c r="F66"/>
  <c r="D12" i="42"/>
  <c r="D16" s="1"/>
  <c r="D34" s="1"/>
  <c r="D16" i="87"/>
  <c r="D7" i="88"/>
  <c r="D17" s="1"/>
  <c r="D19" s="1"/>
  <c r="D31" s="1"/>
  <c r="D88" s="1"/>
  <c r="C34" i="40"/>
  <c r="F34" i="82"/>
  <c r="F8"/>
  <c r="I8" s="1"/>
  <c r="B22" i="41"/>
  <c r="B21" s="1"/>
  <c r="C21"/>
  <c r="B28"/>
  <c r="C28"/>
  <c r="B41"/>
  <c r="C41"/>
  <c r="B53"/>
  <c r="B30" i="87" s="1"/>
  <c r="C53" i="41"/>
  <c r="B58"/>
  <c r="C58"/>
  <c r="B62"/>
  <c r="C62"/>
  <c r="D50" i="87" l="1"/>
  <c r="D52" s="1"/>
  <c r="J17"/>
  <c r="D24"/>
  <c r="F30"/>
  <c r="F22" i="88" s="1"/>
  <c r="C30" i="87"/>
  <c r="C22" i="88" s="1"/>
  <c r="C8" i="41"/>
  <c r="F7" i="82"/>
  <c r="I7" s="1"/>
  <c r="H18" i="88"/>
  <c r="I48"/>
  <c r="I46"/>
  <c r="C69"/>
  <c r="F69"/>
  <c r="C64"/>
  <c r="I64" s="1"/>
  <c r="F64"/>
  <c r="L64" s="1"/>
  <c r="H54"/>
  <c r="H58" s="1"/>
  <c r="I54"/>
  <c r="C23"/>
  <c r="C82" s="1"/>
  <c r="F23"/>
  <c r="F52" s="1"/>
  <c r="G19" i="89"/>
  <c r="D60" i="87" l="1"/>
  <c r="J61" s="1"/>
  <c r="J53"/>
  <c r="F6" i="82"/>
  <c r="I6" s="1"/>
  <c r="C52" i="88"/>
  <c r="C58" s="1"/>
  <c r="C61" s="1"/>
  <c r="F58"/>
  <c r="F61" s="1"/>
  <c r="F82"/>
  <c r="I58"/>
  <c r="I61" s="1"/>
  <c r="D18" i="93"/>
  <c r="F5" i="82" l="1"/>
  <c r="I5" s="1"/>
  <c r="B26" i="89"/>
  <c r="C31" i="95"/>
  <c r="D31"/>
  <c r="E31"/>
  <c r="B33"/>
  <c r="B32" s="1"/>
  <c r="B23"/>
  <c r="B13" i="93"/>
  <c r="C13"/>
  <c r="D13"/>
  <c r="E13"/>
  <c r="F56" i="87"/>
  <c r="F55"/>
  <c r="H39" i="94"/>
  <c r="G39"/>
  <c r="F39"/>
  <c r="E39"/>
  <c r="E38" i="95"/>
  <c r="D38"/>
  <c r="C38"/>
  <c r="E33"/>
  <c r="E32" s="1"/>
  <c r="D33"/>
  <c r="D32" s="1"/>
  <c r="C33"/>
  <c r="C32" s="1"/>
  <c r="E28"/>
  <c r="D28"/>
  <c r="C28"/>
  <c r="E24"/>
  <c r="E22" s="1"/>
  <c r="D24"/>
  <c r="D22" s="1"/>
  <c r="C24"/>
  <c r="C22"/>
  <c r="E19"/>
  <c r="D19"/>
  <c r="C19"/>
  <c r="E15"/>
  <c r="D15"/>
  <c r="C14"/>
  <c r="C13"/>
  <c r="C12"/>
  <c r="C9"/>
  <c r="E22" i="93"/>
  <c r="D22"/>
  <c r="C22"/>
  <c r="B22"/>
  <c r="F21"/>
  <c r="F20"/>
  <c r="F19"/>
  <c r="F18"/>
  <c r="F17"/>
  <c r="F16"/>
  <c r="F12"/>
  <c r="F11"/>
  <c r="F10"/>
  <c r="K27" i="92"/>
  <c r="L27" s="1"/>
  <c r="I28"/>
  <c r="L24"/>
  <c r="K24"/>
  <c r="J24"/>
  <c r="H24"/>
  <c r="G24"/>
  <c r="F24"/>
  <c r="E24"/>
  <c r="D24"/>
  <c r="L22"/>
  <c r="K22"/>
  <c r="J22"/>
  <c r="H22"/>
  <c r="G22"/>
  <c r="F22"/>
  <c r="E22"/>
  <c r="D22"/>
  <c r="L20"/>
  <c r="K20"/>
  <c r="J20"/>
  <c r="I20"/>
  <c r="H20"/>
  <c r="G20"/>
  <c r="F20"/>
  <c r="E20"/>
  <c r="D20"/>
  <c r="L17"/>
  <c r="L14" s="1"/>
  <c r="L28" s="1"/>
  <c r="K17"/>
  <c r="J17"/>
  <c r="I17"/>
  <c r="H17"/>
  <c r="G17"/>
  <c r="F17"/>
  <c r="E17"/>
  <c r="D17"/>
  <c r="G14"/>
  <c r="E35" i="95" l="1"/>
  <c r="E39" s="1"/>
  <c r="E14" i="92"/>
  <c r="K14"/>
  <c r="D14"/>
  <c r="F14"/>
  <c r="F28" s="1"/>
  <c r="H14"/>
  <c r="H28" s="1"/>
  <c r="J14"/>
  <c r="J28" s="1"/>
  <c r="C15" i="95"/>
  <c r="C20" s="1"/>
  <c r="D20"/>
  <c r="C35"/>
  <c r="C39" s="1"/>
  <c r="F48" i="82"/>
  <c r="C7" i="41"/>
  <c r="F13" i="93"/>
  <c r="F22"/>
  <c r="E20" i="95"/>
  <c r="D28" i="92"/>
  <c r="G28"/>
  <c r="E28"/>
  <c r="D35" i="95"/>
  <c r="D39" s="1"/>
  <c r="K28" i="92"/>
  <c r="C6" i="41" l="1"/>
  <c r="B24" i="95"/>
  <c r="C5" i="41" l="1"/>
  <c r="F24" i="91"/>
  <c r="D24" s="1"/>
  <c r="F28"/>
  <c r="F27"/>
  <c r="D27" s="1"/>
  <c r="F23"/>
  <c r="D23" s="1"/>
  <c r="F22"/>
  <c r="D22" s="1"/>
  <c r="F21"/>
  <c r="D21" s="1"/>
  <c r="D30"/>
  <c r="D29"/>
  <c r="D26"/>
  <c r="D25"/>
  <c r="E20"/>
  <c r="E11"/>
  <c r="D11"/>
  <c r="E22" i="90"/>
  <c r="D22"/>
  <c r="C22"/>
  <c r="B22"/>
  <c r="E14"/>
  <c r="E15" s="1"/>
  <c r="D14"/>
  <c r="D15" s="1"/>
  <c r="C14"/>
  <c r="C15" s="1"/>
  <c r="B14"/>
  <c r="B15" s="1"/>
  <c r="E31" i="91" l="1"/>
  <c r="F20"/>
  <c r="F31"/>
  <c r="D20"/>
  <c r="D31" s="1"/>
  <c r="F11" i="42" l="1"/>
  <c r="B14" i="95" s="1"/>
  <c r="F10" i="42"/>
  <c r="B13" i="95" s="1"/>
  <c r="F9" i="42"/>
  <c r="B12" i="95" s="1"/>
  <c r="F6" i="42"/>
  <c r="F7"/>
  <c r="B10" i="95" s="1"/>
  <c r="B9" l="1"/>
  <c r="C38" i="88"/>
  <c r="C48" s="1"/>
  <c r="C34"/>
  <c r="I34" s="1"/>
  <c r="I18"/>
  <c r="I15"/>
  <c r="I56" i="87"/>
  <c r="C56"/>
  <c r="C55"/>
  <c r="I49"/>
  <c r="C49"/>
  <c r="I32"/>
  <c r="C41"/>
  <c r="C59" s="1"/>
  <c r="I28"/>
  <c r="C28"/>
  <c r="I19"/>
  <c r="I18" s="1"/>
  <c r="I55" s="1"/>
  <c r="I13"/>
  <c r="I14" i="88" s="1"/>
  <c r="I11" i="87"/>
  <c r="I12" i="88" s="1"/>
  <c r="I71" s="1"/>
  <c r="I9" i="87"/>
  <c r="I10" i="88" s="1"/>
  <c r="C23" i="87"/>
  <c r="C20" s="1"/>
  <c r="C58" s="1"/>
  <c r="C7"/>
  <c r="C8" i="88" s="1"/>
  <c r="C31" i="42"/>
  <c r="F31" s="1"/>
  <c r="C30"/>
  <c r="C29"/>
  <c r="C16" i="50"/>
  <c r="F21" i="42" l="1"/>
  <c r="C4" i="50"/>
  <c r="C32" i="42"/>
  <c r="F32" s="1"/>
  <c r="F33" s="1"/>
  <c r="L15" i="87"/>
  <c r="I54"/>
  <c r="C57"/>
  <c r="C54"/>
  <c r="C30" i="40"/>
  <c r="B29" i="95" l="1"/>
  <c r="C38" i="40"/>
  <c r="C21" i="83"/>
  <c r="I6" i="87"/>
  <c r="I7" i="88" s="1"/>
  <c r="I7" i="87"/>
  <c r="I8" i="88" s="1"/>
  <c r="I15" i="87"/>
  <c r="C70" i="41"/>
  <c r="F29" i="88" s="1"/>
  <c r="C67" i="41"/>
  <c r="C10" i="42"/>
  <c r="C9"/>
  <c r="C8" i="87"/>
  <c r="C7" i="42"/>
  <c r="B27" i="95" l="1"/>
  <c r="C13" i="42"/>
  <c r="C22" i="50"/>
  <c r="I12" i="87"/>
  <c r="I8"/>
  <c r="I9" i="88" s="1"/>
  <c r="B25" i="95"/>
  <c r="F14" i="42"/>
  <c r="C29" i="88"/>
  <c r="C9"/>
  <c r="C11" i="42"/>
  <c r="C8"/>
  <c r="I29" i="87"/>
  <c r="C21" i="42"/>
  <c r="C23"/>
  <c r="C19" i="87"/>
  <c r="C73" i="41"/>
  <c r="C14" i="42"/>
  <c r="C40" i="87"/>
  <c r="C39" s="1"/>
  <c r="I16" i="88"/>
  <c r="C15" i="42" l="1"/>
  <c r="C19"/>
  <c r="C18" s="1"/>
  <c r="F13"/>
  <c r="F15" s="1"/>
  <c r="F22"/>
  <c r="I13" i="88"/>
  <c r="I10" i="87"/>
  <c r="B18" i="95"/>
  <c r="C18" i="87"/>
  <c r="C18" i="88"/>
  <c r="C22" i="42"/>
  <c r="I31" i="87"/>
  <c r="I23" i="88" s="1"/>
  <c r="I21"/>
  <c r="C29" i="87"/>
  <c r="C6" i="42"/>
  <c r="B30" i="89"/>
  <c r="I37" i="87" l="1"/>
  <c r="B17" i="95"/>
  <c r="B19" s="1"/>
  <c r="B30"/>
  <c r="I11" i="88"/>
  <c r="I16" i="87"/>
  <c r="I28" i="88"/>
  <c r="I87"/>
  <c r="C37" i="87"/>
  <c r="C44" s="1"/>
  <c r="C21" i="88"/>
  <c r="C20" i="42"/>
  <c r="I24" i="87" l="1"/>
  <c r="I50"/>
  <c r="I76" i="88"/>
  <c r="I78" s="1"/>
  <c r="I17"/>
  <c r="I19" s="1"/>
  <c r="C51" i="87"/>
  <c r="C28" i="88"/>
  <c r="C30" s="1"/>
  <c r="I30"/>
  <c r="I51" i="87"/>
  <c r="I44"/>
  <c r="I38"/>
  <c r="C28" i="42"/>
  <c r="C66" i="41"/>
  <c r="B10" i="89"/>
  <c r="C33" i="42" l="1"/>
  <c r="I52" i="87"/>
  <c r="I60" s="1"/>
  <c r="I31" i="88"/>
  <c r="I88" s="1"/>
  <c r="C87"/>
  <c r="C84"/>
  <c r="C5" i="42"/>
  <c r="O10" i="89" s="1"/>
  <c r="C6" i="87"/>
  <c r="C16" s="1"/>
  <c r="F29"/>
  <c r="L56"/>
  <c r="B56"/>
  <c r="B55"/>
  <c r="F7"/>
  <c r="C12" i="42" l="1"/>
  <c r="C7" i="88"/>
  <c r="C74" i="41"/>
  <c r="C17" i="88" l="1"/>
  <c r="C19" s="1"/>
  <c r="C31" s="1"/>
  <c r="C88" s="1"/>
  <c r="C76"/>
  <c r="C78" s="1"/>
  <c r="C50" i="87"/>
  <c r="C52" s="1"/>
  <c r="C60" s="1"/>
  <c r="I17"/>
  <c r="C24"/>
  <c r="C16" i="42"/>
  <c r="C34" l="1"/>
  <c r="I53" i="87"/>
  <c r="I61"/>
  <c r="B64" i="88" l="1"/>
  <c r="H64" s="1"/>
  <c r="F34"/>
  <c r="L34" s="1"/>
  <c r="B34"/>
  <c r="H34" s="1"/>
  <c r="L15"/>
  <c r="H15"/>
  <c r="L32" i="87"/>
  <c r="H32"/>
  <c r="F21" i="88"/>
  <c r="L7" i="87"/>
  <c r="L8" i="88" s="1"/>
  <c r="H7" i="87"/>
  <c r="H8" i="88" s="1"/>
  <c r="L6" i="87"/>
  <c r="L7" i="88" s="1"/>
  <c r="H6" i="87"/>
  <c r="L9"/>
  <c r="L10" i="88" s="1"/>
  <c r="L69" s="1"/>
  <c r="H9" i="87"/>
  <c r="H10" i="88" s="1"/>
  <c r="L11" i="87"/>
  <c r="L12" i="88" s="1"/>
  <c r="L71" s="1"/>
  <c r="H11" i="87"/>
  <c r="H12" i="88" s="1"/>
  <c r="H71" s="1"/>
  <c r="L16"/>
  <c r="H19" i="87"/>
  <c r="B23"/>
  <c r="F19"/>
  <c r="F18" i="88" s="1"/>
  <c r="F8"/>
  <c r="F67" s="1"/>
  <c r="L8" i="87"/>
  <c r="L9" i="88" s="1"/>
  <c r="F49" i="87"/>
  <c r="L49" s="1"/>
  <c r="B49"/>
  <c r="H49" s="1"/>
  <c r="F28"/>
  <c r="L28" s="1"/>
  <c r="B28"/>
  <c r="H28" s="1"/>
  <c r="F28" i="88" l="1"/>
  <c r="F30" s="1"/>
  <c r="H7"/>
  <c r="L18"/>
  <c r="L19" i="87"/>
  <c r="H13"/>
  <c r="H14" i="88" s="1"/>
  <c r="F84" l="1"/>
  <c r="F87"/>
  <c r="H29" i="87"/>
  <c r="H21" i="88" s="1"/>
  <c r="B21" i="42"/>
  <c r="H31" i="87"/>
  <c r="H23" i="88" s="1"/>
  <c r="B22" i="42"/>
  <c r="L29" i="87"/>
  <c r="L13"/>
  <c r="L21" i="88" l="1"/>
  <c r="H87"/>
  <c r="H37" i="87"/>
  <c r="H28" i="88"/>
  <c r="L31" i="87"/>
  <c r="L23" i="88" s="1"/>
  <c r="M30" i="89"/>
  <c r="N19"/>
  <c r="L37" i="87" l="1"/>
  <c r="L51" s="1"/>
  <c r="L28" i="88"/>
  <c r="B38"/>
  <c r="B48" s="1"/>
  <c r="L46"/>
  <c r="L48" s="1"/>
  <c r="F38"/>
  <c r="F48" s="1"/>
  <c r="L54"/>
  <c r="L83" s="1"/>
  <c r="N6" i="89"/>
  <c r="L87" i="88" l="1"/>
  <c r="E10" i="82"/>
  <c r="F41" i="87" l="1"/>
  <c r="F59" s="1"/>
  <c r="F37"/>
  <c r="F51" s="1"/>
  <c r="F23" l="1"/>
  <c r="F20" s="1"/>
  <c r="L14" i="88" l="1"/>
  <c r="F8" i="42" l="1"/>
  <c r="F8" i="87"/>
  <c r="L18"/>
  <c r="B11" i="95" l="1"/>
  <c r="F12" i="42"/>
  <c r="F9" i="88"/>
  <c r="F68" s="1"/>
  <c r="L58"/>
  <c r="L61" s="1"/>
  <c r="H8" i="87" l="1"/>
  <c r="H9" i="88" l="1"/>
  <c r="E41" i="82"/>
  <c r="I41" s="1"/>
  <c r="L30" i="88" l="1"/>
  <c r="L44" i="87" l="1"/>
  <c r="F40" l="1"/>
  <c r="F39" s="1"/>
  <c r="F44" s="1"/>
  <c r="N34" i="89" l="1"/>
  <c r="N32"/>
  <c r="K30"/>
  <c r="I30"/>
  <c r="G30"/>
  <c r="F30"/>
  <c r="E30"/>
  <c r="D30"/>
  <c r="C30"/>
  <c r="N29"/>
  <c r="N28"/>
  <c r="L30"/>
  <c r="J30"/>
  <c r="H30"/>
  <c r="L26"/>
  <c r="H26"/>
  <c r="F26"/>
  <c r="E26"/>
  <c r="D26"/>
  <c r="C26"/>
  <c r="O26"/>
  <c r="N25"/>
  <c r="J26"/>
  <c r="N23"/>
  <c r="N22"/>
  <c r="N21"/>
  <c r="N20"/>
  <c r="M26"/>
  <c r="K26"/>
  <c r="I26"/>
  <c r="N16"/>
  <c r="M14"/>
  <c r="L14"/>
  <c r="K14"/>
  <c r="J14"/>
  <c r="I14"/>
  <c r="H14"/>
  <c r="G14"/>
  <c r="F14"/>
  <c r="E14"/>
  <c r="D14"/>
  <c r="C14"/>
  <c r="B14"/>
  <c r="O13"/>
  <c r="N13"/>
  <c r="N12"/>
  <c r="N11"/>
  <c r="F10"/>
  <c r="E10"/>
  <c r="D10"/>
  <c r="C10"/>
  <c r="N9"/>
  <c r="N8"/>
  <c r="N7"/>
  <c r="M10"/>
  <c r="L10"/>
  <c r="K10"/>
  <c r="J10"/>
  <c r="I10"/>
  <c r="H10"/>
  <c r="H15" s="1"/>
  <c r="H18" s="1"/>
  <c r="G10"/>
  <c r="H59" i="88"/>
  <c r="H61" s="1"/>
  <c r="B59"/>
  <c r="H46"/>
  <c r="H48" s="1"/>
  <c r="B10"/>
  <c r="B41" i="87"/>
  <c r="H39"/>
  <c r="H56" s="1"/>
  <c r="B31"/>
  <c r="B23" i="88" s="1"/>
  <c r="B22"/>
  <c r="H22" i="87"/>
  <c r="B21"/>
  <c r="L15" i="89" l="1"/>
  <c r="L18" s="1"/>
  <c r="G15"/>
  <c r="G18" s="1"/>
  <c r="I15"/>
  <c r="I18" s="1"/>
  <c r="K15"/>
  <c r="K18" s="1"/>
  <c r="M15"/>
  <c r="M18" s="1"/>
  <c r="B51" i="88"/>
  <c r="B58" s="1"/>
  <c r="B61" s="1"/>
  <c r="B81"/>
  <c r="B82"/>
  <c r="B52"/>
  <c r="F15" i="89"/>
  <c r="F18" s="1"/>
  <c r="E15"/>
  <c r="E18" s="1"/>
  <c r="D15"/>
  <c r="D18" s="1"/>
  <c r="C15"/>
  <c r="C18" s="1"/>
  <c r="N30"/>
  <c r="N14"/>
  <c r="B69" i="88"/>
  <c r="D31" i="89"/>
  <c r="D33" s="1"/>
  <c r="F31"/>
  <c r="F33" s="1"/>
  <c r="J31"/>
  <c r="J33" s="1"/>
  <c r="L31"/>
  <c r="L33" s="1"/>
  <c r="I31"/>
  <c r="I33" s="1"/>
  <c r="H31"/>
  <c r="H33" s="1"/>
  <c r="E31"/>
  <c r="E33" s="1"/>
  <c r="C31"/>
  <c r="C33" s="1"/>
  <c r="J15"/>
  <c r="J18" s="1"/>
  <c r="O30"/>
  <c r="H30" i="88"/>
  <c r="B20" i="87"/>
  <c r="B58" s="1"/>
  <c r="K31" i="89"/>
  <c r="K33" s="1"/>
  <c r="M31"/>
  <c r="N10"/>
  <c r="B15"/>
  <c r="G26"/>
  <c r="N26" s="1"/>
  <c r="N27"/>
  <c r="B31"/>
  <c r="B33" s="1"/>
  <c r="B59" i="87"/>
  <c r="H18"/>
  <c r="B18" i="89" l="1"/>
  <c r="B35"/>
  <c r="H55" i="87"/>
  <c r="H54" s="1"/>
  <c r="M33" i="89"/>
  <c r="O31"/>
  <c r="O33" s="1"/>
  <c r="B57" i="87"/>
  <c r="N15" i="89"/>
  <c r="G31"/>
  <c r="G33" s="1"/>
  <c r="H51" i="87"/>
  <c r="H44"/>
  <c r="N31" i="89" l="1"/>
  <c r="L38" i="87"/>
  <c r="N33" i="89"/>
  <c r="C5"/>
  <c r="C35" s="1"/>
  <c r="D5" s="1"/>
  <c r="D35" s="1"/>
  <c r="E5" s="1"/>
  <c r="E35" s="1"/>
  <c r="F5" s="1"/>
  <c r="F35" s="1"/>
  <c r="G5" s="1"/>
  <c r="G35" s="1"/>
  <c r="H5" s="1"/>
  <c r="H35" s="1"/>
  <c r="I5" s="1"/>
  <c r="I35" s="1"/>
  <c r="J5" s="1"/>
  <c r="J35" s="1"/>
  <c r="K5" s="1"/>
  <c r="K35" s="1"/>
  <c r="L5" s="1"/>
  <c r="L35" s="1"/>
  <c r="M5" s="1"/>
  <c r="M35" s="1"/>
  <c r="L55" i="87"/>
  <c r="L54" s="1"/>
  <c r="B30" i="40" l="1"/>
  <c r="B26" i="95" s="1"/>
  <c r="B22" s="1"/>
  <c r="F58" i="87" l="1"/>
  <c r="F57" l="1"/>
  <c r="B70" i="41"/>
  <c r="B14" i="42" l="1"/>
  <c r="B29" i="88"/>
  <c r="B25" i="42" l="1"/>
  <c r="H15" i="87" s="1"/>
  <c r="H16" i="88" s="1"/>
  <c r="B31" i="42"/>
  <c r="B30"/>
  <c r="B29"/>
  <c r="B33" i="50"/>
  <c r="B37" i="95" s="1"/>
  <c r="B38" s="1"/>
  <c r="B67" i="41"/>
  <c r="E25" i="82"/>
  <c r="B19" i="87" l="1"/>
  <c r="B13" i="42"/>
  <c r="F18" i="87"/>
  <c r="F54" s="1"/>
  <c r="B8"/>
  <c r="B32" i="42"/>
  <c r="B11"/>
  <c r="B9"/>
  <c r="B73" i="41"/>
  <c r="B9" i="88" l="1"/>
  <c r="B6" i="42"/>
  <c r="B29" i="87"/>
  <c r="B40"/>
  <c r="B39" s="1"/>
  <c r="B15" i="42"/>
  <c r="B18" i="88"/>
  <c r="B18" i="87"/>
  <c r="B54" s="1"/>
  <c r="B7"/>
  <c r="B8" i="88" s="1"/>
  <c r="B8" i="42"/>
  <c r="N17" i="89" l="1"/>
  <c r="N18" s="1"/>
  <c r="B21" i="88"/>
  <c r="B37" i="87"/>
  <c r="B7" i="42"/>
  <c r="B28" i="88" l="1"/>
  <c r="B30" s="1"/>
  <c r="B84"/>
  <c r="B87" s="1"/>
  <c r="B51" i="87"/>
  <c r="B44"/>
  <c r="H38"/>
  <c r="B29" i="50"/>
  <c r="B4" i="83"/>
  <c r="B35" i="40" s="1"/>
  <c r="F23" i="42" l="1"/>
  <c r="F20" s="1"/>
  <c r="B21" i="83"/>
  <c r="B23" i="42"/>
  <c r="B20" s="1"/>
  <c r="B31" i="95" l="1"/>
  <c r="B28" s="1"/>
  <c r="B35" s="1"/>
  <c r="B39" s="1"/>
  <c r="H12" i="87"/>
  <c r="B34" i="40"/>
  <c r="E37" i="82"/>
  <c r="E34" l="1"/>
  <c r="L12" i="87"/>
  <c r="H13" i="88"/>
  <c r="H10" i="87"/>
  <c r="H16" s="1"/>
  <c r="H24" s="1"/>
  <c r="B38" i="40"/>
  <c r="B8" i="41" l="1"/>
  <c r="B19" i="42"/>
  <c r="B18" s="1"/>
  <c r="H11" i="88"/>
  <c r="L13"/>
  <c r="L10" i="87"/>
  <c r="E22" i="82"/>
  <c r="E19"/>
  <c r="H17" i="88" l="1"/>
  <c r="E8" i="82"/>
  <c r="H50" i="87"/>
  <c r="H52" s="1"/>
  <c r="H60" s="1"/>
  <c r="L11" i="88"/>
  <c r="L16" i="87"/>
  <c r="E7" i="82" l="1"/>
  <c r="L24" i="87"/>
  <c r="L50"/>
  <c r="L52" s="1"/>
  <c r="L60" s="1"/>
  <c r="H76" i="88"/>
  <c r="H78" s="1"/>
  <c r="H19"/>
  <c r="H31" s="1"/>
  <c r="H88" s="1"/>
  <c r="L17"/>
  <c r="L19" s="1"/>
  <c r="L31" s="1"/>
  <c r="L88" s="1"/>
  <c r="L76"/>
  <c r="L78" s="1"/>
  <c r="E6" i="82" l="1"/>
  <c r="E5" l="1"/>
  <c r="O15" i="89"/>
  <c r="O18" s="1"/>
  <c r="O35" s="1"/>
  <c r="B28" i="42"/>
  <c r="B10"/>
  <c r="B7" i="41" l="1"/>
  <c r="B6" s="1"/>
  <c r="B5" s="1"/>
  <c r="E48" i="82"/>
  <c r="B33" i="42"/>
  <c r="F6" i="87" l="1"/>
  <c r="F7" i="88" s="1"/>
  <c r="F17" s="1"/>
  <c r="F19" s="1"/>
  <c r="B5" i="42"/>
  <c r="B12" s="1"/>
  <c r="B16" s="1"/>
  <c r="B6" i="87"/>
  <c r="B66" i="41"/>
  <c r="F16" i="87"/>
  <c r="F24" s="1"/>
  <c r="B74" i="41" l="1"/>
  <c r="B7" i="88"/>
  <c r="B16" i="87"/>
  <c r="F16" i="42"/>
  <c r="F34" s="1"/>
  <c r="B8" i="95"/>
  <c r="B15" s="1"/>
  <c r="B20" s="1"/>
  <c r="F76" i="88"/>
  <c r="F78" s="1"/>
  <c r="F50" i="87"/>
  <c r="F52" s="1"/>
  <c r="F60" s="1"/>
  <c r="L17"/>
  <c r="B34" i="42"/>
  <c r="B24" i="87" l="1"/>
  <c r="B50"/>
  <c r="B52" s="1"/>
  <c r="H17"/>
  <c r="B76" i="88"/>
  <c r="B78" s="1"/>
  <c r="B17"/>
  <c r="B19" s="1"/>
  <c r="B31" s="1"/>
  <c r="B88" s="1"/>
  <c r="L61" i="87"/>
  <c r="L53"/>
  <c r="B60" l="1"/>
  <c r="H61" s="1"/>
  <c r="H53"/>
  <c r="F31" i="88"/>
  <c r="F88" s="1"/>
</calcChain>
</file>

<file path=xl/sharedStrings.xml><?xml version="1.0" encoding="utf-8"?>
<sst xmlns="http://schemas.openxmlformats.org/spreadsheetml/2006/main" count="757" uniqueCount="503">
  <si>
    <t xml:space="preserve"> 1.5. Helyi önk. Működési célú költségvetési támogatásai és kiegészítő támogatásai</t>
  </si>
  <si>
    <t xml:space="preserve"> 1.6. Elszámolásból származó bevételek</t>
  </si>
  <si>
    <t>1. Települési önkormányzatok működésének támogatása</t>
  </si>
  <si>
    <t>I. Működési célú támogatások államháztartáson belülről</t>
  </si>
  <si>
    <t>II. Felhalmozási célú támogatások államháztartáson belülről</t>
  </si>
  <si>
    <t>III. Közhatalmi bevételek</t>
  </si>
  <si>
    <t>IV. Működési bevételek</t>
  </si>
  <si>
    <t>V. Felhalmozási bevételek</t>
  </si>
  <si>
    <t>VI. Működési célú átvett pénzeszközök</t>
  </si>
  <si>
    <t>VII. Felhalmozási célú átvett pénzeszközök</t>
  </si>
  <si>
    <t>Költségvetési bevételek összesen:</t>
  </si>
  <si>
    <t>VIII. Finanszírozási bevételek</t>
  </si>
  <si>
    <t>2. Költségvetési hiány külső finanszírozására szolgáló finanszírozási célú pénzügyi műveletek bevételei</t>
  </si>
  <si>
    <t>Bevételek összesen:</t>
  </si>
  <si>
    <t>Működési kiadások</t>
  </si>
  <si>
    <t>Felhalmozási kiadások</t>
  </si>
  <si>
    <t>Tartalékok</t>
  </si>
  <si>
    <t>Általános</t>
  </si>
  <si>
    <t>Cél</t>
  </si>
  <si>
    <t>Költségvetési kiadások összesen:</t>
  </si>
  <si>
    <t>Hiteltörlesztés</t>
  </si>
  <si>
    <t>Finanszírozási kiadások összesen:</t>
  </si>
  <si>
    <t>Kiadások összesen:</t>
  </si>
  <si>
    <t>1. Önkormányzat működési támogatásai</t>
  </si>
  <si>
    <t xml:space="preserve"> 1.1. Helyi önk. működésének ált. támogatása</t>
  </si>
  <si>
    <t xml:space="preserve"> 1.3. Települési önk. szoc. és gyermekjóléti feladatainak tám.</t>
  </si>
  <si>
    <t xml:space="preserve"> 1.4. Települési önk. kult. feladatainak támogatása</t>
  </si>
  <si>
    <t>3. Működési célú garancia- és kezességvállalásból származó megtérülések áh-n belülről</t>
  </si>
  <si>
    <t xml:space="preserve"> 4. Működési célú visszatérítendő támogatások, kölcsönök visszatérülése áh-n belülről</t>
  </si>
  <si>
    <t>5. Működési célú visszatérítendő támogatások, kölcsönök igénybevétele áh-n belülről</t>
  </si>
  <si>
    <t xml:space="preserve"> 6. Egyéb működési célú támogatások bevételei államháztartáson belülről</t>
  </si>
  <si>
    <t xml:space="preserve">  1. Felhalmozási célú önkormányzati támogatások</t>
  </si>
  <si>
    <t>2. Felhalmozási célú garancia- és kezességvállalásból származó megtérülések áh-n belülről</t>
  </si>
  <si>
    <t xml:space="preserve"> 3. Felhalmozási célú visszatérítendő támogatások, kölcsönök visszatérülése áh-n belülről</t>
  </si>
  <si>
    <t xml:space="preserve"> 4. Felhalmozási célú visszatérítendő támogatások, kölcsönök igénybevétele áh-n belülről</t>
  </si>
  <si>
    <t>1. Vagyoni típusú adók</t>
  </si>
  <si>
    <t xml:space="preserve">      1.1. Építményadó</t>
  </si>
  <si>
    <t>2. Termékek és szolgáltatások adói</t>
  </si>
  <si>
    <t>2.1.  Értékesítési és forgalmi adók</t>
  </si>
  <si>
    <t xml:space="preserve">      2.1. 1. Iparűzési adó</t>
  </si>
  <si>
    <t>2.2.  Gépjárműadók</t>
  </si>
  <si>
    <t>2.3. Egyéb áruhasználati és szolgáltatási adók</t>
  </si>
  <si>
    <t xml:space="preserve">      2.3.1. Ifa személyek u.</t>
  </si>
  <si>
    <t xml:space="preserve">      2.3.2. Talajterhelési díj</t>
  </si>
  <si>
    <t>3. Egyéb közhatalmi bevételek  (bírság, pótlék,)</t>
  </si>
  <si>
    <t>1. Áru- és készletértékesítés bevétele</t>
  </si>
  <si>
    <t>2. Nyújtott szolgáltatások ellenértéke</t>
  </si>
  <si>
    <t>3. Közvetített szolgáltatások ellenértéke</t>
  </si>
  <si>
    <t>4. Tulajdonosi bevételek</t>
  </si>
  <si>
    <t>5. Ellátási díjak</t>
  </si>
  <si>
    <t>6. Kiszámlázott Áfa</t>
  </si>
  <si>
    <t>7. Áfa visszatérítés</t>
  </si>
  <si>
    <t>8. Kamatbevétel</t>
  </si>
  <si>
    <t xml:space="preserve">  1. Immateriális javak  értékesítése</t>
  </si>
  <si>
    <t xml:space="preserve">  2. Ingatlanok értékesítése</t>
  </si>
  <si>
    <t xml:space="preserve">  3. Egyéb tárgyi eszközök értékesítése</t>
  </si>
  <si>
    <t xml:space="preserve">  4. Részesedések értékesítése</t>
  </si>
  <si>
    <t>1. Működési célú garancia- és kezességvállalásból származó megtérülések áh-n kívülről</t>
  </si>
  <si>
    <t xml:space="preserve"> 2. Működési célú visszatérítendő támogatások, kölcsönök visszatérülése államháztartáson kívülről</t>
  </si>
  <si>
    <t>3. Egyéb működési célú átvett pénzeszközök</t>
  </si>
  <si>
    <t>1. Felhalmozási célú garancia- és kezességvállalásból származó megtérülések áh-n kívülről</t>
  </si>
  <si>
    <t xml:space="preserve"> 2. Felhalmozási célú visszatérítendő támogatások, kölcsönök visszatérülése államháztartáson kívülről</t>
  </si>
  <si>
    <t>3. Egyéb felhalmozási célú átvett pénzeszközök</t>
  </si>
  <si>
    <t xml:space="preserve"> 1. Költségvetési hiány belső finanszírozására szolgáló bevételek</t>
  </si>
  <si>
    <t xml:space="preserve">    1.2. Előző év költségvetési maradványának igénybevétele felhalmozási célra</t>
  </si>
  <si>
    <t xml:space="preserve">  2. Költségvetési hiány külső finanszírozására szolgáló finanszírozási bevételek</t>
  </si>
  <si>
    <t>Összes bevétel:</t>
  </si>
  <si>
    <t xml:space="preserve">  ebből közfoglalkoztatott</t>
  </si>
  <si>
    <t>Önkormányzati hivatal működtetésének támogatás (beszámítás után)</t>
  </si>
  <si>
    <t>Önkormányzati hivatal működtetésének támogatás elismert hivatali létsz.</t>
  </si>
  <si>
    <t>Zöldterület-gazdálk-al kapcsolatos feladatok ellátásának támog.</t>
  </si>
  <si>
    <t>Beszámítás összege</t>
  </si>
  <si>
    <t>Közvilágítás fenntartásának támogatás</t>
  </si>
  <si>
    <t>Köztemető fenntartással kapcsolatos feladatok támog.</t>
  </si>
  <si>
    <t>Közutak fenntartásának támogatás</t>
  </si>
  <si>
    <t>Lakott külterületekkel kapcsolatos feladatok támogatása</t>
  </si>
  <si>
    <t>Összesen</t>
  </si>
  <si>
    <t>Összesen:</t>
  </si>
  <si>
    <t>1. Személyi juttatás</t>
  </si>
  <si>
    <t>2. Munkaadót terhelő járulékok</t>
  </si>
  <si>
    <t>3. Dologi kiadások</t>
  </si>
  <si>
    <t>5. Egyéb működési célú kiadások</t>
  </si>
  <si>
    <t>Önkormányzati működési kiadások  összesen:</t>
  </si>
  <si>
    <t>Forgatási célú értékpapír vásárlás</t>
  </si>
  <si>
    <t>Ebből: bérleti díjak</t>
  </si>
  <si>
    <t>IV. Finanszírozási kiadások</t>
  </si>
  <si>
    <t>Hitel törlesztés</t>
  </si>
  <si>
    <t>Felhalmozási kiadások összesen:</t>
  </si>
  <si>
    <t>Beruházások</t>
  </si>
  <si>
    <t>Felújítások</t>
  </si>
  <si>
    <t>MEGNEVEZÉS</t>
  </si>
  <si>
    <t xml:space="preserve">      2.3.3. Települési adó</t>
  </si>
  <si>
    <t>9. Egyéb működési bevételek (kártérítés, kötbér, stb.)</t>
  </si>
  <si>
    <t>Egyéb önkormányzati feladatok támogatása</t>
  </si>
  <si>
    <t>1. Költségvetési hiány belső finanszírozására szolgáló finanszírozási  bevételek</t>
  </si>
  <si>
    <t xml:space="preserve">2. Elvonások, befizetések </t>
  </si>
  <si>
    <t>5. Egyéb felhalmozási célú támogatások államháztartáson belülről</t>
  </si>
  <si>
    <t>Intézményi létszámok:</t>
  </si>
  <si>
    <t>Állami támogatás megelőlegezés visszafizetés</t>
  </si>
  <si>
    <t>Település üzemeltetéséhez kapcsolódó feladatellát.támog.(beszámítás után)</t>
  </si>
  <si>
    <t>Egyéb önkormányzati feladatok támogatása (beszámítás után)</t>
  </si>
  <si>
    <t>Lakott külterületekkel kapcsolatos feladatok támogatása(beszámítás után)</t>
  </si>
  <si>
    <t>Üdülőhelyi feladatok támogatása (beszámitás után)</t>
  </si>
  <si>
    <t xml:space="preserve">Üdülőhelyi feladatok támogatása </t>
  </si>
  <si>
    <t>II. EGYES KÖZNEVELÉSI FELADATOK TÁMOGATÁSA</t>
  </si>
  <si>
    <t>4.1. Üzemeltetési díjak</t>
  </si>
  <si>
    <t>Közüzemi díjak</t>
  </si>
  <si>
    <t>Vásárolt élelmezés</t>
  </si>
  <si>
    <t>Fizetendő áfa</t>
  </si>
  <si>
    <t>Egyéb dologi kiadások</t>
  </si>
  <si>
    <t>Egyéb szolgáltatások</t>
  </si>
  <si>
    <t>I.   Önkormányzati Hivatal költségvetése</t>
  </si>
  <si>
    <t>1.  Működési célú támogatások államháztartáson belülre</t>
  </si>
  <si>
    <t>Közoktatási Intézményfenntartó Társulás Pécsely  Óvoda fenntart támogatás</t>
  </si>
  <si>
    <t>2. Működési célú támogatások államháztartáson kívülre</t>
  </si>
  <si>
    <t>3. Működési célú visszatérítendő támogatások, kölcsönök nyújtása, törlesztése</t>
  </si>
  <si>
    <t>Egyéb működési célú kiadások összesen:</t>
  </si>
  <si>
    <t>Bf. Többcélú Társulás</t>
  </si>
  <si>
    <t>Egyéb felhalmozási kiadások</t>
  </si>
  <si>
    <t>Önkormányzati feladatok</t>
  </si>
  <si>
    <t>Reklám és propaganda</t>
  </si>
  <si>
    <t>4.  Ellátottak pénzbeli juttatásai</t>
  </si>
  <si>
    <t>2.1. Forgatási célú értékpapír beváltása</t>
  </si>
  <si>
    <t>2.4. Államháztartáson belüli megelőlegezések</t>
  </si>
  <si>
    <r>
      <t xml:space="preserve">    </t>
    </r>
    <r>
      <rPr>
        <sz val="12"/>
        <rFont val="Times New Roman"/>
        <family val="1"/>
        <charset val="238"/>
      </rPr>
      <t>1.1. Előző év költségvetési maradványának  igénybevétele működési célra</t>
    </r>
  </si>
  <si>
    <t>Kisértékű eszközök beszerzése</t>
  </si>
  <si>
    <t>Könyvbeszerzés könyvtárba</t>
  </si>
  <si>
    <t>Víziszínpad felújítása</t>
  </si>
  <si>
    <t>Kultúrház felújítása</t>
  </si>
  <si>
    <t>Születési segély</t>
  </si>
  <si>
    <t>Temetési segély</t>
  </si>
  <si>
    <t xml:space="preserve"> 1.1. Felhalmozási célú központosított támogatások</t>
  </si>
  <si>
    <t xml:space="preserve">      1.2. Magánszemélyek kommunális adója</t>
  </si>
  <si>
    <t>Tihany Iskola Alapítvány támogatása</t>
  </si>
  <si>
    <t xml:space="preserve">      Közfoglalkoztatottak támogatás</t>
  </si>
  <si>
    <t>AZ ÖNKORMÁNYZAT FŐÖSSZESÍTŐJE</t>
  </si>
  <si>
    <t>BEVÉTELEK ELŐIRÁNYZATA</t>
  </si>
  <si>
    <t>Immateriális javak beszerzése</t>
  </si>
  <si>
    <t>Balatonfüredi Közös Önkormányzati Hivatal</t>
  </si>
  <si>
    <t>Fajlagos</t>
  </si>
  <si>
    <t>Mutató</t>
  </si>
  <si>
    <t>Létszám</t>
  </si>
  <si>
    <t>I. Berházások</t>
  </si>
  <si>
    <t>II. Felújítások</t>
  </si>
  <si>
    <t>III. Egyéb felhalmozási kiadások</t>
  </si>
  <si>
    <t xml:space="preserve">1. Működési bevételek </t>
  </si>
  <si>
    <t>2. Működési kiadások</t>
  </si>
  <si>
    <t>1. Működési célú támogatások államháztartáson belülről</t>
  </si>
  <si>
    <t>1. Személyi juttatások</t>
  </si>
  <si>
    <t>2. Közhatalmi bevételek</t>
  </si>
  <si>
    <t xml:space="preserve">3. Működési bevételek </t>
  </si>
  <si>
    <t>3. Dologi  kiadások</t>
  </si>
  <si>
    <t>4. Működési célú átvett pénzeszközök államháztartáson kivülről</t>
  </si>
  <si>
    <t>4. Ellátottak pénzbeli juttatásai</t>
  </si>
  <si>
    <t>5.1. Elvonások, befizetések</t>
  </si>
  <si>
    <t>5.2. Egyéb működési célú támogatások áh-n belülre</t>
  </si>
  <si>
    <t>5.4. Egyéb működési célú támogatások áh-n kívülre</t>
  </si>
  <si>
    <t>5.5. Működési célú visszatérítendő támogatások, kölcsönök nyújtása áh-n kívülre</t>
  </si>
  <si>
    <t>6. Pénzforgalom nélküli kiadások (tartalék)</t>
  </si>
  <si>
    <t xml:space="preserve"> Összes költségvetési működési bevétel:</t>
  </si>
  <si>
    <t xml:space="preserve"> Összes költségvetési működési kiadás: </t>
  </si>
  <si>
    <t xml:space="preserve"> Működési többlet: </t>
  </si>
  <si>
    <t xml:space="preserve"> Működési hiány: </t>
  </si>
  <si>
    <t>Költségvetési hiány belső finanszírozása működési célú</t>
  </si>
  <si>
    <t>Finanszírozási célú műveletek kiadásai működési célú</t>
  </si>
  <si>
    <t>5. Költségvetési Maradvány</t>
  </si>
  <si>
    <t>7. Állami támogatás megelőlegezés visszafizetése</t>
  </si>
  <si>
    <t>Költségvetési hiány külső finanszírozása működési célú</t>
  </si>
  <si>
    <t>8. Hitelek törlesztése</t>
  </si>
  <si>
    <t>6. Értékpapír beváltása</t>
  </si>
  <si>
    <t>9. Betét vásárlás</t>
  </si>
  <si>
    <t>7. Hitelfelvétel</t>
  </si>
  <si>
    <t>10. Forgatási célú értékpapír vás.</t>
  </si>
  <si>
    <t>8. Állami támogatás megelőlegezés visszafizetése</t>
  </si>
  <si>
    <t>Összes működési bevétel:</t>
  </si>
  <si>
    <t>Összes működési kiadás</t>
  </si>
  <si>
    <t xml:space="preserve">1. Felhalmozási bevételek </t>
  </si>
  <si>
    <t xml:space="preserve">2. Felhalmozási kiadások </t>
  </si>
  <si>
    <t>1. Felhalmozási célú támogatások államháztartáson belülről</t>
  </si>
  <si>
    <t xml:space="preserve">1.1. Beruházások </t>
  </si>
  <si>
    <t xml:space="preserve">2. Felhalmozási bev.  </t>
  </si>
  <si>
    <t>1.2. Int.saját hatáskörű fejlesztések</t>
  </si>
  <si>
    <t>3. Felhalmozási célú átvett pénzeszközök</t>
  </si>
  <si>
    <t>2. Felújítások</t>
  </si>
  <si>
    <t>3. Egyéb felhalmozási kiadások</t>
  </si>
  <si>
    <t>3.1. Egyéb felhalmozási célú támogatások áh-n kívülre</t>
  </si>
  <si>
    <t>3.2. Egyéb felhalmozási célú támogatások áh-n belülre</t>
  </si>
  <si>
    <t>3.3. Felhalmozási célú visszatérítendő támogatások, kölcsönök nyújtása áh-n belülre</t>
  </si>
  <si>
    <t>3.3. Felhalmozási célú visszatérítendő támogatások, kölcsönök nyújtása áh-n kívülre</t>
  </si>
  <si>
    <t xml:space="preserve"> Összes költségvetési felhalmozási bevétel: </t>
  </si>
  <si>
    <t xml:space="preserve"> Összes költségvetési felhalmozási kiadás: </t>
  </si>
  <si>
    <t xml:space="preserve"> Felhalmozási többlet: </t>
  </si>
  <si>
    <t xml:space="preserve"> Felhalmozási hiány: </t>
  </si>
  <si>
    <t>Költségvetési hiány belső finanszírozása felhalmozási célú</t>
  </si>
  <si>
    <t>Finanszírozási célú műveletek kiadásai felhalmozási célú</t>
  </si>
  <si>
    <t>4.Költségvetési maradvány</t>
  </si>
  <si>
    <t>4. Értékpapírok visszavásárlása</t>
  </si>
  <si>
    <t>Költségvetési hiány külső finanszírozása felhalmozási célú</t>
  </si>
  <si>
    <t>5. Hitelek törlesztése</t>
  </si>
  <si>
    <t>5. Értékpapír kibocsátás, értékesítés</t>
  </si>
  <si>
    <t>6. Állami támogatás megelőlegezés visszafizetése</t>
  </si>
  <si>
    <t>6. Hitelfelvétel</t>
  </si>
  <si>
    <t>Összes felhalmozási bevétel:</t>
  </si>
  <si>
    <t>Összes felhalmozási kiadás</t>
  </si>
  <si>
    <t>BEVÉTELEK</t>
  </si>
  <si>
    <t>KIADÁSOK</t>
  </si>
  <si>
    <t>Költségvetési működési bevételek</t>
  </si>
  <si>
    <t>Költségvetési működési kiadások</t>
  </si>
  <si>
    <t>Költségvetési felhalmozási bevételek</t>
  </si>
  <si>
    <t>Költségvetési felhalmozási kiadások</t>
  </si>
  <si>
    <t>Költségvetési többlet:</t>
  </si>
  <si>
    <t>Költségvetési hiány:</t>
  </si>
  <si>
    <t>Költségvetési hiány belső finanszírozása:</t>
  </si>
  <si>
    <t>Finanszírozási célú műveletek kiadásai összesen:</t>
  </si>
  <si>
    <t>Finanszírozási célú műveletek működési kiadásai</t>
  </si>
  <si>
    <t>Finanszírozási célú műveletek felhalmozási kiadásai</t>
  </si>
  <si>
    <t>Költségvetési hiány külső finanszírozása:</t>
  </si>
  <si>
    <t>Összes kiadás:</t>
  </si>
  <si>
    <t>TÖBBLET</t>
  </si>
  <si>
    <t>Működési bevételek</t>
  </si>
  <si>
    <t>1. Működési támogatások államháztartáson belülről</t>
  </si>
  <si>
    <t>Költségvetési működési  bevételek kötelező feladatok szerinti bontásban</t>
  </si>
  <si>
    <t>Költségvetési felhalmozási kiadások kötelező feladatok szerinti bontásban</t>
  </si>
  <si>
    <t>Finanszírozási bevételek</t>
  </si>
  <si>
    <t>Finanszírozási kiadások</t>
  </si>
  <si>
    <t>Működési bevételek kiemelt előirányzatonként kötelező feladatok szerinti bontásban</t>
  </si>
  <si>
    <t>Működési kiadások kiemelt előirányzatonként kötelező feladatok szerinti bontásban</t>
  </si>
  <si>
    <t>Felhalmozási bevételek</t>
  </si>
  <si>
    <t xml:space="preserve">2. Felhalmozási bevételek </t>
  </si>
  <si>
    <t>3. Felhalmozási célú átvett pénzeszközök áh-n kívülről</t>
  </si>
  <si>
    <t>3. Egyéb felhalmozási célú kiadások</t>
  </si>
  <si>
    <t>3.1. Egyéb felhalmozási célú pénzeszköz átadás áh-n kívülre</t>
  </si>
  <si>
    <t>3.2. Egyéb felhalmozási célú pénzeszköz átadás áh-n belülre</t>
  </si>
  <si>
    <t>3.4. Felhalmozási célú visszatérítendő támogatások, kölcsönök nyújtása áh-n kívülre</t>
  </si>
  <si>
    <t>Költségvetési felhalmozási bevételek kötelező feladatok szerinti bontásban</t>
  </si>
  <si>
    <t>Felhalmozási bevételek kiemelt előirányzatonként kötelező feladatok szerinti bontásban</t>
  </si>
  <si>
    <t>Felhalmozási kiadások kiemelt előirányzatonként kötelező feladatok szerinti bontásban</t>
  </si>
  <si>
    <t>Költségvetési működési  bevételek önként vállalt feladatok szerinti bontásban</t>
  </si>
  <si>
    <t>Költségvetési működési kiadások önként vállalt feladatok szerinti bontásban</t>
  </si>
  <si>
    <t>Működési bevételek kiemelt előirányzatonként önként vállalt feladatok szerinti bontásban</t>
  </si>
  <si>
    <t>Működési kiadások kiemelt előirányzatonként önként vállalt feladatok szerinti bontásban</t>
  </si>
  <si>
    <t>Költségvetési felhalmozási bevételek önként vállalt feladatok szerinti bontásban</t>
  </si>
  <si>
    <t>Költségvetési felhalmozási kiadások önként vállalt feladatok szerinti bontásban</t>
  </si>
  <si>
    <t>Felhalmozási bevételek kiemelt előirányzatonként önként vállalt feladatok szerinti bontásban</t>
  </si>
  <si>
    <t>Felhalmozási kiadások kiemelt előirányzatonként önként vállalt feladatok szerinti bontásban</t>
  </si>
  <si>
    <t>Költségvetési működési  bevételek állami (államigazgatási) feladatok szerinti bontásban</t>
  </si>
  <si>
    <t>Költségvetési működési kiadások állami (államigazgatási) feladatok szerinti bontásban</t>
  </si>
  <si>
    <t>Működési bevételek kiemelt előirányzatonként állami (államigazgatási) feladatok szerinti bontásban</t>
  </si>
  <si>
    <t>Működési kiadások kiemelt előirányzatonként állami (államigazgatási)  feladatok szerinti bontásban</t>
  </si>
  <si>
    <t>Felhalmozási bevételek kiemelt előirányzatonként állami (államigazgatási)  feladatok szerinti bontásban</t>
  </si>
  <si>
    <t>Felhalmozási kiadások kiemelt előirányzatonként állami (államigazgatási)  feladatok szerinti bontásban</t>
  </si>
  <si>
    <t>Önkormányzati támogatás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</si>
  <si>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</si>
  <si>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</si>
  <si>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</si>
  <si>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</si>
  <si>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</si>
  <si>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</si>
  <si>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</si>
  <si>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</si>
  <si>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</si>
  <si>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Szeptem-ber</t>
  </si>
  <si>
    <t>Október</t>
  </si>
  <si>
    <t>November</t>
  </si>
  <si>
    <t>December</t>
  </si>
  <si>
    <t>Nyitó pénzkészlet</t>
  </si>
  <si>
    <t>Működési célú támogatások államháztartáson belülről</t>
  </si>
  <si>
    <t>Közhatalmi bevételek</t>
  </si>
  <si>
    <t>Működési célú átvett pénzeszk. Áh-n kívülről</t>
  </si>
  <si>
    <t>Működési bevételek összesen:</t>
  </si>
  <si>
    <t>Felhalmozási célú támogatások államháztartáson belülről</t>
  </si>
  <si>
    <t xml:space="preserve">Felhalmozási bevételek  </t>
  </si>
  <si>
    <t>Felhalm. célú átvett pénzeszk. Áh-n kívülről</t>
  </si>
  <si>
    <t>Felhalmozási bevételek összesen</t>
  </si>
  <si>
    <t>Finanszírozási bevételek (hitel, kötvény, értékpapír, állami tám.megelőlegezés)</t>
  </si>
  <si>
    <t>Költségvetési maradvány igénybevétele</t>
  </si>
  <si>
    <t>Személyi juttatások</t>
  </si>
  <si>
    <t>Munkaadót terhelő járulékok és szoc. hj. adó</t>
  </si>
  <si>
    <t>Dologi kiadások</t>
  </si>
  <si>
    <t>Ellátottak pénzbeli juttatásai</t>
  </si>
  <si>
    <t>Egyéb működési célú támogatások áh-n kívülre</t>
  </si>
  <si>
    <t>Egyéb működési célú támogatások áh-n belülre</t>
  </si>
  <si>
    <t>Működési kiadások összesen:</t>
  </si>
  <si>
    <t>Felhalmozási célú kiadások összesen</t>
  </si>
  <si>
    <t>Finanszírozási kiadások (hitel törlesztés, értékpapír visszavásárlás)</t>
  </si>
  <si>
    <t>Korrekció (előző évi kifizetés miatt)</t>
  </si>
  <si>
    <t>Záró pénzkészlet</t>
  </si>
  <si>
    <t>I. HELYI ÖNKORMÁNYZATOK MŰKÖDÉSÉNEK ÁLTALÁNOS TÁMOGATÁSA</t>
  </si>
  <si>
    <t>6. Polgármesteri illetmény támogatása</t>
  </si>
  <si>
    <t>1. Szociális ágazati összevont pótlék</t>
  </si>
  <si>
    <t>2. A települési önkormányzatok szociális feladatainak egyéb támogatása</t>
  </si>
  <si>
    <t>3. Egyéb szociális és gyermekjóléti feladatok támogatása</t>
  </si>
  <si>
    <t>Helyi önkormányzatok kiegészítő támogatásai (működési)</t>
  </si>
  <si>
    <t>III. SZOCIÁLIS, GYERMEKJÓLÉTI  ÉS GYERMEKÉTKEZTETÉSI FELADATOK</t>
  </si>
  <si>
    <t>Eszközbeszerzés könyvtárba</t>
  </si>
  <si>
    <t>IV. A TELEPÜLÉSI ÖNKORMÁNYZATOK KULTURÁLIS FELADATAINAK TÁMOGATÁSA</t>
  </si>
  <si>
    <t>1. Települési önkormányzatok nyilvános könyvtári és közművelődési feladatainak támogatása</t>
  </si>
  <si>
    <t>Egyéb tárgyi eszköz beszerzése</t>
  </si>
  <si>
    <t>Rendezési terv felülvizsgálat</t>
  </si>
  <si>
    <t>Közoktatási Intézményfenntartó Társulás Pécsely Óvoda felhalmozási támogatás</t>
  </si>
  <si>
    <t>Karbantartási, kisjavítási szolgáltatások</t>
  </si>
  <si>
    <t>Üzemeltetési anyagok beszerzése</t>
  </si>
  <si>
    <t>Szakmai anyagok beszerzése</t>
  </si>
  <si>
    <t xml:space="preserve">Önkormányzati támogatás, átmeneti segély </t>
  </si>
  <si>
    <t>Informatikai szolgáltatások igénybevétele</t>
  </si>
  <si>
    <t>Egyéb kommunikációs szolgáltatások</t>
  </si>
  <si>
    <t xml:space="preserve">      e) Falugondnoki vagy tanyagondnoki szolgáltatás</t>
  </si>
  <si>
    <t>1. Egyéb működési célú támogatások áh-n belülre</t>
  </si>
  <si>
    <t>2. Egyéb működési célú támogatások áh-n kívülre</t>
  </si>
  <si>
    <t>3. Állami támogatás visszafizetése elszámolás alapján</t>
  </si>
  <si>
    <t>Kukolla felújítása - Humánszolgáltatások EFOP-1.5.2-16-2017-00016</t>
  </si>
  <si>
    <t>2019. évi javaslat</t>
  </si>
  <si>
    <t>2019. évi eredeti előirányzat</t>
  </si>
  <si>
    <t>ÁLLAMI TÁMOGATÁSOK 2019. ÉV</t>
  </si>
  <si>
    <t>MŰKÖDÉSI KIADÁSOK 2019. ÉV</t>
  </si>
  <si>
    <t>FELHALMOZÁSI KIADÁSOK 2019. ÉV</t>
  </si>
  <si>
    <t xml:space="preserve">      EFOP Humán közszolgáltatások fejlesztése</t>
  </si>
  <si>
    <t>2018.</t>
  </si>
  <si>
    <t>2019.</t>
  </si>
  <si>
    <t>2020.</t>
  </si>
  <si>
    <t>2021.</t>
  </si>
  <si>
    <t>1. Helyi adó bevétel</t>
  </si>
  <si>
    <t>2. Vagyon és vagyonértékű jog értékesítéséből származó bevétel</t>
  </si>
  <si>
    <t>3. Osztalék, koncessziós díj és hozambevétel,</t>
  </si>
  <si>
    <t>4. tárgyi eszköz és immateriális jószág, részvény, részesedés, vállalalat értékesítésből vagy privatizációból származó bevétel</t>
  </si>
  <si>
    <t>5. Bírság, pótlék- és díjbevétel</t>
  </si>
  <si>
    <t>6. Kezességvállalással kapcsolatos megtérülés</t>
  </si>
  <si>
    <t>Sorszám</t>
  </si>
  <si>
    <t xml:space="preserve">Bevételi jogcím </t>
  </si>
  <si>
    <t>Intézmények,</t>
  </si>
  <si>
    <t xml:space="preserve">Kedvezmény nélkül </t>
  </si>
  <si>
    <t xml:space="preserve">Kedvezmények </t>
  </si>
  <si>
    <t>adónemek</t>
  </si>
  <si>
    <t>elérhető</t>
  </si>
  <si>
    <t>összege</t>
  </si>
  <si>
    <t>bevétel  Ft</t>
  </si>
  <si>
    <t>Ft</t>
  </si>
  <si>
    <t>1.</t>
  </si>
  <si>
    <t>2.</t>
  </si>
  <si>
    <t>3.</t>
  </si>
  <si>
    <t>4.</t>
  </si>
  <si>
    <t>5.</t>
  </si>
  <si>
    <t>Ellátottak térítési díjának ill. kártérítésének méltányossági alapon történő elengedésének összege</t>
  </si>
  <si>
    <t>Lakosság részére nyújtott lakásépítéshez, lakásfelújításhoz nyújtott kölcsönök elengedésének összege</t>
  </si>
  <si>
    <t>Helyi adónál, gépjárműadónál biztosított kedvezmény, mentesség összege</t>
  </si>
  <si>
    <t>Építményadó</t>
  </si>
  <si>
    <t>Kommunális adó</t>
  </si>
  <si>
    <t>Iparűzési adó</t>
  </si>
  <si>
    <t>IFA személyek után</t>
  </si>
  <si>
    <t>Telekadó</t>
  </si>
  <si>
    <t>Talajterhelési díj</t>
  </si>
  <si>
    <t>Gépjárműadó</t>
  </si>
  <si>
    <t>Egyéb bírság</t>
  </si>
  <si>
    <t>Helyiségek, eszközök hasznosításából származó bevételből nyújtott kedvezmény, mentesség összege</t>
  </si>
  <si>
    <t>egyéb nyújtott kedvezmény vagy kölcsön elengedésének összege</t>
  </si>
  <si>
    <t>Összesen :</t>
  </si>
  <si>
    <t>Az önkormányzat által nyújtott közvetett támogatások jogcímenként 2019. év</t>
  </si>
  <si>
    <t>EFOP Humán közszolgáltatások fejlesztése</t>
  </si>
  <si>
    <t xml:space="preserve">Személyi juttatások </t>
  </si>
  <si>
    <t>EFOP Személyi juttatások</t>
  </si>
  <si>
    <t>Munkaadót terhelő járulékok</t>
  </si>
  <si>
    <t>EFOP Munkaadót terhelő járulékok</t>
  </si>
  <si>
    <t>EFOP Üzemeltetési anyagok beszerzése</t>
  </si>
  <si>
    <t>EFOP Egyéb szolgáltatások</t>
  </si>
  <si>
    <t>EFOP Működési célú előzetesen felszámított áfa</t>
  </si>
  <si>
    <t>Szennyvízszivattyú felújítás</t>
  </si>
  <si>
    <t>Sátor beszerzés</t>
  </si>
  <si>
    <t>Az Önkormányzat működési bevételei és kiadásai 2019. év</t>
  </si>
  <si>
    <t xml:space="preserve">Több éves kihatással járó döntésekből származó kötelezettségek célok szerint, </t>
  </si>
  <si>
    <t>évenkénti bontásban (Ft)</t>
  </si>
  <si>
    <t xml:space="preserve">Kötelezettség jogcíme </t>
  </si>
  <si>
    <t>Kötelezettség-</t>
  </si>
  <si>
    <t>2022. után</t>
  </si>
  <si>
    <t>Tárgyéven túli köt. Összesen (7+8+9+10)</t>
  </si>
  <si>
    <t>Összesen (4+5+6+11)</t>
  </si>
  <si>
    <t xml:space="preserve">vállalás </t>
  </si>
  <si>
    <t xml:space="preserve">kifizetés </t>
  </si>
  <si>
    <t xml:space="preserve">éve </t>
  </si>
  <si>
    <t>(aktuális  kv-i év)</t>
  </si>
  <si>
    <t>6.</t>
  </si>
  <si>
    <t>7.</t>
  </si>
  <si>
    <t>8.</t>
  </si>
  <si>
    <t>9.</t>
  </si>
  <si>
    <t>10.</t>
  </si>
  <si>
    <t>11.</t>
  </si>
  <si>
    <t>12.</t>
  </si>
  <si>
    <t>Működési célú hitel-törlesztés</t>
  </si>
  <si>
    <t>(tőke + kamat )</t>
  </si>
  <si>
    <t>Felhalmozási célú hitel-törlesztés</t>
  </si>
  <si>
    <t xml:space="preserve">(tőke + kamat) </t>
  </si>
  <si>
    <t>hitel összesen</t>
  </si>
  <si>
    <t>kamat összesen</t>
  </si>
  <si>
    <t>kezességvállalás: hitelek összesen</t>
  </si>
  <si>
    <t>kezességvállalás: hitelkamatok össz.</t>
  </si>
  <si>
    <t>Fejlesztés feladatonként</t>
  </si>
  <si>
    <t>Összesen: (1+4+9)</t>
  </si>
  <si>
    <t xml:space="preserve">EU Projekt megnevezése: </t>
  </si>
  <si>
    <t>Bevételek</t>
  </si>
  <si>
    <t>2018 év</t>
  </si>
  <si>
    <t>2019 év</t>
  </si>
  <si>
    <t>2020 év</t>
  </si>
  <si>
    <t>Következő évek</t>
  </si>
  <si>
    <t>EU forrás</t>
  </si>
  <si>
    <t>Egyéb forrás</t>
  </si>
  <si>
    <t>Saját forrás</t>
  </si>
  <si>
    <t>Kiadások</t>
  </si>
  <si>
    <t>személyi juttatások</t>
  </si>
  <si>
    <t>személyi juttatások járulékai</t>
  </si>
  <si>
    <t>dologi kiadások</t>
  </si>
  <si>
    <t>felújítások</t>
  </si>
  <si>
    <t>beruházások</t>
  </si>
  <si>
    <t>átadott pénzeszközök</t>
  </si>
  <si>
    <t>2020. évi várható előirányzatok</t>
  </si>
  <si>
    <t>2021. évi várható előirányzatok</t>
  </si>
  <si>
    <t>I. Működési támogatások államháztartáson belülről</t>
  </si>
  <si>
    <t>II. Felhalmozási támogatások államháztartáson belülről</t>
  </si>
  <si>
    <t xml:space="preserve">VIII. Finanszírozási  bevételek </t>
  </si>
  <si>
    <t>1. Költségvetési hiány belső finanszírozására szolgáló finanszírozási bevételek</t>
  </si>
  <si>
    <t>2. Költségvetési hiány külső finanszírozására, vagy költségvetési többlet felhasználására szolgáló  finanszírozási bevételek</t>
  </si>
  <si>
    <t>Finanszírozási  bevételek összesen:</t>
  </si>
  <si>
    <t>I. Működési kiadások</t>
  </si>
  <si>
    <t>2.  Munkaadót terhelő járulék és szociális hozzájárulási adó</t>
  </si>
  <si>
    <t>II. Felhalmozási kiadások</t>
  </si>
  <si>
    <t>1. Beruházások</t>
  </si>
  <si>
    <t>2. Felújítás</t>
  </si>
  <si>
    <t>Állami támogatás megelőlegezés visszafiz.</t>
  </si>
  <si>
    <t>Az Önkormányzat adósságállományának alakulása</t>
  </si>
  <si>
    <t>lejárat, eszközök bel- és külföldi hitelezők szerinti bontásban (Ft-ban)</t>
  </si>
  <si>
    <t>Felvétel</t>
  </si>
  <si>
    <t xml:space="preserve">Lejárat </t>
  </si>
  <si>
    <t>Hitel állomány január 1-jén</t>
  </si>
  <si>
    <t xml:space="preserve">Hitel jellege </t>
  </si>
  <si>
    <t>éve</t>
  </si>
  <si>
    <t>2021. után</t>
  </si>
  <si>
    <t>BELFÖLDI HITELÁLLOMÁNY</t>
  </si>
  <si>
    <t>Működési célú hitel állomány + kamat</t>
  </si>
  <si>
    <t xml:space="preserve">Hitel összesen </t>
  </si>
  <si>
    <t xml:space="preserve">Kamat összesen </t>
  </si>
  <si>
    <t>Felhalmozási célú hitel állomány+kamat</t>
  </si>
  <si>
    <t>Hitel összesen (7-10)</t>
  </si>
  <si>
    <t>Kamat összesen (12-15)</t>
  </si>
  <si>
    <t>Összesen: (1+6)</t>
  </si>
  <si>
    <t>KÜLFÖLDI HITELÁLLOMÁNY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</si>
  <si>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</si>
  <si>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</si>
  <si>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</si>
  <si>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</si>
  <si>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</si>
  <si>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</si>
  <si>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</si>
  <si>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</si>
  <si>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</si>
  <si>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</si>
  <si>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</si>
  <si>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</si>
  <si>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</si>
  <si>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</si>
  <si>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</si>
  <si>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Összesen: (18+23)</t>
  </si>
  <si>
    <t>28.</t>
  </si>
  <si>
    <t>Összesen: (17+32)</t>
  </si>
  <si>
    <t>Az önkormányzat 2019-2022. évek tervezett előirányzatainak keretszámai</t>
  </si>
  <si>
    <t>2022. évi várható előirányzatok</t>
  </si>
  <si>
    <t xml:space="preserve"> Az Önkormányzat felhalmozási bevételei és kiadásai  2019. év</t>
  </si>
  <si>
    <t>Bevétele és kiadások mérlege 2019. év</t>
  </si>
  <si>
    <t xml:space="preserve"> Az Önkormányzat kötelező feladatok bevételei és kiadásai 2019. év</t>
  </si>
  <si>
    <r>
      <t>BEVÉTELEK ÉS KIADÁSOK ELŐIRÁNYZATÁNAK HAVI ÜTEMEZÉSE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2019.</t>
    </r>
  </si>
  <si>
    <t>2022.</t>
  </si>
  <si>
    <t>Az önkormányzat adósságot keletkeztető ügyletből származó tárgyévi összes fizetési kötelezettsége az adósságot keletkeztető ügylet futamidejének végéig egyik évben sem haladja meg az önkormányzat adott évi saját bevételeinek 50%-át</t>
  </si>
  <si>
    <t>2019. előtti</t>
  </si>
  <si>
    <t>2018. évi költségvetés terhére fizetendő</t>
  </si>
  <si>
    <t>EURÓPAI UNIÓS TÁMOGATÁSSAL MEGVALÓSULÓ MEGVALÓSULÓ PROGRAMOK BEVÉTELEI ÉS KIADÁSAI 2019. ÉV</t>
  </si>
  <si>
    <t>Az önkormányzat adott évi saját bevételeinek 50%-a</t>
  </si>
  <si>
    <t xml:space="preserve">Adósságot keletkeztető ügyletekből és kezességvállalásokból fennálló kötelezettségek </t>
  </si>
  <si>
    <t>EFOP-1.5.2-16-2017-00016 Humánszolgáltatások fejlesztése a Észak-Balatoni térségben</t>
  </si>
  <si>
    <t xml:space="preserve"> Az Önkormányzat önként vállalt feladatok bevételei és kiadásai  2019. év</t>
  </si>
  <si>
    <t xml:space="preserve"> Az Önkormányzat állami (államigazgatási) feladatok bevételei és kiadásai  2019. év</t>
  </si>
  <si>
    <t>I. Módosítás</t>
  </si>
  <si>
    <t>Eltérés</t>
  </si>
  <si>
    <t>Előző évi közfoglalkoztatási támogatás visszafizetésik kötelezettség</t>
  </si>
  <si>
    <t>Traktor beszerzés támogatás - Konzorciumi megállapodás alapján</t>
  </si>
  <si>
    <t>5. 2018. évről áthúzódó bérkompenzáció támogatása</t>
  </si>
  <si>
    <t>Ingatlanok beszerzése</t>
  </si>
  <si>
    <t>Zártkerti program pályázat - Vadkerítés építés</t>
  </si>
  <si>
    <t>Zártkerti program pályázat (Műszaki ellenőr - 27/2019. (III. 13.))</t>
  </si>
  <si>
    <t>Ingatlan vásárlás - Vászoly, 020/6 hrsz. 36/2019. (III.13.)</t>
  </si>
  <si>
    <t>Ingatlan vásárlás - Vászoly, 020/5 hrsz. 37/2019. (III.13.)</t>
  </si>
  <si>
    <t xml:space="preserve">      Diákmunka támogatás</t>
  </si>
  <si>
    <t xml:space="preserve">2. Munkaadót terhelő járulékok </t>
  </si>
  <si>
    <t>Traktor beszerzés - Konzorciumi megállapodás alapján</t>
  </si>
  <si>
    <t>A falu- és tanyagondnoki szolgálatok 2019. évi többlettámogatása</t>
  </si>
  <si>
    <t>Vászoly 204/1-7 hrsz. telkek útburkolat kialakítása 34/2019. (III. 13.)</t>
  </si>
  <si>
    <t>II. Módosítás</t>
  </si>
  <si>
    <t>Önkormányzatok szociális célú tüzelőanyag vásárlásához kapcsolódó támogatása</t>
  </si>
  <si>
    <t>Új telkek áramellátása és közvilágítás kiépítése (András utca) 59/2019. (VII. 09.)</t>
  </si>
  <si>
    <t>Szakmai tevékenységet segítő szolgáltatások 60/2019. (VII. 09.)</t>
  </si>
  <si>
    <t>Működési célú előzetesen felszámított áfa 60/2019. (VII. 09.)</t>
  </si>
  <si>
    <t>Kukolla közművesítés 75/2019. (VIII. 30.)</t>
  </si>
  <si>
    <t>III. Módosítás</t>
  </si>
  <si>
    <t xml:space="preserve">      2018. évi elszámolás KÖH</t>
  </si>
  <si>
    <t>Falugondnoki autó beszerzése MFP-TFB/2019</t>
  </si>
  <si>
    <t>Közvetített szolgáltatások</t>
  </si>
  <si>
    <t>Kultúrház színpad elkészítése 120/2019. (XI. 07.)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</si>
</sst>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mmm\ d/"/>
    <numFmt numFmtId="165" formatCode="#,##0.0"/>
    <numFmt numFmtId="166" formatCode="#\ ##0"/>
  </numFmts>
  <fonts count="35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Arial"/>
      <family val="2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i/>
      <u/>
      <sz val="12"/>
      <name val="Times New Roman"/>
      <family val="1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22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</borders>
  <cellStyleXfs count="9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5" fillId="22" borderId="0" applyNumberFormat="0" applyBorder="0" applyAlignment="0" applyProtection="0"/>
    <xf numFmtId="0" fontId="3" fillId="7" borderId="1" applyNumberFormat="0" applyAlignment="0" applyProtection="0"/>
    <xf numFmtId="0" fontId="17" fillId="23" borderId="1" applyNumberFormat="0" applyAlignment="0" applyProtection="0"/>
    <xf numFmtId="0" fontId="8" fillId="24" borderId="2" applyNumberFormat="0" applyAlignment="0" applyProtection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21" fillId="0" borderId="0" applyFill="0" applyBorder="0" applyAlignment="0" applyProtection="0"/>
    <xf numFmtId="0" fontId="9" fillId="0" borderId="0" applyNumberFormat="0" applyFill="0" applyBorder="0" applyAlignment="0" applyProtection="0"/>
    <xf numFmtId="0" fontId="11" fillId="25" borderId="0" applyNumberFormat="0" applyBorder="0" applyAlignment="0" applyProtection="0"/>
    <xf numFmtId="0" fontId="10" fillId="0" borderId="6" applyNumberFormat="0" applyFill="0" applyAlignment="0" applyProtection="0"/>
    <xf numFmtId="0" fontId="21" fillId="26" borderId="7" applyNumberFormat="0" applyFont="0" applyAlignment="0" applyProtection="0"/>
    <xf numFmtId="0" fontId="12" fillId="27" borderId="8" applyNumberFormat="0" applyAlignment="0" applyProtection="0"/>
    <xf numFmtId="0" fontId="16" fillId="28" borderId="0" applyNumberFormat="0" applyBorder="0" applyAlignment="0" applyProtection="0"/>
    <xf numFmtId="0" fontId="21" fillId="0" borderId="0"/>
    <xf numFmtId="0" fontId="14" fillId="0" borderId="0"/>
    <xf numFmtId="0" fontId="21" fillId="0" borderId="0"/>
    <xf numFmtId="0" fontId="21" fillId="0" borderId="0"/>
    <xf numFmtId="0" fontId="21" fillId="0" borderId="0"/>
    <xf numFmtId="0" fontId="14" fillId="0" borderId="0"/>
    <xf numFmtId="0" fontId="14" fillId="0" borderId="0"/>
    <xf numFmtId="0" fontId="18" fillId="0" borderId="9" applyNumberFormat="0" applyFill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3" fillId="7" borderId="1" applyNumberFormat="0" applyAlignment="0" applyProtection="0"/>
    <xf numFmtId="0" fontId="10" fillId="0" borderId="6" applyNumberFormat="0" applyFill="0" applyAlignment="0" applyProtection="0"/>
    <xf numFmtId="0" fontId="14" fillId="0" borderId="0"/>
    <xf numFmtId="0" fontId="14" fillId="0" borderId="0"/>
    <xf numFmtId="0" fontId="21" fillId="26" borderId="7" applyNumberFormat="0" applyFont="0" applyAlignment="0" applyProtection="0"/>
    <xf numFmtId="0" fontId="12" fillId="27" borderId="8" applyNumberFormat="0" applyAlignment="0" applyProtection="0"/>
    <xf numFmtId="0" fontId="4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9" fillId="0" borderId="0" applyNumberFormat="0" applyFill="0" applyBorder="0" applyAlignment="0" applyProtection="0"/>
    <xf numFmtId="43" fontId="22" fillId="0" borderId="0" applyFill="0" applyBorder="0" applyAlignment="0" applyProtection="0"/>
    <xf numFmtId="0" fontId="21" fillId="0" borderId="0"/>
    <xf numFmtId="0" fontId="23" fillId="0" borderId="0"/>
    <xf numFmtId="0" fontId="21" fillId="0" borderId="0"/>
    <xf numFmtId="0" fontId="14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30" fillId="0" borderId="0"/>
    <xf numFmtId="0" fontId="21" fillId="0" borderId="0"/>
    <xf numFmtId="0" fontId="23" fillId="0" borderId="0"/>
  </cellStyleXfs>
  <cellXfs count="421">
    <xf numFmtId="0" fontId="0" fillId="0" borderId="0" xfId="0"/>
    <xf numFmtId="0" fontId="24" fillId="0" borderId="0" xfId="48" applyFont="1" applyAlignment="1">
      <alignment horizontal="center" wrapText="1"/>
    </xf>
    <xf numFmtId="0" fontId="25" fillId="0" borderId="0" xfId="48" applyFont="1"/>
    <xf numFmtId="3" fontId="24" fillId="0" borderId="12" xfId="48" applyNumberFormat="1" applyFont="1" applyBorder="1" applyAlignment="1">
      <alignment horizontal="right" wrapText="1"/>
    </xf>
    <xf numFmtId="3" fontId="25" fillId="0" borderId="12" xfId="48" applyNumberFormat="1" applyFont="1" applyBorder="1"/>
    <xf numFmtId="3" fontId="24" fillId="29" borderId="12" xfId="48" applyNumberFormat="1" applyFont="1" applyFill="1" applyBorder="1" applyAlignment="1">
      <alignment horizontal="right" wrapText="1"/>
    </xf>
    <xf numFmtId="3" fontId="24" fillId="0" borderId="12" xfId="48" applyNumberFormat="1" applyFont="1" applyBorder="1"/>
    <xf numFmtId="0" fontId="25" fillId="0" borderId="0" xfId="48" applyFont="1" applyAlignment="1">
      <alignment horizontal="center" vertical="center"/>
    </xf>
    <xf numFmtId="0" fontId="24" fillId="0" borderId="0" xfId="48" applyFont="1"/>
    <xf numFmtId="0" fontId="24" fillId="0" borderId="0" xfId="48" applyFont="1" applyBorder="1"/>
    <xf numFmtId="0" fontId="24" fillId="29" borderId="0" xfId="48" applyFont="1" applyFill="1" applyBorder="1"/>
    <xf numFmtId="0" fontId="24" fillId="29" borderId="0" xfId="48" applyFont="1" applyFill="1"/>
    <xf numFmtId="0" fontId="25" fillId="0" borderId="0" xfId="48" applyFont="1" applyAlignment="1">
      <alignment wrapText="1"/>
    </xf>
    <xf numFmtId="0" fontId="24" fillId="0" borderId="12" xfId="48" applyFont="1" applyBorder="1" applyAlignment="1">
      <alignment horizontal="center" vertical="center" wrapText="1"/>
    </xf>
    <xf numFmtId="0" fontId="25" fillId="0" borderId="11" xfId="48" applyFont="1" applyBorder="1"/>
    <xf numFmtId="0" fontId="25" fillId="0" borderId="13" xfId="48" applyFont="1" applyBorder="1"/>
    <xf numFmtId="0" fontId="25" fillId="0" borderId="0" xfId="48" applyFont="1" applyBorder="1"/>
    <xf numFmtId="0" fontId="25" fillId="0" borderId="10" xfId="48" applyFont="1" applyBorder="1"/>
    <xf numFmtId="0" fontId="25" fillId="29" borderId="0" xfId="48" applyFont="1" applyFill="1" applyBorder="1"/>
    <xf numFmtId="0" fontId="26" fillId="29" borderId="0" xfId="48" applyFont="1" applyFill="1" applyBorder="1"/>
    <xf numFmtId="3" fontId="25" fillId="29" borderId="12" xfId="48" applyNumberFormat="1" applyFont="1" applyFill="1" applyBorder="1" applyAlignment="1">
      <alignment horizontal="right" wrapText="1"/>
    </xf>
    <xf numFmtId="0" fontId="27" fillId="29" borderId="0" xfId="48" applyFont="1" applyFill="1" applyBorder="1"/>
    <xf numFmtId="3" fontId="25" fillId="0" borderId="12" xfId="48" applyNumberFormat="1" applyFont="1" applyFill="1" applyBorder="1" applyAlignment="1">
      <alignment horizontal="right" wrapText="1"/>
    </xf>
    <xf numFmtId="0" fontId="24" fillId="29" borderId="0" xfId="48" applyFont="1" applyFill="1" applyBorder="1" applyAlignment="1">
      <alignment vertical="center"/>
    </xf>
    <xf numFmtId="0" fontId="25" fillId="29" borderId="0" xfId="48" applyFont="1" applyFill="1" applyBorder="1" applyAlignment="1">
      <alignment vertical="center" wrapText="1"/>
    </xf>
    <xf numFmtId="0" fontId="25" fillId="29" borderId="0" xfId="48" applyFont="1" applyFill="1" applyBorder="1" applyAlignment="1">
      <alignment vertical="center"/>
    </xf>
    <xf numFmtId="3" fontId="24" fillId="29" borderId="0" xfId="48" applyNumberFormat="1" applyFont="1" applyFill="1" applyBorder="1" applyAlignment="1">
      <alignment vertical="center"/>
    </xf>
    <xf numFmtId="3" fontId="25" fillId="0" borderId="0" xfId="48" applyNumberFormat="1" applyFont="1" applyBorder="1"/>
    <xf numFmtId="3" fontId="25" fillId="29" borderId="0" xfId="48" applyNumberFormat="1" applyFont="1" applyFill="1" applyBorder="1" applyAlignment="1">
      <alignment horizontal="right" wrapText="1"/>
    </xf>
    <xf numFmtId="3" fontId="24" fillId="29" borderId="0" xfId="48" applyNumberFormat="1" applyFont="1" applyFill="1" applyBorder="1"/>
    <xf numFmtId="3" fontId="24" fillId="0" borderId="0" xfId="48" applyNumberFormat="1" applyFont="1"/>
    <xf numFmtId="3" fontId="25" fillId="0" borderId="0" xfId="48" applyNumberFormat="1" applyFont="1"/>
    <xf numFmtId="3" fontId="25" fillId="0" borderId="0" xfId="83" applyNumberFormat="1" applyFont="1" applyBorder="1" applyAlignment="1">
      <alignment horizontal="center"/>
    </xf>
    <xf numFmtId="0" fontId="25" fillId="0" borderId="0" xfId="83" applyFont="1" applyBorder="1"/>
    <xf numFmtId="3" fontId="25" fillId="0" borderId="12" xfId="83" applyNumberFormat="1" applyFont="1" applyBorder="1" applyAlignment="1">
      <alignment horizontal="right"/>
    </xf>
    <xf numFmtId="3" fontId="25" fillId="0" borderId="0" xfId="83" applyNumberFormat="1" applyFont="1" applyFill="1" applyBorder="1" applyAlignment="1">
      <alignment horizontal="center"/>
    </xf>
    <xf numFmtId="0" fontId="25" fillId="0" borderId="0" xfId="83" applyFont="1" applyFill="1" applyBorder="1"/>
    <xf numFmtId="3" fontId="25" fillId="30" borderId="12" xfId="47" applyNumberFormat="1" applyFont="1" applyFill="1" applyBorder="1" applyAlignment="1">
      <alignment horizontal="right" wrapText="1"/>
    </xf>
    <xf numFmtId="3" fontId="24" fillId="0" borderId="12" xfId="83" applyNumberFormat="1" applyFont="1" applyFill="1" applyBorder="1" applyAlignment="1">
      <alignment horizontal="right"/>
    </xf>
    <xf numFmtId="3" fontId="25" fillId="0" borderId="12" xfId="83" applyNumberFormat="1" applyFont="1" applyFill="1" applyBorder="1" applyAlignment="1">
      <alignment horizontal="right"/>
    </xf>
    <xf numFmtId="3" fontId="25" fillId="0" borderId="12" xfId="83" quotePrefix="1" applyNumberFormat="1" applyFont="1" applyFill="1" applyBorder="1" applyAlignment="1">
      <alignment horizontal="right"/>
    </xf>
    <xf numFmtId="3" fontId="24" fillId="0" borderId="12" xfId="43" applyNumberFormat="1" applyFont="1" applyFill="1" applyBorder="1" applyAlignment="1">
      <alignment horizontal="right"/>
    </xf>
    <xf numFmtId="3" fontId="25" fillId="0" borderId="12" xfId="43" applyNumberFormat="1" applyFont="1" applyFill="1" applyBorder="1" applyAlignment="1">
      <alignment horizontal="right"/>
    </xf>
    <xf numFmtId="3" fontId="25" fillId="0" borderId="0" xfId="43" applyNumberFormat="1" applyFont="1" applyAlignment="1">
      <alignment wrapText="1"/>
    </xf>
    <xf numFmtId="3" fontId="25" fillId="0" borderId="0" xfId="43" applyNumberFormat="1" applyFont="1"/>
    <xf numFmtId="3" fontId="25" fillId="0" borderId="0" xfId="43" applyNumberFormat="1" applyFont="1" applyAlignment="1">
      <alignment horizontal="center"/>
    </xf>
    <xf numFmtId="0" fontId="25" fillId="0" borderId="0" xfId="43" applyFont="1"/>
    <xf numFmtId="0" fontId="24" fillId="0" borderId="0" xfId="43" applyFont="1" applyFill="1"/>
    <xf numFmtId="3" fontId="25" fillId="0" borderId="12" xfId="43" applyNumberFormat="1" applyFont="1" applyBorder="1" applyAlignment="1">
      <alignment horizontal="right"/>
    </xf>
    <xf numFmtId="0" fontId="25" fillId="0" borderId="0" xfId="82" applyFont="1" applyFill="1"/>
    <xf numFmtId="0" fontId="25" fillId="0" borderId="0" xfId="0" applyFont="1"/>
    <xf numFmtId="3" fontId="25" fillId="0" borderId="0" xfId="0" applyNumberFormat="1" applyFont="1"/>
    <xf numFmtId="0" fontId="24" fillId="0" borderId="0" xfId="82" applyFont="1" applyFill="1"/>
    <xf numFmtId="3" fontId="25" fillId="0" borderId="0" xfId="82" applyNumberFormat="1" applyFont="1" applyFill="1"/>
    <xf numFmtId="3" fontId="24" fillId="0" borderId="12" xfId="47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 applyAlignment="1">
      <alignment horizontal="right"/>
    </xf>
    <xf numFmtId="3" fontId="24" fillId="0" borderId="12" xfId="0" applyNumberFormat="1" applyFont="1" applyFill="1" applyBorder="1" applyAlignment="1">
      <alignment horizontal="right"/>
    </xf>
    <xf numFmtId="3" fontId="25" fillId="0" borderId="12" xfId="48" applyNumberFormat="1" applyFont="1" applyFill="1" applyBorder="1"/>
    <xf numFmtId="3" fontId="24" fillId="0" borderId="12" xfId="48" applyNumberFormat="1" applyFont="1" applyFill="1" applyBorder="1" applyAlignment="1">
      <alignment horizontal="right" wrapText="1"/>
    </xf>
    <xf numFmtId="0" fontId="24" fillId="0" borderId="0" xfId="48" applyFont="1" applyFill="1" applyBorder="1" applyAlignment="1">
      <alignment horizontal="left" vertical="center" wrapText="1" indent="1"/>
    </xf>
    <xf numFmtId="0" fontId="25" fillId="0" borderId="0" xfId="48" applyFont="1" applyFill="1" applyBorder="1" applyAlignment="1">
      <alignment horizontal="left" vertical="center" wrapText="1" indent="2"/>
    </xf>
    <xf numFmtId="3" fontId="25" fillId="0" borderId="0" xfId="48" applyNumberFormat="1" applyFont="1" applyFill="1" applyBorder="1" applyAlignment="1">
      <alignment horizontal="right" wrapText="1"/>
    </xf>
    <xf numFmtId="3" fontId="24" fillId="0" borderId="0" xfId="48" applyNumberFormat="1" applyFont="1" applyFill="1" applyBorder="1" applyAlignment="1">
      <alignment horizontal="left" vertical="center" wrapText="1" indent="2"/>
    </xf>
    <xf numFmtId="3" fontId="24" fillId="0" borderId="0" xfId="48" applyNumberFormat="1" applyFont="1" applyFill="1" applyBorder="1" applyAlignment="1">
      <alignment horizontal="right" wrapText="1"/>
    </xf>
    <xf numFmtId="0" fontId="25" fillId="0" borderId="0" xfId="44" applyFont="1"/>
    <xf numFmtId="3" fontId="24" fillId="0" borderId="12" xfId="44" applyNumberFormat="1" applyFont="1" applyBorder="1"/>
    <xf numFmtId="0" fontId="24" fillId="0" borderId="0" xfId="44" applyFont="1"/>
    <xf numFmtId="3" fontId="24" fillId="0" borderId="0" xfId="44" applyNumberFormat="1" applyFont="1"/>
    <xf numFmtId="0" fontId="24" fillId="0" borderId="0" xfId="48" applyFont="1" applyFill="1" applyBorder="1"/>
    <xf numFmtId="3" fontId="25" fillId="0" borderId="12" xfId="44" applyNumberFormat="1" applyFont="1" applyBorder="1"/>
    <xf numFmtId="0" fontId="24" fillId="0" borderId="0" xfId="48" applyFont="1" applyFill="1"/>
    <xf numFmtId="3" fontId="24" fillId="0" borderId="0" xfId="48" applyNumberFormat="1" applyFont="1" applyFill="1"/>
    <xf numFmtId="0" fontId="25" fillId="0" borderId="0" xfId="82" applyFont="1" applyFill="1" applyBorder="1"/>
    <xf numFmtId="0" fontId="25" fillId="0" borderId="0" xfId="0" applyFont="1" applyBorder="1"/>
    <xf numFmtId="0" fontId="24" fillId="0" borderId="12" xfId="45" applyFont="1" applyFill="1" applyBorder="1"/>
    <xf numFmtId="3" fontId="24" fillId="0" borderId="12" xfId="45" applyNumberFormat="1" applyFont="1" applyFill="1" applyBorder="1"/>
    <xf numFmtId="3" fontId="24" fillId="29" borderId="12" xfId="45" applyNumberFormat="1" applyFont="1" applyFill="1" applyBorder="1"/>
    <xf numFmtId="4" fontId="24" fillId="0" borderId="12" xfId="45" applyNumberFormat="1" applyFont="1" applyFill="1" applyBorder="1"/>
    <xf numFmtId="4" fontId="25" fillId="0" borderId="12" xfId="45" applyNumberFormat="1" applyFont="1" applyFill="1" applyBorder="1"/>
    <xf numFmtId="3" fontId="25" fillId="29" borderId="12" xfId="45" applyNumberFormat="1" applyFont="1" applyFill="1" applyBorder="1"/>
    <xf numFmtId="0" fontId="25" fillId="0" borderId="12" xfId="45" applyFont="1" applyFill="1" applyBorder="1"/>
    <xf numFmtId="3" fontId="25" fillId="0" borderId="12" xfId="45" applyNumberFormat="1" applyFont="1" applyFill="1" applyBorder="1"/>
    <xf numFmtId="165" fontId="25" fillId="29" borderId="12" xfId="45" applyNumberFormat="1" applyFont="1" applyFill="1" applyBorder="1"/>
    <xf numFmtId="165" fontId="24" fillId="29" borderId="12" xfId="45" applyNumberFormat="1" applyFont="1" applyFill="1" applyBorder="1"/>
    <xf numFmtId="2" fontId="24" fillId="0" borderId="12" xfId="45" applyNumberFormat="1" applyFont="1" applyFill="1" applyBorder="1"/>
    <xf numFmtId="0" fontId="25" fillId="0" borderId="0" xfId="0" applyFont="1" applyFill="1"/>
    <xf numFmtId="0" fontId="24" fillId="0" borderId="12" xfId="45" applyFont="1" applyBorder="1"/>
    <xf numFmtId="0" fontId="24" fillId="29" borderId="12" xfId="48" applyFont="1" applyFill="1" applyBorder="1" applyAlignment="1">
      <alignment horizontal="center" vertical="center" wrapText="1"/>
    </xf>
    <xf numFmtId="3" fontId="25" fillId="0" borderId="12" xfId="48" applyNumberFormat="1" applyFont="1" applyBorder="1" applyAlignment="1">
      <alignment horizontal="right" wrapText="1"/>
    </xf>
    <xf numFmtId="3" fontId="25" fillId="0" borderId="0" xfId="44" applyNumberFormat="1" applyFont="1"/>
    <xf numFmtId="3" fontId="25" fillId="0" borderId="0" xfId="44" applyNumberFormat="1" applyFont="1" applyAlignment="1">
      <alignment wrapText="1"/>
    </xf>
    <xf numFmtId="3" fontId="25" fillId="0" borderId="12" xfId="44" applyNumberFormat="1" applyFont="1" applyBorder="1" applyAlignment="1">
      <alignment wrapText="1"/>
    </xf>
    <xf numFmtId="3" fontId="25" fillId="0" borderId="0" xfId="44" applyNumberFormat="1" applyFont="1" applyFill="1" applyBorder="1"/>
    <xf numFmtId="3" fontId="24" fillId="0" borderId="12" xfId="44" applyNumberFormat="1" applyFont="1" applyBorder="1" applyAlignment="1">
      <alignment wrapText="1"/>
    </xf>
    <xf numFmtId="3" fontId="25" fillId="0" borderId="12" xfId="44" applyNumberFormat="1" applyFont="1" applyFill="1" applyBorder="1" applyAlignment="1">
      <alignment wrapText="1"/>
    </xf>
    <xf numFmtId="3" fontId="25" fillId="0" borderId="12" xfId="44" applyNumberFormat="1" applyFont="1" applyFill="1" applyBorder="1"/>
    <xf numFmtId="3" fontId="24" fillId="0" borderId="0" xfId="44" applyNumberFormat="1" applyFont="1" applyBorder="1" applyAlignment="1">
      <alignment wrapText="1"/>
    </xf>
    <xf numFmtId="3" fontId="24" fillId="0" borderId="0" xfId="44" applyNumberFormat="1" applyFont="1" applyBorder="1"/>
    <xf numFmtId="3" fontId="25" fillId="0" borderId="0" xfId="84" applyNumberFormat="1" applyFont="1" applyAlignment="1">
      <alignment wrapText="1"/>
    </xf>
    <xf numFmtId="3" fontId="25" fillId="0" borderId="0" xfId="84" applyNumberFormat="1" applyFont="1"/>
    <xf numFmtId="3" fontId="25" fillId="0" borderId="0" xfId="84" applyNumberFormat="1" applyFont="1" applyAlignment="1">
      <alignment horizontal="right"/>
    </xf>
    <xf numFmtId="3" fontId="24" fillId="29" borderId="12" xfId="85" applyNumberFormat="1" applyFont="1" applyFill="1" applyBorder="1" applyAlignment="1">
      <alignment horizontal="center" vertical="center" wrapText="1"/>
    </xf>
    <xf numFmtId="3" fontId="24" fillId="0" borderId="12" xfId="84" applyNumberFormat="1" applyFont="1" applyBorder="1" applyAlignment="1">
      <alignment wrapText="1"/>
    </xf>
    <xf numFmtId="3" fontId="25" fillId="0" borderId="12" xfId="84" applyNumberFormat="1" applyFont="1" applyBorder="1" applyAlignment="1">
      <alignment wrapText="1"/>
    </xf>
    <xf numFmtId="3" fontId="25" fillId="0" borderId="12" xfId="84" applyNumberFormat="1" applyFont="1" applyBorder="1"/>
    <xf numFmtId="3" fontId="25" fillId="0" borderId="12" xfId="86" applyNumberFormat="1" applyFont="1" applyBorder="1" applyAlignment="1">
      <alignment wrapText="1"/>
    </xf>
    <xf numFmtId="3" fontId="25" fillId="29" borderId="12" xfId="85" applyNumberFormat="1" applyFont="1" applyFill="1" applyBorder="1" applyAlignment="1">
      <alignment horizontal="right" wrapText="1"/>
    </xf>
    <xf numFmtId="3" fontId="24" fillId="0" borderId="12" xfId="84" applyNumberFormat="1" applyFont="1" applyBorder="1"/>
    <xf numFmtId="3" fontId="24" fillId="0" borderId="0" xfId="84" applyNumberFormat="1" applyFont="1"/>
    <xf numFmtId="3" fontId="25" fillId="0" borderId="12" xfId="86" applyNumberFormat="1" applyFont="1" applyFill="1" applyBorder="1" applyAlignment="1">
      <alignment wrapText="1"/>
    </xf>
    <xf numFmtId="3" fontId="26" fillId="29" borderId="0" xfId="48" applyNumberFormat="1" applyFont="1" applyFill="1" applyBorder="1"/>
    <xf numFmtId="49" fontId="25" fillId="0" borderId="0" xfId="0" applyNumberFormat="1" applyFont="1" applyFill="1" applyAlignment="1">
      <alignment horizontal="left" wrapText="1"/>
    </xf>
    <xf numFmtId="49" fontId="25" fillId="0" borderId="14" xfId="0" applyNumberFormat="1" applyFont="1" applyFill="1" applyBorder="1" applyAlignment="1">
      <alignment horizontal="left" wrapText="1"/>
    </xf>
    <xf numFmtId="0" fontId="25" fillId="0" borderId="12" xfId="0" applyFont="1" applyFill="1" applyBorder="1"/>
    <xf numFmtId="0" fontId="24" fillId="0" borderId="15" xfId="0" applyFont="1" applyFill="1" applyBorder="1" applyAlignment="1">
      <alignment horizontal="right"/>
    </xf>
    <xf numFmtId="49" fontId="24" fillId="0" borderId="14" xfId="0" applyNumberFormat="1" applyFont="1" applyFill="1" applyBorder="1" applyAlignment="1">
      <alignment horizontal="left" wrapText="1"/>
    </xf>
    <xf numFmtId="0" fontId="24" fillId="0" borderId="12" xfId="0" applyFont="1" applyFill="1" applyBorder="1" applyAlignment="1">
      <alignment horizontal="center" wrapText="1"/>
    </xf>
    <xf numFmtId="0" fontId="24" fillId="0" borderId="15" xfId="0" applyFont="1" applyFill="1" applyBorder="1" applyAlignment="1">
      <alignment horizontal="center" wrapText="1"/>
    </xf>
    <xf numFmtId="0" fontId="24" fillId="0" borderId="0" xfId="0" applyFont="1"/>
    <xf numFmtId="3" fontId="24" fillId="0" borderId="12" xfId="0" applyNumberFormat="1" applyFont="1" applyFill="1" applyBorder="1" applyAlignment="1">
      <alignment horizontal="right" wrapText="1"/>
    </xf>
    <xf numFmtId="3" fontId="24" fillId="0" borderId="15" xfId="0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/>
    <xf numFmtId="3" fontId="25" fillId="0" borderId="23" xfId="0" applyNumberFormat="1" applyFont="1" applyFill="1" applyBorder="1"/>
    <xf numFmtId="49" fontId="26" fillId="0" borderId="14" xfId="0" applyNumberFormat="1" applyFont="1" applyFill="1" applyBorder="1" applyAlignment="1">
      <alignment horizontal="left" wrapText="1"/>
    </xf>
    <xf numFmtId="3" fontId="26" fillId="0" borderId="12" xfId="0" applyNumberFormat="1" applyFont="1" applyFill="1" applyBorder="1"/>
    <xf numFmtId="3" fontId="24" fillId="0" borderId="0" xfId="0" applyNumberFormat="1" applyFont="1"/>
    <xf numFmtId="3" fontId="27" fillId="0" borderId="23" xfId="0" applyNumberFormat="1" applyFont="1" applyFill="1" applyBorder="1"/>
    <xf numFmtId="3" fontId="24" fillId="0" borderId="12" xfId="0" applyNumberFormat="1" applyFont="1" applyFill="1" applyBorder="1"/>
    <xf numFmtId="3" fontId="24" fillId="0" borderId="15" xfId="0" applyNumberFormat="1" applyFont="1" applyFill="1" applyBorder="1" applyAlignment="1">
      <alignment horizontal="right"/>
    </xf>
    <xf numFmtId="3" fontId="24" fillId="0" borderId="15" xfId="0" applyNumberFormat="1" applyFont="1" applyFill="1" applyBorder="1"/>
    <xf numFmtId="3" fontId="25" fillId="0" borderId="0" xfId="0" applyNumberFormat="1" applyFont="1" applyFill="1" applyBorder="1"/>
    <xf numFmtId="49" fontId="24" fillId="0" borderId="16" xfId="0" applyNumberFormat="1" applyFont="1" applyFill="1" applyBorder="1" applyAlignment="1">
      <alignment horizontal="left" wrapText="1"/>
    </xf>
    <xf numFmtId="3" fontId="24" fillId="0" borderId="17" xfId="0" applyNumberFormat="1" applyFont="1" applyFill="1" applyBorder="1"/>
    <xf numFmtId="3" fontId="24" fillId="0" borderId="18" xfId="0" applyNumberFormat="1" applyFont="1" applyFill="1" applyBorder="1"/>
    <xf numFmtId="49" fontId="25" fillId="0" borderId="0" xfId="0" applyNumberFormat="1" applyFont="1" applyAlignment="1">
      <alignment horizontal="left" wrapText="1"/>
    </xf>
    <xf numFmtId="3" fontId="24" fillId="0" borderId="12" xfId="43" applyNumberFormat="1" applyFont="1" applyBorder="1" applyAlignment="1">
      <alignment horizontal="center" vertical="center" wrapText="1"/>
    </xf>
    <xf numFmtId="3" fontId="24" fillId="0" borderId="12" xfId="83" applyNumberFormat="1" applyFont="1" applyBorder="1" applyAlignment="1">
      <alignment horizontal="left" wrapText="1"/>
    </xf>
    <xf numFmtId="3" fontId="24" fillId="30" borderId="12" xfId="47" applyNumberFormat="1" applyFont="1" applyFill="1" applyBorder="1" applyAlignment="1">
      <alignment horizontal="right" wrapText="1"/>
    </xf>
    <xf numFmtId="3" fontId="25" fillId="0" borderId="12" xfId="83" applyNumberFormat="1" applyFont="1" applyBorder="1" applyAlignment="1">
      <alignment horizontal="left" vertical="center" wrapText="1"/>
    </xf>
    <xf numFmtId="3" fontId="25" fillId="0" borderId="12" xfId="83" applyNumberFormat="1" applyFont="1" applyBorder="1" applyAlignment="1">
      <alignment horizontal="left" wrapText="1"/>
    </xf>
    <xf numFmtId="0" fontId="24" fillId="0" borderId="12" xfId="0" applyFont="1" applyFill="1" applyBorder="1" applyAlignment="1">
      <alignment horizontal="left" wrapText="1"/>
    </xf>
    <xf numFmtId="0" fontId="25" fillId="0" borderId="12" xfId="0" applyFont="1" applyFill="1" applyBorder="1" applyAlignment="1">
      <alignment horizontal="left" wrapText="1"/>
    </xf>
    <xf numFmtId="0" fontId="25" fillId="0" borderId="12" xfId="82" applyFont="1" applyFill="1" applyBorder="1" applyAlignment="1">
      <alignment wrapText="1"/>
    </xf>
    <xf numFmtId="3" fontId="24" fillId="0" borderId="12" xfId="43" applyNumberFormat="1" applyFont="1" applyBorder="1" applyAlignment="1">
      <alignment wrapText="1"/>
    </xf>
    <xf numFmtId="3" fontId="25" fillId="0" borderId="12" xfId="43" applyNumberFormat="1" applyFont="1" applyFill="1" applyBorder="1" applyAlignment="1">
      <alignment wrapText="1"/>
    </xf>
    <xf numFmtId="3" fontId="24" fillId="0" borderId="12" xfId="43" applyNumberFormat="1" applyFont="1" applyBorder="1" applyAlignment="1">
      <alignment vertical="center" wrapText="1"/>
    </xf>
    <xf numFmtId="0" fontId="24" fillId="0" borderId="12" xfId="82" applyFont="1" applyFill="1" applyBorder="1" applyAlignment="1">
      <alignment horizontal="center" vertical="center" wrapText="1"/>
    </xf>
    <xf numFmtId="0" fontId="24" fillId="0" borderId="12" xfId="82" applyFont="1" applyFill="1" applyBorder="1" applyAlignment="1">
      <alignment horizontal="left" vertical="center" wrapText="1"/>
    </xf>
    <xf numFmtId="3" fontId="25" fillId="0" borderId="12" xfId="0" applyNumberFormat="1" applyFont="1" applyBorder="1" applyAlignment="1">
      <alignment horizontal="right"/>
    </xf>
    <xf numFmtId="3" fontId="24" fillId="0" borderId="12" xfId="0" applyNumberFormat="1" applyFont="1" applyBorder="1" applyAlignment="1">
      <alignment horizontal="right"/>
    </xf>
    <xf numFmtId="0" fontId="25" fillId="0" borderId="12" xfId="82" applyFont="1" applyFill="1" applyBorder="1"/>
    <xf numFmtId="0" fontId="19" fillId="0" borderId="12" xfId="82" applyFont="1" applyFill="1" applyBorder="1"/>
    <xf numFmtId="0" fontId="24" fillId="0" borderId="12" xfId="47" applyFont="1" applyFill="1" applyBorder="1" applyAlignment="1">
      <alignment horizontal="left" vertical="center" wrapText="1"/>
    </xf>
    <xf numFmtId="0" fontId="24" fillId="0" borderId="12" xfId="82" applyFont="1" applyFill="1" applyBorder="1" applyAlignment="1">
      <alignment vertical="center" wrapText="1"/>
    </xf>
    <xf numFmtId="0" fontId="24" fillId="0" borderId="12" xfId="82" applyFont="1" applyFill="1" applyBorder="1" applyAlignment="1">
      <alignment vertical="center"/>
    </xf>
    <xf numFmtId="3" fontId="24" fillId="0" borderId="12" xfId="82" applyNumberFormat="1" applyFont="1" applyFill="1" applyBorder="1" applyAlignment="1">
      <alignment horizontal="right" vertical="center"/>
    </xf>
    <xf numFmtId="0" fontId="24" fillId="0" borderId="12" xfId="48" applyFont="1" applyFill="1" applyBorder="1" applyAlignment="1">
      <alignment horizontal="center" vertical="center" wrapText="1"/>
    </xf>
    <xf numFmtId="0" fontId="24" fillId="0" borderId="12" xfId="48" applyFont="1" applyFill="1" applyBorder="1" applyAlignment="1">
      <alignment horizontal="left" vertical="center" wrapText="1" indent="1"/>
    </xf>
    <xf numFmtId="0" fontId="25" fillId="0" borderId="12" xfId="44" applyFont="1" applyBorder="1"/>
    <xf numFmtId="0" fontId="24" fillId="0" borderId="12" xfId="48" applyFont="1" applyFill="1" applyBorder="1" applyAlignment="1">
      <alignment horizontal="left" vertical="center" wrapText="1" indent="2"/>
    </xf>
    <xf numFmtId="3" fontId="24" fillId="0" borderId="12" xfId="0" applyNumberFormat="1" applyFont="1" applyBorder="1"/>
    <xf numFmtId="0" fontId="25" fillId="0" borderId="12" xfId="48" applyFont="1" applyFill="1" applyBorder="1" applyAlignment="1">
      <alignment horizontal="left" vertical="center" wrapText="1" indent="2"/>
    </xf>
    <xf numFmtId="3" fontId="25" fillId="0" borderId="12" xfId="0" applyNumberFormat="1" applyFont="1" applyBorder="1"/>
    <xf numFmtId="0" fontId="25" fillId="0" borderId="12" xfId="48" applyFont="1" applyFill="1" applyBorder="1" applyAlignment="1">
      <alignment horizontal="left" vertical="center" wrapText="1" indent="1"/>
    </xf>
    <xf numFmtId="3" fontId="24" fillId="29" borderId="12" xfId="45" applyNumberFormat="1" applyFont="1" applyFill="1" applyBorder="1" applyAlignment="1">
      <alignment horizontal="right"/>
    </xf>
    <xf numFmtId="0" fontId="25" fillId="0" borderId="12" xfId="0" applyFont="1" applyBorder="1"/>
    <xf numFmtId="3" fontId="25" fillId="29" borderId="12" xfId="45" applyNumberFormat="1" applyFont="1" applyFill="1" applyBorder="1" applyAlignment="1">
      <alignment horizontal="right"/>
    </xf>
    <xf numFmtId="0" fontId="24" fillId="0" borderId="12" xfId="46" applyFont="1" applyFill="1" applyBorder="1"/>
    <xf numFmtId="0" fontId="25" fillId="0" borderId="12" xfId="46" applyFont="1" applyFill="1" applyBorder="1"/>
    <xf numFmtId="3" fontId="25" fillId="0" borderId="12" xfId="45" applyNumberFormat="1" applyFont="1" applyBorder="1"/>
    <xf numFmtId="0" fontId="24" fillId="0" borderId="12" xfId="0" applyFont="1" applyBorder="1"/>
    <xf numFmtId="3" fontId="24" fillId="0" borderId="12" xfId="45" applyNumberFormat="1" applyFont="1" applyBorder="1"/>
    <xf numFmtId="0" fontId="25" fillId="0" borderId="12" xfId="45" applyFont="1" applyFill="1" applyBorder="1" applyAlignment="1">
      <alignment wrapText="1"/>
    </xf>
    <xf numFmtId="0" fontId="25" fillId="0" borderId="12" xfId="45" applyFont="1" applyBorder="1"/>
    <xf numFmtId="0" fontId="25" fillId="0" borderId="12" xfId="48" applyFont="1" applyBorder="1" applyAlignment="1">
      <alignment horizontal="left" wrapText="1"/>
    </xf>
    <xf numFmtId="0" fontId="25" fillId="29" borderId="12" xfId="47" applyFont="1" applyFill="1" applyBorder="1" applyAlignment="1">
      <alignment wrapText="1"/>
    </xf>
    <xf numFmtId="0" fontId="24" fillId="0" borderId="12" xfId="48" applyFont="1" applyBorder="1" applyAlignment="1">
      <alignment horizontal="left" wrapText="1"/>
    </xf>
    <xf numFmtId="0" fontId="24" fillId="29" borderId="12" xfId="48" applyFont="1" applyFill="1" applyBorder="1" applyAlignment="1">
      <alignment horizontal="left" wrapText="1"/>
    </xf>
    <xf numFmtId="0" fontId="24" fillId="0" borderId="12" xfId="48" applyFont="1" applyBorder="1"/>
    <xf numFmtId="0" fontId="25" fillId="0" borderId="12" xfId="48" applyFont="1" applyBorder="1"/>
    <xf numFmtId="0" fontId="25" fillId="0" borderId="12" xfId="48" applyFont="1" applyFill="1" applyBorder="1" applyAlignment="1">
      <alignment horizontal="left" wrapText="1"/>
    </xf>
    <xf numFmtId="0" fontId="24" fillId="0" borderId="12" xfId="48" applyFont="1" applyFill="1" applyBorder="1" applyAlignment="1">
      <alignment horizontal="left" wrapText="1"/>
    </xf>
    <xf numFmtId="0" fontId="25" fillId="0" borderId="12" xfId="48" applyFont="1" applyBorder="1" applyAlignment="1">
      <alignment wrapText="1"/>
    </xf>
    <xf numFmtId="3" fontId="25" fillId="29" borderId="12" xfId="48" applyNumberFormat="1" applyFont="1" applyFill="1" applyBorder="1" applyAlignment="1">
      <alignment wrapText="1"/>
    </xf>
    <xf numFmtId="3" fontId="25" fillId="29" borderId="12" xfId="47" applyNumberFormat="1" applyFont="1" applyFill="1" applyBorder="1" applyAlignment="1">
      <alignment wrapText="1"/>
    </xf>
    <xf numFmtId="0" fontId="25" fillId="0" borderId="0" xfId="87" applyFont="1" applyAlignment="1">
      <alignment wrapText="1"/>
    </xf>
    <xf numFmtId="0" fontId="28" fillId="0" borderId="0" xfId="87" applyFont="1" applyAlignment="1">
      <alignment horizontal="justify" wrapText="1"/>
    </xf>
    <xf numFmtId="0" fontId="25" fillId="0" borderId="0" xfId="88" applyFont="1"/>
    <xf numFmtId="0" fontId="25" fillId="0" borderId="23" xfId="89" applyFont="1" applyBorder="1"/>
    <xf numFmtId="0" fontId="24" fillId="0" borderId="23" xfId="89" applyFont="1" applyBorder="1" applyAlignment="1">
      <alignment horizontal="center"/>
    </xf>
    <xf numFmtId="0" fontId="25" fillId="0" borderId="12" xfId="89" applyFont="1" applyBorder="1"/>
    <xf numFmtId="166" fontId="25" fillId="0" borderId="12" xfId="89" applyNumberFormat="1" applyFont="1" applyBorder="1" applyAlignment="1">
      <alignment horizontal="right"/>
    </xf>
    <xf numFmtId="0" fontId="24" fillId="0" borderId="12" xfId="89" applyFont="1" applyBorder="1" applyAlignment="1">
      <alignment wrapText="1"/>
    </xf>
    <xf numFmtId="0" fontId="24" fillId="0" borderId="29" xfId="89" applyFont="1" applyBorder="1" applyAlignment="1">
      <alignment wrapText="1"/>
    </xf>
    <xf numFmtId="0" fontId="24" fillId="0" borderId="29" xfId="89" applyFont="1" applyBorder="1"/>
    <xf numFmtId="3" fontId="24" fillId="0" borderId="29" xfId="89" applyNumberFormat="1" applyFont="1" applyBorder="1"/>
    <xf numFmtId="3" fontId="24" fillId="29" borderId="0" xfId="48" applyNumberFormat="1" applyFont="1" applyFill="1" applyBorder="1" applyAlignment="1">
      <alignment horizontal="right" wrapText="1"/>
    </xf>
    <xf numFmtId="0" fontId="25" fillId="0" borderId="12" xfId="88" applyFont="1" applyBorder="1"/>
    <xf numFmtId="3" fontId="25" fillId="0" borderId="12" xfId="89" applyNumberFormat="1" applyFont="1" applyBorder="1" applyAlignment="1">
      <alignment horizontal="right"/>
    </xf>
    <xf numFmtId="0" fontId="25" fillId="0" borderId="12" xfId="89" applyFont="1" applyBorder="1" applyAlignment="1">
      <alignment wrapText="1"/>
    </xf>
    <xf numFmtId="3" fontId="25" fillId="0" borderId="0" xfId="88" applyNumberFormat="1" applyFont="1"/>
    <xf numFmtId="0" fontId="25" fillId="0" borderId="0" xfId="90" applyFont="1"/>
    <xf numFmtId="0" fontId="24" fillId="0" borderId="26" xfId="91" applyFont="1" applyBorder="1" applyAlignment="1">
      <alignment horizontal="center"/>
    </xf>
    <xf numFmtId="0" fontId="24" fillId="0" borderId="30" xfId="91" applyFont="1" applyBorder="1" applyAlignment="1">
      <alignment horizontal="center"/>
    </xf>
    <xf numFmtId="0" fontId="25" fillId="0" borderId="32" xfId="91" applyFont="1" applyBorder="1" applyAlignment="1">
      <alignment horizontal="center"/>
    </xf>
    <xf numFmtId="0" fontId="25" fillId="0" borderId="33" xfId="91" applyFont="1" applyBorder="1" applyAlignment="1">
      <alignment horizontal="center"/>
    </xf>
    <xf numFmtId="0" fontId="24" fillId="0" borderId="33" xfId="91" applyFont="1" applyBorder="1" applyAlignment="1">
      <alignment horizontal="center"/>
    </xf>
    <xf numFmtId="0" fontId="25" fillId="0" borderId="28" xfId="91" applyFont="1" applyBorder="1" applyAlignment="1">
      <alignment horizontal="center"/>
    </xf>
    <xf numFmtId="0" fontId="25" fillId="0" borderId="34" xfId="91" applyFont="1" applyBorder="1" applyAlignment="1">
      <alignment horizontal="center"/>
    </xf>
    <xf numFmtId="0" fontId="24" fillId="0" borderId="34" xfId="91" applyFont="1" applyBorder="1" applyAlignment="1">
      <alignment horizontal="center"/>
    </xf>
    <xf numFmtId="0" fontId="25" fillId="0" borderId="34" xfId="91" applyFont="1" applyBorder="1" applyAlignment="1">
      <alignment horizontal="center" wrapText="1"/>
    </xf>
    <xf numFmtId="0" fontId="24" fillId="0" borderId="28" xfId="91" applyFont="1" applyBorder="1" applyAlignment="1">
      <alignment wrapText="1"/>
    </xf>
    <xf numFmtId="0" fontId="24" fillId="0" borderId="27" xfId="91" applyFont="1" applyBorder="1" applyAlignment="1">
      <alignment horizontal="center"/>
    </xf>
    <xf numFmtId="0" fontId="24" fillId="0" borderId="35" xfId="91" applyFont="1" applyBorder="1" applyAlignment="1">
      <alignment horizontal="center"/>
    </xf>
    <xf numFmtId="0" fontId="24" fillId="0" borderId="36" xfId="91" applyFont="1" applyBorder="1" applyAlignment="1">
      <alignment horizontal="center"/>
    </xf>
    <xf numFmtId="0" fontId="24" fillId="0" borderId="27" xfId="90" applyFont="1" applyBorder="1" applyAlignment="1">
      <alignment horizontal="center"/>
    </xf>
    <xf numFmtId="0" fontId="24" fillId="0" borderId="30" xfId="91" applyFont="1" applyBorder="1"/>
    <xf numFmtId="0" fontId="25" fillId="31" borderId="30" xfId="91" applyFont="1" applyFill="1" applyBorder="1"/>
    <xf numFmtId="0" fontId="25" fillId="0" borderId="37" xfId="91" applyFont="1" applyBorder="1"/>
    <xf numFmtId="0" fontId="25" fillId="0" borderId="38" xfId="91" applyFont="1" applyBorder="1"/>
    <xf numFmtId="0" fontId="25" fillId="0" borderId="27" xfId="90" applyFont="1" applyBorder="1"/>
    <xf numFmtId="0" fontId="24" fillId="0" borderId="33" xfId="91" applyFont="1" applyBorder="1"/>
    <xf numFmtId="0" fontId="25" fillId="31" borderId="33" xfId="91" applyFont="1" applyFill="1" applyBorder="1"/>
    <xf numFmtId="0" fontId="25" fillId="0" borderId="33" xfId="91" applyFont="1" applyBorder="1"/>
    <xf numFmtId="0" fontId="25" fillId="0" borderId="0" xfId="91" applyFont="1" applyBorder="1"/>
    <xf numFmtId="0" fontId="25" fillId="0" borderId="27" xfId="91" applyFont="1" applyBorder="1" applyAlignment="1">
      <alignment horizontal="center"/>
    </xf>
    <xf numFmtId="0" fontId="25" fillId="0" borderId="27" xfId="91" applyFont="1" applyBorder="1"/>
    <xf numFmtId="0" fontId="25" fillId="0" borderId="31" xfId="91" applyFont="1" applyBorder="1"/>
    <xf numFmtId="0" fontId="24" fillId="0" borderId="37" xfId="91" applyFont="1" applyBorder="1"/>
    <xf numFmtId="0" fontId="25" fillId="0" borderId="30" xfId="91" applyFont="1" applyBorder="1"/>
    <xf numFmtId="0" fontId="25" fillId="0" borderId="13" xfId="91" applyFont="1" applyBorder="1"/>
    <xf numFmtId="0" fontId="24" fillId="0" borderId="39" xfId="91" applyFont="1" applyBorder="1"/>
    <xf numFmtId="166" fontId="24" fillId="0" borderId="27" xfId="91" applyNumberFormat="1" applyFont="1" applyBorder="1"/>
    <xf numFmtId="0" fontId="25" fillId="0" borderId="27" xfId="90" applyFont="1" applyBorder="1" applyAlignment="1">
      <alignment wrapText="1"/>
    </xf>
    <xf numFmtId="0" fontId="25" fillId="0" borderId="27" xfId="90" applyFont="1" applyBorder="1" applyAlignment="1">
      <alignment horizontal="center"/>
    </xf>
    <xf numFmtId="3" fontId="25" fillId="0" borderId="27" xfId="91" applyNumberFormat="1" applyFont="1" applyBorder="1"/>
    <xf numFmtId="3" fontId="24" fillId="0" borderId="31" xfId="91" applyNumberFormat="1" applyFont="1" applyBorder="1"/>
    <xf numFmtId="3" fontId="25" fillId="0" borderId="27" xfId="90" applyNumberFormat="1" applyFont="1" applyBorder="1"/>
    <xf numFmtId="166" fontId="25" fillId="0" borderId="27" xfId="91" applyNumberFormat="1" applyFont="1" applyBorder="1"/>
    <xf numFmtId="3" fontId="25" fillId="0" borderId="31" xfId="91" applyNumberFormat="1" applyFont="1" applyBorder="1"/>
    <xf numFmtId="0" fontId="24" fillId="0" borderId="27" xfId="90" applyFont="1" applyBorder="1" applyAlignment="1">
      <alignment wrapText="1"/>
    </xf>
    <xf numFmtId="3" fontId="24" fillId="0" borderId="27" xfId="91" applyNumberFormat="1" applyFont="1" applyBorder="1"/>
    <xf numFmtId="0" fontId="24" fillId="0" borderId="0" xfId="90" applyFont="1"/>
    <xf numFmtId="0" fontId="25" fillId="0" borderId="26" xfId="90" applyFont="1" applyBorder="1" applyAlignment="1">
      <alignment horizontal="center"/>
    </xf>
    <xf numFmtId="0" fontId="24" fillId="0" borderId="27" xfId="91" applyFont="1" applyBorder="1"/>
    <xf numFmtId="0" fontId="25" fillId="31" borderId="27" xfId="91" applyFont="1" applyFill="1" applyBorder="1"/>
    <xf numFmtId="0" fontId="25" fillId="0" borderId="27" xfId="91" applyFont="1" applyBorder="1" applyAlignment="1">
      <alignment wrapText="1"/>
    </xf>
    <xf numFmtId="0" fontId="25" fillId="29" borderId="27" xfId="91" applyFont="1" applyFill="1" applyBorder="1" applyAlignment="1">
      <alignment horizontal="center"/>
    </xf>
    <xf numFmtId="0" fontId="25" fillId="0" borderId="0" xfId="92" applyFont="1"/>
    <xf numFmtId="0" fontId="25" fillId="0" borderId="0" xfId="92" applyFont="1" applyAlignment="1">
      <alignment horizontal="center" vertical="center" wrapText="1"/>
    </xf>
    <xf numFmtId="0" fontId="27" fillId="28" borderId="0" xfId="92" applyFont="1" applyFill="1" applyAlignment="1"/>
    <xf numFmtId="3" fontId="27" fillId="0" borderId="0" xfId="92" applyNumberFormat="1" applyFont="1" applyFill="1" applyAlignment="1"/>
    <xf numFmtId="0" fontId="25" fillId="0" borderId="0" xfId="92" applyFont="1" applyFill="1" applyBorder="1" applyAlignment="1"/>
    <xf numFmtId="0" fontId="25" fillId="0" borderId="0" xfId="92" applyFont="1" applyFill="1" applyAlignment="1"/>
    <xf numFmtId="0" fontId="27" fillId="0" borderId="0" xfId="92" applyFont="1" applyFill="1" applyBorder="1" applyAlignment="1"/>
    <xf numFmtId="0" fontId="27" fillId="0" borderId="0" xfId="92" applyFont="1" applyBorder="1" applyAlignment="1">
      <alignment horizontal="right" wrapText="1"/>
    </xf>
    <xf numFmtId="3" fontId="25" fillId="0" borderId="0" xfId="92" applyNumberFormat="1" applyFont="1" applyFill="1" applyAlignment="1"/>
    <xf numFmtId="0" fontId="25" fillId="0" borderId="40" xfId="92" applyFont="1" applyFill="1" applyBorder="1" applyAlignment="1"/>
    <xf numFmtId="0" fontId="31" fillId="0" borderId="27" xfId="92" applyFont="1" applyFill="1" applyBorder="1"/>
    <xf numFmtId="3" fontId="27" fillId="0" borderId="27" xfId="92" applyNumberFormat="1" applyFont="1" applyFill="1" applyBorder="1" applyAlignment="1">
      <alignment horizontal="right"/>
    </xf>
    <xf numFmtId="0" fontId="27" fillId="0" borderId="27" xfId="92" applyFont="1" applyFill="1" applyBorder="1" applyAlignment="1">
      <alignment horizontal="right"/>
    </xf>
    <xf numFmtId="0" fontId="25" fillId="0" borderId="27" xfId="92" applyFont="1" applyFill="1" applyBorder="1"/>
    <xf numFmtId="3" fontId="25" fillId="0" borderId="27" xfId="92" applyNumberFormat="1" applyFont="1" applyFill="1" applyBorder="1"/>
    <xf numFmtId="0" fontId="27" fillId="0" borderId="27" xfId="92" applyFont="1" applyFill="1" applyBorder="1"/>
    <xf numFmtId="3" fontId="27" fillId="0" borderId="27" xfId="92" applyNumberFormat="1" applyFont="1" applyFill="1" applyBorder="1"/>
    <xf numFmtId="0" fontId="25" fillId="0" borderId="0" xfId="92" applyFont="1" applyBorder="1"/>
    <xf numFmtId="3" fontId="25" fillId="0" borderId="0" xfId="92" applyNumberFormat="1" applyFont="1" applyBorder="1"/>
    <xf numFmtId="3" fontId="24" fillId="0" borderId="0" xfId="92" applyNumberFormat="1" applyFont="1"/>
    <xf numFmtId="0" fontId="24" fillId="0" borderId="0" xfId="92" applyFont="1"/>
    <xf numFmtId="3" fontId="25" fillId="0" borderId="0" xfId="92" applyNumberFormat="1" applyFont="1"/>
    <xf numFmtId="0" fontId="32" fillId="0" borderId="0" xfId="48" applyFont="1"/>
    <xf numFmtId="0" fontId="14" fillId="0" borderId="0" xfId="48"/>
    <xf numFmtId="0" fontId="14" fillId="0" borderId="0" xfId="48" applyAlignment="1">
      <alignment horizontal="center" vertical="center"/>
    </xf>
    <xf numFmtId="3" fontId="25" fillId="0" borderId="27" xfId="48" applyNumberFormat="1" applyFont="1" applyBorder="1"/>
    <xf numFmtId="0" fontId="14" fillId="0" borderId="0" xfId="48" applyFont="1"/>
    <xf numFmtId="3" fontId="25" fillId="0" borderId="31" xfId="48" applyNumberFormat="1" applyFont="1" applyBorder="1"/>
    <xf numFmtId="3" fontId="24" fillId="0" borderId="27" xfId="48" applyNumberFormat="1" applyFont="1" applyBorder="1" applyAlignment="1">
      <alignment horizontal="right" wrapText="1"/>
    </xf>
    <xf numFmtId="3" fontId="24" fillId="0" borderId="31" xfId="48" applyNumberFormat="1" applyFont="1" applyBorder="1" applyAlignment="1">
      <alignment horizontal="right" wrapText="1"/>
    </xf>
    <xf numFmtId="3" fontId="24" fillId="0" borderId="27" xfId="48" applyNumberFormat="1" applyFont="1" applyBorder="1"/>
    <xf numFmtId="3" fontId="25" fillId="0" borderId="11" xfId="48" applyNumberFormat="1" applyFont="1" applyBorder="1"/>
    <xf numFmtId="3" fontId="24" fillId="29" borderId="27" xfId="48" applyNumberFormat="1" applyFont="1" applyFill="1" applyBorder="1" applyAlignment="1">
      <alignment horizontal="right" wrapText="1"/>
    </xf>
    <xf numFmtId="3" fontId="24" fillId="29" borderId="31" xfId="48" applyNumberFormat="1" applyFont="1" applyFill="1" applyBorder="1" applyAlignment="1">
      <alignment horizontal="right" wrapText="1"/>
    </xf>
    <xf numFmtId="0" fontId="24" fillId="0" borderId="31" xfId="48" applyFont="1" applyBorder="1"/>
    <xf numFmtId="0" fontId="33" fillId="0" borderId="0" xfId="48" applyFont="1" applyBorder="1"/>
    <xf numFmtId="0" fontId="33" fillId="0" borderId="0" xfId="48" applyFont="1"/>
    <xf numFmtId="0" fontId="33" fillId="29" borderId="0" xfId="48" applyFont="1" applyFill="1" applyBorder="1"/>
    <xf numFmtId="0" fontId="33" fillId="29" borderId="0" xfId="48" applyFont="1" applyFill="1"/>
    <xf numFmtId="3" fontId="25" fillId="29" borderId="31" xfId="48" applyNumberFormat="1" applyFont="1" applyFill="1" applyBorder="1"/>
    <xf numFmtId="3" fontId="25" fillId="29" borderId="12" xfId="48" applyNumberFormat="1" applyFont="1" applyFill="1" applyBorder="1"/>
    <xf numFmtId="0" fontId="14" fillId="0" borderId="0" xfId="48" applyFont="1" applyBorder="1"/>
    <xf numFmtId="0" fontId="14" fillId="0" borderId="12" xfId="48" applyFont="1" applyBorder="1" applyAlignment="1">
      <alignment wrapText="1"/>
    </xf>
    <xf numFmtId="3" fontId="32" fillId="0" borderId="42" xfId="48" applyNumberFormat="1" applyFont="1" applyBorder="1"/>
    <xf numFmtId="0" fontId="32" fillId="0" borderId="12" xfId="48" applyFont="1" applyBorder="1"/>
    <xf numFmtId="3" fontId="32" fillId="0" borderId="43" xfId="48" applyNumberFormat="1" applyFont="1" applyBorder="1"/>
    <xf numFmtId="0" fontId="14" fillId="0" borderId="0" xfId="48" applyAlignment="1">
      <alignment wrapText="1"/>
    </xf>
    <xf numFmtId="0" fontId="25" fillId="0" borderId="0" xfId="92" applyFont="1" applyAlignment="1">
      <alignment horizontal="center"/>
    </xf>
    <xf numFmtId="0" fontId="24" fillId="0" borderId="26" xfId="92" applyFont="1" applyBorder="1" applyAlignment="1">
      <alignment horizontal="center"/>
    </xf>
    <xf numFmtId="0" fontId="24" fillId="0" borderId="30" xfId="92" applyFont="1" applyBorder="1" applyAlignment="1">
      <alignment horizontal="center"/>
    </xf>
    <xf numFmtId="0" fontId="25" fillId="0" borderId="32" xfId="92" applyFont="1" applyBorder="1" applyAlignment="1">
      <alignment horizontal="center"/>
    </xf>
    <xf numFmtId="0" fontId="24" fillId="0" borderId="32" xfId="92" applyFont="1" applyBorder="1" applyAlignment="1">
      <alignment horizontal="center"/>
    </xf>
    <xf numFmtId="0" fontId="24" fillId="0" borderId="33" xfId="92" applyFont="1" applyBorder="1" applyAlignment="1">
      <alignment horizontal="center"/>
    </xf>
    <xf numFmtId="0" fontId="24" fillId="0" borderId="33" xfId="92" applyFont="1" applyBorder="1" applyAlignment="1">
      <alignment horizontal="center" wrapText="1"/>
    </xf>
    <xf numFmtId="0" fontId="25" fillId="0" borderId="28" xfId="92" applyFont="1" applyBorder="1" applyAlignment="1">
      <alignment horizontal="center"/>
    </xf>
    <xf numFmtId="0" fontId="24" fillId="0" borderId="34" xfId="92" applyFont="1" applyBorder="1" applyAlignment="1">
      <alignment horizontal="center"/>
    </xf>
    <xf numFmtId="0" fontId="25" fillId="0" borderId="34" xfId="92" applyFont="1" applyBorder="1" applyAlignment="1">
      <alignment horizontal="center"/>
    </xf>
    <xf numFmtId="0" fontId="24" fillId="0" borderId="27" xfId="92" applyFont="1" applyBorder="1" applyAlignment="1">
      <alignment horizontal="center"/>
    </xf>
    <xf numFmtId="0" fontId="24" fillId="0" borderId="27" xfId="92" applyFont="1" applyBorder="1" applyAlignment="1">
      <alignment wrapText="1"/>
    </xf>
    <xf numFmtId="0" fontId="25" fillId="31" borderId="27" xfId="92" applyFont="1" applyFill="1" applyBorder="1"/>
    <xf numFmtId="0" fontId="25" fillId="0" borderId="27" xfId="92" applyFont="1" applyBorder="1"/>
    <xf numFmtId="0" fontId="24" fillId="0" borderId="28" xfId="92" applyFont="1" applyBorder="1" applyAlignment="1">
      <alignment horizontal="center"/>
    </xf>
    <xf numFmtId="0" fontId="25" fillId="0" borderId="28" xfId="92" applyFont="1" applyBorder="1"/>
    <xf numFmtId="0" fontId="24" fillId="0" borderId="27" xfId="92" applyFont="1" applyFill="1" applyBorder="1"/>
    <xf numFmtId="0" fontId="25" fillId="0" borderId="26" xfId="92" applyFont="1" applyBorder="1"/>
    <xf numFmtId="3" fontId="24" fillId="0" borderId="27" xfId="92" applyNumberFormat="1" applyFont="1" applyBorder="1"/>
    <xf numFmtId="3" fontId="25" fillId="0" borderId="28" xfId="92" applyNumberFormat="1" applyFont="1" applyBorder="1"/>
    <xf numFmtId="3" fontId="25" fillId="0" borderId="27" xfId="92" applyNumberFormat="1" applyFont="1" applyBorder="1"/>
    <xf numFmtId="0" fontId="24" fillId="0" borderId="26" xfId="92" applyFont="1" applyFill="1" applyBorder="1"/>
    <xf numFmtId="3" fontId="24" fillId="0" borderId="26" xfId="92" applyNumberFormat="1" applyFont="1" applyBorder="1"/>
    <xf numFmtId="0" fontId="24" fillId="0" borderId="27" xfId="92" applyFont="1" applyBorder="1"/>
    <xf numFmtId="3" fontId="25" fillId="0" borderId="26" xfId="92" applyNumberFormat="1" applyFont="1" applyBorder="1"/>
    <xf numFmtId="0" fontId="24" fillId="0" borderId="0" xfId="87" applyFont="1" applyBorder="1" applyAlignment="1">
      <alignment wrapText="1"/>
    </xf>
    <xf numFmtId="0" fontId="28" fillId="0" borderId="0" xfId="87" applyFont="1"/>
    <xf numFmtId="0" fontId="28" fillId="0" borderId="0" xfId="87" applyFont="1" applyAlignment="1">
      <alignment wrapText="1"/>
    </xf>
    <xf numFmtId="0" fontId="34" fillId="0" borderId="0" xfId="87" applyFont="1"/>
    <xf numFmtId="3" fontId="28" fillId="0" borderId="0" xfId="87" applyNumberFormat="1" applyFont="1"/>
    <xf numFmtId="0" fontId="24" fillId="0" borderId="27" xfId="87" applyFont="1" applyBorder="1" applyAlignment="1">
      <alignment horizontal="right"/>
    </xf>
    <xf numFmtId="0" fontId="25" fillId="0" borderId="27" xfId="87" applyFont="1" applyBorder="1" applyAlignment="1">
      <alignment wrapText="1"/>
    </xf>
    <xf numFmtId="3" fontId="25" fillId="0" borderId="12" xfId="87" applyNumberFormat="1" applyFont="1" applyBorder="1"/>
    <xf numFmtId="3" fontId="25" fillId="0" borderId="27" xfId="87" applyNumberFormat="1" applyFont="1" applyBorder="1"/>
    <xf numFmtId="0" fontId="24" fillId="0" borderId="27" xfId="87" applyFont="1" applyBorder="1" applyAlignment="1">
      <alignment wrapText="1"/>
    </xf>
    <xf numFmtId="3" fontId="24" fillId="0" borderId="27" xfId="87" applyNumberFormat="1" applyFont="1" applyBorder="1"/>
    <xf numFmtId="0" fontId="25" fillId="0" borderId="0" xfId="87" applyFont="1" applyBorder="1" applyAlignment="1">
      <alignment wrapText="1"/>
    </xf>
    <xf numFmtId="0" fontId="25" fillId="0" borderId="0" xfId="87" applyFont="1" applyBorder="1"/>
    <xf numFmtId="0" fontId="25" fillId="0" borderId="0" xfId="87" applyFont="1"/>
    <xf numFmtId="0" fontId="25" fillId="0" borderId="28" xfId="87" applyFont="1" applyBorder="1" applyAlignment="1">
      <alignment wrapText="1"/>
    </xf>
    <xf numFmtId="0" fontId="24" fillId="0" borderId="26" xfId="87" applyFont="1" applyBorder="1" applyAlignment="1">
      <alignment horizontal="left" wrapText="1"/>
    </xf>
    <xf numFmtId="0" fontId="24" fillId="0" borderId="41" xfId="89" applyFont="1" applyBorder="1" applyAlignment="1">
      <alignment horizontal="center"/>
    </xf>
    <xf numFmtId="0" fontId="24" fillId="0" borderId="44" xfId="89" applyFont="1" applyBorder="1" applyAlignment="1">
      <alignment horizontal="center"/>
    </xf>
    <xf numFmtId="0" fontId="25" fillId="0" borderId="45" xfId="89" applyFont="1" applyBorder="1"/>
    <xf numFmtId="0" fontId="24" fillId="0" borderId="45" xfId="89" applyFont="1" applyBorder="1" applyAlignment="1">
      <alignment horizontal="center"/>
    </xf>
    <xf numFmtId="0" fontId="24" fillId="0" borderId="29" xfId="89" applyFont="1" applyBorder="1" applyAlignment="1">
      <alignment horizontal="center"/>
    </xf>
    <xf numFmtId="0" fontId="24" fillId="0" borderId="46" xfId="89" applyFont="1" applyBorder="1" applyAlignment="1">
      <alignment horizontal="center"/>
    </xf>
    <xf numFmtId="0" fontId="24" fillId="0" borderId="12" xfId="89" applyFont="1" applyBorder="1" applyAlignment="1">
      <alignment horizontal="center"/>
    </xf>
    <xf numFmtId="0" fontId="24" fillId="0" borderId="12" xfId="89" applyFont="1" applyBorder="1"/>
    <xf numFmtId="166" fontId="24" fillId="0" borderId="12" xfId="89" applyNumberFormat="1" applyFont="1" applyBorder="1" applyAlignment="1">
      <alignment horizontal="right"/>
    </xf>
    <xf numFmtId="0" fontId="25" fillId="0" borderId="12" xfId="89" applyFont="1" applyBorder="1" applyAlignment="1">
      <alignment horizontal="center"/>
    </xf>
    <xf numFmtId="0" fontId="24" fillId="0" borderId="12" xfId="89" applyFont="1" applyBorder="1" applyAlignment="1">
      <alignment horizontal="center" wrapText="1"/>
    </xf>
    <xf numFmtId="0" fontId="24" fillId="0" borderId="41" xfId="89" applyFont="1" applyBorder="1" applyAlignment="1">
      <alignment horizontal="center" wrapText="1"/>
    </xf>
    <xf numFmtId="0" fontId="24" fillId="0" borderId="41" xfId="89" applyFont="1" applyBorder="1" applyAlignment="1">
      <alignment wrapText="1"/>
    </xf>
    <xf numFmtId="0" fontId="25" fillId="0" borderId="41" xfId="89" applyFont="1" applyBorder="1"/>
    <xf numFmtId="166" fontId="25" fillId="0" borderId="41" xfId="89" applyNumberFormat="1" applyFont="1" applyBorder="1" applyAlignment="1">
      <alignment horizontal="right"/>
    </xf>
    <xf numFmtId="3" fontId="24" fillId="0" borderId="12" xfId="89" applyNumberFormat="1" applyFont="1" applyBorder="1" applyAlignment="1">
      <alignment horizontal="right"/>
    </xf>
    <xf numFmtId="0" fontId="32" fillId="0" borderId="32" xfId="48" applyFont="1" applyBorder="1" applyAlignment="1">
      <alignment wrapText="1"/>
    </xf>
    <xf numFmtId="0" fontId="32" fillId="0" borderId="32" xfId="48" applyFont="1" applyBorder="1"/>
    <xf numFmtId="0" fontId="32" fillId="0" borderId="10" xfId="48" applyFont="1" applyBorder="1"/>
    <xf numFmtId="0" fontId="25" fillId="0" borderId="29" xfId="48" applyFont="1" applyBorder="1"/>
    <xf numFmtId="0" fontId="24" fillId="0" borderId="47" xfId="48" applyFont="1" applyBorder="1" applyAlignment="1">
      <alignment horizontal="center" vertical="center" wrapText="1"/>
    </xf>
    <xf numFmtId="0" fontId="24" fillId="0" borderId="48" xfId="48" applyFont="1" applyBorder="1" applyAlignment="1">
      <alignment horizontal="center" vertical="center" wrapText="1"/>
    </xf>
    <xf numFmtId="0" fontId="24" fillId="0" borderId="49" xfId="48" applyFont="1" applyBorder="1" applyAlignment="1">
      <alignment horizontal="center" vertical="center" wrapText="1"/>
    </xf>
    <xf numFmtId="0" fontId="25" fillId="0" borderId="50" xfId="48" applyFont="1" applyBorder="1" applyAlignment="1">
      <alignment horizontal="left" wrapText="1"/>
    </xf>
    <xf numFmtId="3" fontId="25" fillId="0" borderId="51" xfId="48" applyNumberFormat="1" applyFont="1" applyBorder="1"/>
    <xf numFmtId="0" fontId="25" fillId="29" borderId="52" xfId="47" applyFont="1" applyFill="1" applyBorder="1" applyAlignment="1">
      <alignment wrapText="1"/>
    </xf>
    <xf numFmtId="0" fontId="25" fillId="29" borderId="53" xfId="47" applyFont="1" applyFill="1" applyBorder="1" applyAlignment="1">
      <alignment wrapText="1"/>
    </xf>
    <xf numFmtId="0" fontId="24" fillId="0" borderId="50" xfId="48" applyFont="1" applyBorder="1" applyAlignment="1">
      <alignment horizontal="left" wrapText="1"/>
    </xf>
    <xf numFmtId="3" fontId="24" fillId="0" borderId="51" xfId="48" applyNumberFormat="1" applyFont="1" applyBorder="1"/>
    <xf numFmtId="0" fontId="25" fillId="30" borderId="22" xfId="93" applyFont="1" applyFill="1" applyBorder="1" applyAlignment="1">
      <alignment wrapText="1"/>
    </xf>
    <xf numFmtId="3" fontId="25" fillId="0" borderId="54" xfId="48" applyNumberFormat="1" applyFont="1" applyBorder="1"/>
    <xf numFmtId="0" fontId="25" fillId="30" borderId="55" xfId="93" applyFont="1" applyFill="1" applyBorder="1" applyAlignment="1">
      <alignment wrapText="1"/>
    </xf>
    <xf numFmtId="0" fontId="24" fillId="0" borderId="56" xfId="48" applyFont="1" applyBorder="1" applyAlignment="1">
      <alignment horizontal="left" wrapText="1"/>
    </xf>
    <xf numFmtId="0" fontId="24" fillId="29" borderId="52" xfId="48" applyFont="1" applyFill="1" applyBorder="1" applyAlignment="1">
      <alignment horizontal="left" wrapText="1"/>
    </xf>
    <xf numFmtId="0" fontId="24" fillId="29" borderId="57" xfId="48" applyFont="1" applyFill="1" applyBorder="1" applyAlignment="1">
      <alignment horizontal="left" wrapText="1"/>
    </xf>
    <xf numFmtId="3" fontId="24" fillId="0" borderId="51" xfId="48" applyNumberFormat="1" applyFont="1" applyBorder="1" applyAlignment="1">
      <alignment horizontal="right" wrapText="1"/>
    </xf>
    <xf numFmtId="0" fontId="25" fillId="0" borderId="56" xfId="48" applyFont="1" applyBorder="1" applyAlignment="1">
      <alignment horizontal="left" wrapText="1"/>
    </xf>
    <xf numFmtId="0" fontId="24" fillId="29" borderId="42" xfId="48" applyFont="1" applyFill="1" applyBorder="1" applyAlignment="1">
      <alignment horizontal="left" wrapText="1"/>
    </xf>
    <xf numFmtId="3" fontId="24" fillId="29" borderId="37" xfId="48" applyNumberFormat="1" applyFont="1" applyFill="1" applyBorder="1" applyAlignment="1">
      <alignment horizontal="right" wrapText="1"/>
    </xf>
    <xf numFmtId="3" fontId="24" fillId="29" borderId="58" xfId="48" applyNumberFormat="1" applyFont="1" applyFill="1" applyBorder="1" applyAlignment="1">
      <alignment horizontal="right" wrapText="1"/>
    </xf>
    <xf numFmtId="3" fontId="25" fillId="0" borderId="12" xfId="48" applyNumberFormat="1" applyFont="1" applyBorder="1" applyAlignment="1">
      <alignment horizontal="left" wrapText="1"/>
    </xf>
    <xf numFmtId="0" fontId="24" fillId="29" borderId="12" xfId="48" applyFont="1" applyFill="1" applyBorder="1" applyAlignment="1">
      <alignment wrapText="1"/>
    </xf>
    <xf numFmtId="0" fontId="25" fillId="29" borderId="12" xfId="48" applyFont="1" applyFill="1" applyBorder="1" applyAlignment="1">
      <alignment wrapText="1"/>
    </xf>
    <xf numFmtId="164" fontId="25" fillId="29" borderId="12" xfId="47" applyNumberFormat="1" applyFont="1" applyFill="1" applyBorder="1" applyAlignment="1">
      <alignment wrapText="1"/>
    </xf>
    <xf numFmtId="3" fontId="25" fillId="29" borderId="12" xfId="48" applyNumberFormat="1" applyFont="1" applyFill="1" applyBorder="1" applyAlignment="1">
      <alignment horizontal="right"/>
    </xf>
    <xf numFmtId="3" fontId="24" fillId="29" borderId="12" xfId="48" applyNumberFormat="1" applyFont="1" applyFill="1" applyBorder="1" applyAlignment="1">
      <alignment horizontal="right"/>
    </xf>
    <xf numFmtId="0" fontId="26" fillId="29" borderId="12" xfId="47" applyFont="1" applyFill="1" applyBorder="1" applyAlignment="1">
      <alignment wrapText="1"/>
    </xf>
    <xf numFmtId="3" fontId="26" fillId="29" borderId="12" xfId="48" applyNumberFormat="1" applyFont="1" applyFill="1" applyBorder="1" applyAlignment="1">
      <alignment horizontal="right"/>
    </xf>
    <xf numFmtId="164" fontId="25" fillId="29" borderId="12" xfId="48" applyNumberFormat="1" applyFont="1" applyFill="1" applyBorder="1" applyAlignment="1">
      <alignment wrapText="1"/>
    </xf>
    <xf numFmtId="0" fontId="25" fillId="29" borderId="12" xfId="47" applyFont="1" applyFill="1" applyBorder="1" applyAlignment="1">
      <alignment horizontal="left" wrapText="1"/>
    </xf>
    <xf numFmtId="0" fontId="24" fillId="29" borderId="12" xfId="47" applyFont="1" applyFill="1" applyBorder="1" applyAlignment="1">
      <alignment wrapText="1"/>
    </xf>
    <xf numFmtId="3" fontId="24" fillId="0" borderId="12" xfId="83" applyNumberFormat="1" applyFont="1" applyBorder="1" applyAlignment="1">
      <alignment horizontal="right"/>
    </xf>
    <xf numFmtId="0" fontId="24" fillId="0" borderId="0" xfId="83" applyFont="1" applyFill="1" applyBorder="1"/>
    <xf numFmtId="0" fontId="24" fillId="0" borderId="0" xfId="48" applyFont="1" applyBorder="1" applyAlignment="1">
      <alignment horizontal="center" vertical="center" wrapText="1"/>
    </xf>
    <xf numFmtId="0" fontId="24" fillId="29" borderId="0" xfId="48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29" borderId="12" xfId="45" applyFont="1" applyFill="1" applyBorder="1" applyAlignment="1">
      <alignment horizontal="center" vertical="center" wrapText="1"/>
    </xf>
    <xf numFmtId="0" fontId="24" fillId="0" borderId="12" xfId="45" applyFont="1" applyFill="1" applyBorder="1" applyAlignment="1">
      <alignment horizontal="center" vertical="center"/>
    </xf>
    <xf numFmtId="0" fontId="24" fillId="0" borderId="12" xfId="45" applyFont="1" applyBorder="1" applyAlignment="1">
      <alignment horizontal="center" vertical="center"/>
    </xf>
    <xf numFmtId="0" fontId="24" fillId="29" borderId="12" xfId="45" applyFont="1" applyFill="1" applyBorder="1" applyAlignment="1">
      <alignment horizontal="center" vertical="center"/>
    </xf>
    <xf numFmtId="0" fontId="24" fillId="0" borderId="12" xfId="44" applyFont="1" applyBorder="1" applyAlignment="1">
      <alignment horizontal="center" vertical="center" wrapText="1"/>
    </xf>
    <xf numFmtId="0" fontId="24" fillId="0" borderId="0" xfId="82" applyFont="1" applyFill="1" applyAlignment="1">
      <alignment horizontal="center" vertical="center" wrapText="1"/>
    </xf>
    <xf numFmtId="3" fontId="24" fillId="0" borderId="0" xfId="43" applyNumberFormat="1" applyFont="1" applyAlignment="1">
      <alignment horizontal="center" vertical="center" wrapText="1"/>
    </xf>
    <xf numFmtId="3" fontId="26" fillId="0" borderId="22" xfId="83" applyNumberFormat="1" applyFont="1" applyBorder="1" applyAlignment="1">
      <alignment horizontal="left" wrapText="1"/>
    </xf>
    <xf numFmtId="3" fontId="26" fillId="0" borderId="24" xfId="83" applyNumberFormat="1" applyFont="1" applyBorder="1" applyAlignment="1">
      <alignment horizontal="left" wrapText="1"/>
    </xf>
    <xf numFmtId="3" fontId="26" fillId="0" borderId="25" xfId="83" applyNumberFormat="1" applyFont="1" applyBorder="1" applyAlignment="1">
      <alignment horizontal="left" wrapText="1"/>
    </xf>
    <xf numFmtId="3" fontId="24" fillId="0" borderId="0" xfId="44" applyNumberFormat="1" applyFont="1" applyBorder="1" applyAlignment="1">
      <alignment horizontal="center"/>
    </xf>
    <xf numFmtId="3" fontId="24" fillId="0" borderId="0" xfId="44" applyNumberFormat="1" applyFont="1" applyBorder="1" applyAlignment="1">
      <alignment horizontal="center" vertical="center"/>
    </xf>
    <xf numFmtId="3" fontId="24" fillId="0" borderId="0" xfId="84" applyNumberFormat="1" applyFont="1" applyBorder="1" applyAlignment="1">
      <alignment horizontal="center"/>
    </xf>
    <xf numFmtId="0" fontId="25" fillId="0" borderId="0" xfId="0" applyFont="1" applyFill="1" applyAlignment="1">
      <alignment horizontal="right"/>
    </xf>
    <xf numFmtId="0" fontId="24" fillId="0" borderId="19" xfId="0" applyFont="1" applyFill="1" applyBorder="1" applyAlignment="1">
      <alignment horizontal="center"/>
    </xf>
    <xf numFmtId="0" fontId="24" fillId="0" borderId="20" xfId="0" applyFont="1" applyFill="1" applyBorder="1" applyAlignment="1">
      <alignment horizontal="center"/>
    </xf>
    <xf numFmtId="0" fontId="24" fillId="0" borderId="21" xfId="0" applyFont="1" applyFill="1" applyBorder="1" applyAlignment="1">
      <alignment horizontal="center"/>
    </xf>
    <xf numFmtId="0" fontId="24" fillId="0" borderId="0" xfId="87" applyFont="1" applyBorder="1" applyAlignment="1">
      <alignment horizontal="center" wrapText="1"/>
    </xf>
    <xf numFmtId="0" fontId="25" fillId="0" borderId="0" xfId="88" applyFont="1" applyAlignment="1">
      <alignment horizontal="center" vertical="center"/>
    </xf>
    <xf numFmtId="0" fontId="24" fillId="0" borderId="0" xfId="90" applyFont="1" applyBorder="1" applyAlignment="1">
      <alignment horizontal="center"/>
    </xf>
    <xf numFmtId="0" fontId="24" fillId="0" borderId="27" xfId="91" applyFont="1" applyBorder="1" applyAlignment="1">
      <alignment horizontal="center" wrapText="1"/>
    </xf>
    <xf numFmtId="0" fontId="24" fillId="0" borderId="31" xfId="91" applyFont="1" applyBorder="1" applyAlignment="1">
      <alignment horizontal="center" wrapText="1"/>
    </xf>
    <xf numFmtId="0" fontId="25" fillId="0" borderId="0" xfId="92" applyFont="1" applyAlignment="1">
      <alignment horizontal="center" vertical="center" wrapText="1"/>
    </xf>
    <xf numFmtId="0" fontId="25" fillId="0" borderId="36" xfId="92" applyFont="1" applyFill="1" applyBorder="1" applyAlignment="1"/>
    <xf numFmtId="0" fontId="24" fillId="0" borderId="0" xfId="92" applyFont="1" applyFill="1" applyBorder="1" applyAlignment="1">
      <alignment horizontal="center"/>
    </xf>
    <xf numFmtId="0" fontId="24" fillId="0" borderId="26" xfId="92" applyFont="1" applyBorder="1" applyAlignment="1">
      <alignment horizontal="center"/>
    </xf>
    <xf numFmtId="0" fontId="24" fillId="0" borderId="0" xfId="48" applyFont="1" applyAlignment="1">
      <alignment horizontal="center" wrapText="1"/>
    </xf>
  </cellXfs>
  <cellStyles count="9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50"/>
    <cellStyle name="20% - Accent2" xfId="51"/>
    <cellStyle name="20% - Accent3" xfId="52"/>
    <cellStyle name="20% - Accent4" xfId="53"/>
    <cellStyle name="20% - Accent5" xfId="54"/>
    <cellStyle name="20% - Accent6" xfId="55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40% - Accent1" xfId="56"/>
    <cellStyle name="40% - Accent2" xfId="57"/>
    <cellStyle name="40% - Accent3" xfId="58"/>
    <cellStyle name="40% - Accent4" xfId="59"/>
    <cellStyle name="40% - Accent5" xfId="60"/>
    <cellStyle name="40% - Accent6" xfId="6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60% - Accent1" xfId="62"/>
    <cellStyle name="60% - Accent2" xfId="63"/>
    <cellStyle name="60% - Accent3" xfId="64"/>
    <cellStyle name="60% - Accent4" xfId="65"/>
    <cellStyle name="60% - Accent5" xfId="66"/>
    <cellStyle name="60% - Accent6" xfId="67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Bevitel" xfId="26" builtinId="20" customBuiltin="1"/>
    <cellStyle name="Calculation" xfId="27"/>
    <cellStyle name="Check Cell" xfId="28"/>
    <cellStyle name="Cím" xfId="29" builtinId="15" customBuiltin="1"/>
    <cellStyle name="Címsor 1" xfId="30" builtinId="16" customBuiltin="1"/>
    <cellStyle name="Címsor 2" xfId="31" builtinId="17" customBuiltin="1"/>
    <cellStyle name="Címsor 3" xfId="32" builtinId="18" customBuiltin="1"/>
    <cellStyle name="Címsor 4" xfId="33" builtinId="19" customBuiltin="1"/>
    <cellStyle name="Explanatory Text" xfId="34"/>
    <cellStyle name="Ezres 2" xfId="35"/>
    <cellStyle name="Ezres 3" xfId="81"/>
    <cellStyle name="Figyelmeztetés" xfId="36" builtinId="11" customBuiltin="1"/>
    <cellStyle name="Good" xfId="37"/>
    <cellStyle name="Heading 1" xfId="68"/>
    <cellStyle name="Heading 2" xfId="69"/>
    <cellStyle name="Heading 3" xfId="70"/>
    <cellStyle name="Heading 4" xfId="71"/>
    <cellStyle name="Hivatkozott cella" xfId="38" builtinId="24" customBuiltin="1"/>
    <cellStyle name="Input" xfId="72"/>
    <cellStyle name="Jegyzet" xfId="39" builtinId="10" customBuiltin="1"/>
    <cellStyle name="Kimenet" xfId="40" builtinId="21" customBuiltin="1"/>
    <cellStyle name="Linked Cell" xfId="73"/>
    <cellStyle name="Neutral" xfId="41"/>
    <cellStyle name="Normál" xfId="0" builtinId="0"/>
    <cellStyle name="Normál 2" xfId="42"/>
    <cellStyle name="Normál_2007_Koncepció táblák" xfId="83"/>
    <cellStyle name="Normál_2007_Koncepció táblák_2013. évi költségvetés I." xfId="43"/>
    <cellStyle name="Normál_2012. évi költségvetés I. módosítás VÉGLEGES" xfId="87"/>
    <cellStyle name="Normál_2013 évi költségvetéshez 2013.02.19." xfId="90"/>
    <cellStyle name="Normál_2013 évi költségvetéshez 2013.02.19._2014 évi költségvetés Tündi táblák" xfId="92"/>
    <cellStyle name="Normál_2013. évi költségvetés I." xfId="44"/>
    <cellStyle name="Normál_2013. évi költségvetés I._2013. évi költségvetés előirányzat nyilvántartás" xfId="45"/>
    <cellStyle name="Normál_2013. évi költségvetés I._2013. évi költségvetés II. forduló testületi előterjesztés" xfId="86"/>
    <cellStyle name="Normál_2013. évi költségvetés I._iNTÉZMÉNYI NORMATÍVA 2014" xfId="46"/>
    <cellStyle name="Normál_2013. évi költségvetés II. forduló testületi előterjesztés" xfId="84"/>
    <cellStyle name="Normál_2013. évi költségvetés II. forduló testületi előterjesztés2." xfId="88"/>
    <cellStyle name="Normál_4. sz. melléklet" xfId="89"/>
    <cellStyle name="Normal_KARSZJ3" xfId="74"/>
    <cellStyle name="Normál_költségvetés10melléklet" xfId="82"/>
    <cellStyle name="Normal_KTRSZJ" xfId="75"/>
    <cellStyle name="Normál_Másolat eredetijeKÖLTSÉGVETÉS2005új1" xfId="47"/>
    <cellStyle name="Normál_Másolat eredetijeKÖLTSÉGVETÉS2005új1 2" xfId="93"/>
    <cellStyle name="Normál_Másolat eredetijeKÖLTSÉGVETÉS2005új1_2013. évi költségvetés I." xfId="48"/>
    <cellStyle name="Normál_Másolat eredetijeKÖLTSÉGVETÉS2005új1_2013. évi költségvetés II. forduló testületi előterjesztés" xfId="85"/>
    <cellStyle name="Normál_Munka4_2013 évi költségvetéshez 2013.02.19." xfId="91"/>
    <cellStyle name="Note" xfId="76"/>
    <cellStyle name="Output" xfId="77"/>
    <cellStyle name="Összesen" xfId="49" builtinId="25" customBuiltin="1"/>
    <cellStyle name="Title" xfId="78"/>
    <cellStyle name="Total" xfId="79"/>
    <cellStyle name="Warning Text" xfId="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~1\HamarEva\LOCALS~1\Temp\M&#225;solat%20eredetijeksh19000282011.11.14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incst&#225;r/LACZKA%20M&#193;RIA/V&#225;szoly%202017%20I.%20m&#243;dos&#237;t&#225;s/V&#225;szoly%202017_&#233;vi_I.m&#243;dos&#237;t&#225;s%20rendelet%20tervezethez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sso_erika/Desktop/P&#233;csely%20el&#337;ir&#225;nyzat/2017/eredeti/P&#233;csely%20K&#246;zs&#233;g%20&#214;nkorm&#225;nyzata%20....2017%20(....)%20rendelet%20mell&#233;klet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11-2012)"/>
      <sheetName val="2.2.1. (TKT fennt.2012-2013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Bonyhád</v>
          </cell>
        </row>
        <row r="382">
          <cell r="BT382" t="str">
            <v>Bonyhádvarasd</v>
          </cell>
        </row>
        <row r="383">
          <cell r="BT383" t="str">
            <v>Bonnya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Bozzai</v>
          </cell>
        </row>
        <row r="402">
          <cell r="BT402" t="str">
            <v>Bozsok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Cún</v>
          </cell>
        </row>
        <row r="459">
          <cell r="BT459" t="str">
            <v>Csabacsűd</v>
          </cell>
        </row>
        <row r="460">
          <cell r="BT460" t="str">
            <v>Csabaszabadi</v>
          </cell>
        </row>
        <row r="461">
          <cell r="BT461" t="str">
            <v>Csabdi</v>
          </cell>
        </row>
        <row r="462">
          <cell r="BT462" t="str">
            <v>Csabrendek</v>
          </cell>
        </row>
        <row r="463">
          <cell r="BT463" t="str">
            <v>Csáfordjánosfa</v>
          </cell>
        </row>
        <row r="464">
          <cell r="BT464" t="str">
            <v>Csaholc</v>
          </cell>
        </row>
        <row r="465">
          <cell r="BT465" t="str">
            <v>Csajág</v>
          </cell>
        </row>
        <row r="466">
          <cell r="BT466" t="str">
            <v>Csákány</v>
          </cell>
        </row>
        <row r="467">
          <cell r="BT467" t="str">
            <v>Csákánydoroszló</v>
          </cell>
        </row>
        <row r="468">
          <cell r="BT468" t="str">
            <v>Csákberény</v>
          </cell>
        </row>
        <row r="469">
          <cell r="BT469" t="str">
            <v>Csákvár</v>
          </cell>
        </row>
        <row r="470">
          <cell r="BT470" t="str">
            <v>Csanádalberti</v>
          </cell>
        </row>
        <row r="471">
          <cell r="BT471" t="str">
            <v>Csanádapáca</v>
          </cell>
        </row>
        <row r="472">
          <cell r="BT472" t="str">
            <v>Csanádpalota</v>
          </cell>
        </row>
        <row r="473">
          <cell r="BT473" t="str">
            <v>Csánig</v>
          </cell>
        </row>
        <row r="474">
          <cell r="BT474" t="str">
            <v>Csány</v>
          </cell>
        </row>
        <row r="475">
          <cell r="BT475" t="str">
            <v>Csányoszró</v>
          </cell>
        </row>
        <row r="476">
          <cell r="BT476" t="str">
            <v>Csanytelek</v>
          </cell>
        </row>
        <row r="477">
          <cell r="BT477" t="str">
            <v>Csapi</v>
          </cell>
        </row>
        <row r="478">
          <cell r="BT478" t="str">
            <v>Csapod</v>
          </cell>
        </row>
        <row r="479">
          <cell r="BT479" t="str">
            <v>Csárdaszállás</v>
          </cell>
        </row>
        <row r="480">
          <cell r="BT480" t="str">
            <v>Csarnóta</v>
          </cell>
        </row>
        <row r="481">
          <cell r="BT481" t="str">
            <v>Csaroda</v>
          </cell>
        </row>
        <row r="482">
          <cell r="BT482" t="str">
            <v>Császár</v>
          </cell>
        </row>
        <row r="483">
          <cell r="BT483" t="str">
            <v>Császártöltés</v>
          </cell>
        </row>
        <row r="484">
          <cell r="BT484" t="str">
            <v>Császló</v>
          </cell>
        </row>
        <row r="485">
          <cell r="BT485" t="str">
            <v>Csátalja</v>
          </cell>
        </row>
        <row r="486">
          <cell r="BT486" t="str">
            <v>Csatár</v>
          </cell>
        </row>
        <row r="487">
          <cell r="BT487" t="str">
            <v>Csataszög</v>
          </cell>
        </row>
        <row r="488">
          <cell r="BT488" t="str">
            <v>Csatka</v>
          </cell>
        </row>
        <row r="489">
          <cell r="BT489" t="str">
            <v>Csávoly</v>
          </cell>
        </row>
        <row r="490">
          <cell r="BT490" t="str">
            <v>Csebény</v>
          </cell>
        </row>
        <row r="491">
          <cell r="BT491" t="str">
            <v>Csécse</v>
          </cell>
        </row>
        <row r="492">
          <cell r="BT492" t="str">
            <v>Csegöld</v>
          </cell>
        </row>
        <row r="493">
          <cell r="BT493" t="str">
            <v>Csehbánya</v>
          </cell>
        </row>
        <row r="494">
          <cell r="BT494" t="str">
            <v>Csehi</v>
          </cell>
        </row>
        <row r="495">
          <cell r="BT495" t="str">
            <v>Csehimindszent</v>
          </cell>
        </row>
        <row r="496">
          <cell r="BT496" t="str">
            <v>Csém</v>
          </cell>
        </row>
        <row r="497">
          <cell r="BT497" t="str">
            <v>Csemő</v>
          </cell>
        </row>
        <row r="498">
          <cell r="BT498" t="str">
            <v>Csempeszkopács</v>
          </cell>
        </row>
        <row r="499">
          <cell r="BT499" t="str">
            <v>Csengele</v>
          </cell>
        </row>
        <row r="500">
          <cell r="BT500" t="str">
            <v>Csenger</v>
          </cell>
        </row>
        <row r="501">
          <cell r="BT501" t="str">
            <v>Csengersima</v>
          </cell>
        </row>
        <row r="502">
          <cell r="BT502" t="str">
            <v>Csengerújfalu</v>
          </cell>
        </row>
        <row r="503">
          <cell r="BT503" t="str">
            <v>Csengőd</v>
          </cell>
        </row>
        <row r="504">
          <cell r="BT504" t="str">
            <v>Csénye</v>
          </cell>
        </row>
        <row r="505">
          <cell r="BT505" t="str">
            <v>Csenyéte</v>
          </cell>
        </row>
        <row r="506">
          <cell r="BT506" t="str">
            <v>Csép</v>
          </cell>
        </row>
        <row r="507">
          <cell r="BT507" t="str">
            <v>Csépa</v>
          </cell>
        </row>
        <row r="508">
          <cell r="BT508" t="str">
            <v>Csepreg</v>
          </cell>
        </row>
        <row r="509">
          <cell r="BT509" t="str">
            <v>Csér</v>
          </cell>
        </row>
        <row r="510">
          <cell r="BT510" t="str">
            <v>Cserdi</v>
          </cell>
        </row>
        <row r="511">
          <cell r="BT511" t="str">
            <v>Cserénfa</v>
          </cell>
        </row>
        <row r="512">
          <cell r="BT512" t="str">
            <v>Cserépfalu</v>
          </cell>
        </row>
        <row r="513">
          <cell r="BT513" t="str">
            <v>Cserépváralja</v>
          </cell>
        </row>
        <row r="514">
          <cell r="BT514" t="str">
            <v>Cserháthaláp</v>
          </cell>
        </row>
        <row r="515">
          <cell r="BT515" t="str">
            <v>Cserhátsurány</v>
          </cell>
        </row>
        <row r="516">
          <cell r="BT516" t="str">
            <v>Cserhátszentiván</v>
          </cell>
        </row>
        <row r="517">
          <cell r="BT517" t="str">
            <v>Cserkeszőlő</v>
          </cell>
        </row>
        <row r="518">
          <cell r="BT518" t="str">
            <v>Cserkút</v>
          </cell>
        </row>
        <row r="519">
          <cell r="BT519" t="str">
            <v>Csernely</v>
          </cell>
        </row>
        <row r="520">
          <cell r="BT520" t="str">
            <v>Cserszegtomaj</v>
          </cell>
        </row>
        <row r="521">
          <cell r="BT521" t="str">
            <v>Csertalakos</v>
          </cell>
        </row>
        <row r="522">
          <cell r="BT522" t="str">
            <v>Csertő</v>
          </cell>
        </row>
        <row r="523">
          <cell r="BT523" t="str">
            <v>Csesznek</v>
          </cell>
        </row>
        <row r="524">
          <cell r="BT524" t="str">
            <v>Csesztreg</v>
          </cell>
        </row>
        <row r="525">
          <cell r="BT525" t="str">
            <v>Csesztve</v>
          </cell>
        </row>
        <row r="526">
          <cell r="BT526" t="str">
            <v>Csetény</v>
          </cell>
        </row>
        <row r="527">
          <cell r="BT527" t="str">
            <v>Csévharaszt</v>
          </cell>
        </row>
        <row r="528">
          <cell r="BT528" t="str">
            <v>Csibrák</v>
          </cell>
        </row>
        <row r="529">
          <cell r="BT529" t="str">
            <v>Csikéria</v>
          </cell>
        </row>
        <row r="530">
          <cell r="BT530" t="str">
            <v>Csikóstőttős</v>
          </cell>
        </row>
        <row r="531">
          <cell r="BT531" t="str">
            <v>Csikvánd</v>
          </cell>
        </row>
        <row r="532">
          <cell r="BT532" t="str">
            <v>Csincse</v>
          </cell>
        </row>
        <row r="533">
          <cell r="BT533" t="str">
            <v>Csipkerek</v>
          </cell>
        </row>
        <row r="534">
          <cell r="BT534" t="str">
            <v>Csitár</v>
          </cell>
        </row>
        <row r="535">
          <cell r="BT535" t="str">
            <v>Csobád</v>
          </cell>
        </row>
        <row r="536">
          <cell r="BT536" t="str">
            <v>Csobaj</v>
          </cell>
        </row>
        <row r="537">
          <cell r="BT537" t="str">
            <v>Csobánka</v>
          </cell>
        </row>
        <row r="538">
          <cell r="BT538" t="str">
            <v>Csókakő</v>
          </cell>
        </row>
        <row r="539">
          <cell r="BT539" t="str">
            <v>Csokonyavisonta</v>
          </cell>
        </row>
        <row r="540">
          <cell r="BT540" t="str">
            <v>Csokvaomány</v>
          </cell>
        </row>
        <row r="541">
          <cell r="BT541" t="str">
            <v>Csolnok</v>
          </cell>
        </row>
        <row r="542">
          <cell r="BT542" t="str">
            <v>Csólyospálos</v>
          </cell>
        </row>
        <row r="543">
          <cell r="BT543" t="str">
            <v>Csoma</v>
          </cell>
        </row>
        <row r="544">
          <cell r="BT544" t="str">
            <v>Csomád</v>
          </cell>
        </row>
        <row r="545">
          <cell r="BT545" t="str">
            <v>Csombárd</v>
          </cell>
        </row>
        <row r="546">
          <cell r="BT546" t="str">
            <v>Csongrád</v>
          </cell>
        </row>
        <row r="547">
          <cell r="BT547" t="str">
            <v>Csonkahegyhát</v>
          </cell>
        </row>
        <row r="548">
          <cell r="BT548" t="str">
            <v>Csonkamindszent</v>
          </cell>
        </row>
        <row r="549">
          <cell r="BT549" t="str">
            <v>Csopak</v>
          </cell>
        </row>
        <row r="550">
          <cell r="BT550" t="str">
            <v>Csór</v>
          </cell>
        </row>
        <row r="551">
          <cell r="BT551" t="str">
            <v>Csorna</v>
          </cell>
        </row>
        <row r="552">
          <cell r="BT552" t="str">
            <v>Csorvás</v>
          </cell>
        </row>
        <row r="553">
          <cell r="BT553" t="str">
            <v>Csót</v>
          </cell>
        </row>
        <row r="554">
          <cell r="BT554" t="str">
            <v>Csöde</v>
          </cell>
        </row>
        <row r="555">
          <cell r="BT555" t="str">
            <v>Csögle</v>
          </cell>
        </row>
        <row r="556">
          <cell r="BT556" t="str">
            <v>Csökmő</v>
          </cell>
        </row>
        <row r="557">
          <cell r="BT557" t="str">
            <v>Csököly</v>
          </cell>
        </row>
        <row r="558">
          <cell r="BT558" t="str">
            <v>Csömend</v>
          </cell>
        </row>
        <row r="559">
          <cell r="BT559" t="str">
            <v>Csömödér</v>
          </cell>
        </row>
        <row r="560">
          <cell r="BT560" t="str">
            <v>Csömör</v>
          </cell>
        </row>
        <row r="561">
          <cell r="BT561" t="str">
            <v>Csönge</v>
          </cell>
        </row>
        <row r="562">
          <cell r="BT562" t="str">
            <v>Csörnyeföld</v>
          </cell>
        </row>
        <row r="563">
          <cell r="BT563" t="str">
            <v>Csörög</v>
          </cell>
        </row>
        <row r="564">
          <cell r="BT564" t="str">
            <v>Csörötnek</v>
          </cell>
        </row>
        <row r="565">
          <cell r="BT565" t="str">
            <v>Csősz</v>
          </cell>
        </row>
        <row r="566">
          <cell r="BT566" t="str">
            <v>Csővár</v>
          </cell>
        </row>
        <row r="567">
          <cell r="BT567" t="str">
            <v>Csurgó</v>
          </cell>
        </row>
        <row r="568">
          <cell r="BT568" t="str">
            <v>Csurgónagymarton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Kaposújlak</v>
          </cell>
        </row>
        <row r="1231">
          <cell r="BT1231" t="str">
            <v>Kaposvár</v>
          </cell>
        </row>
        <row r="1232">
          <cell r="BT1232" t="str">
            <v>Kaposszekcső</v>
          </cell>
        </row>
        <row r="1233">
          <cell r="BT1233" t="str">
            <v>Kaposszerdahely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Kistamási</v>
          </cell>
        </row>
        <row r="1416">
          <cell r="BT1416" t="str">
            <v>Kistapolca</v>
          </cell>
        </row>
        <row r="1417">
          <cell r="BT1417" t="str">
            <v>Kistarcsa</v>
          </cell>
        </row>
        <row r="1418">
          <cell r="BT1418" t="str">
            <v>Kistelek</v>
          </cell>
        </row>
        <row r="1419">
          <cell r="BT1419" t="str">
            <v>Kistokaj</v>
          </cell>
        </row>
        <row r="1420">
          <cell r="BT1420" t="str">
            <v>Kistolmács</v>
          </cell>
        </row>
        <row r="1421">
          <cell r="BT1421" t="str">
            <v>Kistormás</v>
          </cell>
        </row>
        <row r="1422">
          <cell r="BT1422" t="str">
            <v>Kistótfalu</v>
          </cell>
        </row>
        <row r="1423">
          <cell r="BT1423" t="str">
            <v>Kisújszállás</v>
          </cell>
        </row>
        <row r="1424">
          <cell r="BT1424" t="str">
            <v>Kisunyom</v>
          </cell>
        </row>
        <row r="1425">
          <cell r="BT1425" t="str">
            <v>Kisvárda</v>
          </cell>
        </row>
        <row r="1426">
          <cell r="BT1426" t="str">
            <v>Kisvarsány</v>
          </cell>
        </row>
        <row r="1427">
          <cell r="BT1427" t="str">
            <v>Kisvásárhely</v>
          </cell>
        </row>
        <row r="1428">
          <cell r="BT1428" t="str">
            <v>Kisvaszar</v>
          </cell>
        </row>
        <row r="1429">
          <cell r="BT1429" t="str">
            <v>Kisvejke</v>
          </cell>
        </row>
        <row r="1430">
          <cell r="BT1430" t="str">
            <v>Kiszombor</v>
          </cell>
        </row>
        <row r="1431">
          <cell r="BT1431" t="str">
            <v>Kiszsidány</v>
          </cell>
        </row>
        <row r="1432">
          <cell r="BT1432" t="str">
            <v>Kisszállás</v>
          </cell>
        </row>
        <row r="1433">
          <cell r="BT1433" t="str">
            <v>Kisszékely</v>
          </cell>
        </row>
        <row r="1434">
          <cell r="BT1434" t="str">
            <v>Kisszekeres</v>
          </cell>
        </row>
        <row r="1435">
          <cell r="BT1435" t="str">
            <v>Kisszentmárton</v>
          </cell>
        </row>
        <row r="1436">
          <cell r="BT1436" t="str">
            <v>Kissziget</v>
          </cell>
        </row>
        <row r="1437">
          <cell r="BT1437" t="str">
            <v>Kisszőlős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Megyaszó</v>
          </cell>
        </row>
        <row r="1704">
          <cell r="BT1704" t="str">
            <v>Megyehíd</v>
          </cell>
        </row>
        <row r="1705">
          <cell r="BT1705" t="str">
            <v>Megyer</v>
          </cell>
        </row>
        <row r="1706">
          <cell r="BT1706" t="str">
            <v>Meggyeskovácsi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Mosonudvar</v>
          </cell>
        </row>
        <row r="1801">
          <cell r="BT1801" t="str">
            <v>Mozsgó</v>
          </cell>
        </row>
        <row r="1802">
          <cell r="BT1802" t="str">
            <v>Mőcsény</v>
          </cell>
        </row>
        <row r="1803">
          <cell r="BT1803" t="str">
            <v>Mucsfa</v>
          </cell>
        </row>
        <row r="1804">
          <cell r="BT1804" t="str">
            <v>Mucsi</v>
          </cell>
        </row>
        <row r="1805">
          <cell r="BT1805" t="str">
            <v>Múcsony</v>
          </cell>
        </row>
        <row r="1806">
          <cell r="BT1806" t="str">
            <v>Muhi</v>
          </cell>
        </row>
        <row r="1807">
          <cell r="BT1807" t="str">
            <v>Murakeresztúr</v>
          </cell>
        </row>
        <row r="1808">
          <cell r="BT1808" t="str">
            <v>Murarátka</v>
          </cell>
        </row>
        <row r="1809">
          <cell r="BT1809" t="str">
            <v>Muraszemenye</v>
          </cell>
        </row>
        <row r="1810">
          <cell r="BT1810" t="str">
            <v>Murga</v>
          </cell>
        </row>
        <row r="1811">
          <cell r="BT1811" t="str">
            <v>Murony</v>
          </cell>
        </row>
        <row r="1812">
          <cell r="BT1812" t="str">
            <v>Nábrád</v>
          </cell>
        </row>
        <row r="1813">
          <cell r="BT1813" t="str">
            <v>Nadap</v>
          </cell>
        </row>
        <row r="1814">
          <cell r="BT1814" t="str">
            <v>Nádasd</v>
          </cell>
        </row>
        <row r="1815">
          <cell r="BT1815" t="str">
            <v>Nádasdladány</v>
          </cell>
        </row>
        <row r="1816">
          <cell r="BT1816" t="str">
            <v>Nádudvar</v>
          </cell>
        </row>
        <row r="1817">
          <cell r="BT1817" t="str">
            <v>Nágocs</v>
          </cell>
        </row>
        <row r="1818">
          <cell r="BT1818" t="str">
            <v>Nagyacsád</v>
          </cell>
        </row>
        <row r="1819">
          <cell r="BT1819" t="str">
            <v>Nagyalásony</v>
          </cell>
        </row>
        <row r="1820">
          <cell r="BT1820" t="str">
            <v>Nagyar</v>
          </cell>
        </row>
        <row r="1821">
          <cell r="BT1821" t="str">
            <v>Nagyatád</v>
          </cell>
        </row>
        <row r="1822">
          <cell r="BT1822" t="str">
            <v>Nagybajcs</v>
          </cell>
        </row>
        <row r="1823">
          <cell r="BT1823" t="str">
            <v>Nagybajom</v>
          </cell>
        </row>
        <row r="1824">
          <cell r="BT1824" t="str">
            <v>Nagybakónak</v>
          </cell>
        </row>
        <row r="1825">
          <cell r="BT1825" t="str">
            <v>Nagybánhegyes</v>
          </cell>
        </row>
        <row r="1826">
          <cell r="BT1826" t="str">
            <v>Nagybaracska</v>
          </cell>
        </row>
        <row r="1827">
          <cell r="BT1827" t="str">
            <v>Nagybarca</v>
          </cell>
        </row>
        <row r="1828">
          <cell r="BT1828" t="str">
            <v>Nagybárkány</v>
          </cell>
        </row>
        <row r="1829">
          <cell r="BT1829" t="str">
            <v>Nagyberény</v>
          </cell>
        </row>
        <row r="1830">
          <cell r="BT1830" t="str">
            <v>Nagyberki</v>
          </cell>
        </row>
        <row r="1831">
          <cell r="BT1831" t="str">
            <v>Nagybörzsöny</v>
          </cell>
        </row>
        <row r="1832">
          <cell r="BT1832" t="str">
            <v>Nagybudmér</v>
          </cell>
        </row>
        <row r="1833">
          <cell r="BT1833" t="str">
            <v>Nagycenk</v>
          </cell>
        </row>
        <row r="1834">
          <cell r="BT1834" t="str">
            <v>Nagycsány</v>
          </cell>
        </row>
        <row r="1835">
          <cell r="BT1835" t="str">
            <v>Nagycsécs</v>
          </cell>
        </row>
        <row r="1836">
          <cell r="BT1836" t="str">
            <v>Nagycsepely</v>
          </cell>
        </row>
        <row r="1837">
          <cell r="BT1837" t="str">
            <v>Nagycserkesz</v>
          </cell>
        </row>
        <row r="1838">
          <cell r="BT1838" t="str">
            <v>Nagydém</v>
          </cell>
        </row>
        <row r="1839">
          <cell r="BT1839" t="str">
            <v>Nagydobos</v>
          </cell>
        </row>
        <row r="1840">
          <cell r="BT1840" t="str">
            <v>Nagydobsza</v>
          </cell>
        </row>
        <row r="1841">
          <cell r="BT1841" t="str">
            <v>Nagydorog</v>
          </cell>
        </row>
        <row r="1842">
          <cell r="BT1842" t="str">
            <v>Nagyecsed</v>
          </cell>
        </row>
        <row r="1843">
          <cell r="BT1843" t="str">
            <v>Nagyér</v>
          </cell>
        </row>
        <row r="1844">
          <cell r="BT1844" t="str">
            <v>Nagyesztergár</v>
          </cell>
        </row>
        <row r="1845">
          <cell r="BT1845" t="str">
            <v>Nagyfüged</v>
          </cell>
        </row>
        <row r="1846">
          <cell r="BT1846" t="str">
            <v>Nagygeresd</v>
          </cell>
        </row>
        <row r="1847">
          <cell r="BT1847" t="str">
            <v>Nagygörbő</v>
          </cell>
        </row>
        <row r="1848">
          <cell r="BT1848" t="str">
            <v>Nagygyimót</v>
          </cell>
        </row>
        <row r="1849">
          <cell r="BT1849" t="str">
            <v>Nagyhajmás</v>
          </cell>
        </row>
        <row r="1850">
          <cell r="BT1850" t="str">
            <v>Nagyhalász</v>
          </cell>
        </row>
        <row r="1851">
          <cell r="BT1851" t="str">
            <v>Nagyharsány</v>
          </cell>
        </row>
        <row r="1852">
          <cell r="BT1852" t="str">
            <v>Nagyhegyes</v>
          </cell>
        </row>
        <row r="1853">
          <cell r="BT1853" t="str">
            <v>Nagyhódos</v>
          </cell>
        </row>
        <row r="1854">
          <cell r="BT1854" t="str">
            <v>Nagyhuta</v>
          </cell>
        </row>
        <row r="1855">
          <cell r="BT1855" t="str">
            <v>Nagyigmánd</v>
          </cell>
        </row>
        <row r="1856">
          <cell r="BT1856" t="str">
            <v>Nagyiván</v>
          </cell>
        </row>
        <row r="1857">
          <cell r="BT1857" t="str">
            <v>Nagykálló</v>
          </cell>
        </row>
        <row r="1858">
          <cell r="BT1858" t="str">
            <v>Nagykamarás</v>
          </cell>
        </row>
        <row r="1859">
          <cell r="BT1859" t="str">
            <v>Nagykanizsa</v>
          </cell>
        </row>
        <row r="1860">
          <cell r="BT1860" t="str">
            <v>Nagykapornak</v>
          </cell>
        </row>
        <row r="1861">
          <cell r="BT1861" t="str">
            <v>Nagykarácsony</v>
          </cell>
        </row>
        <row r="1862">
          <cell r="BT1862" t="str">
            <v>Nagykáta</v>
          </cell>
        </row>
        <row r="1863">
          <cell r="BT1863" t="str">
            <v>Nagykereki</v>
          </cell>
        </row>
        <row r="1864">
          <cell r="BT1864" t="str">
            <v>Nagykeresztúr</v>
          </cell>
        </row>
        <row r="1865">
          <cell r="BT1865" t="str">
            <v>Nagykinizs</v>
          </cell>
        </row>
        <row r="1866">
          <cell r="BT1866" t="str">
            <v>Nagykónyi</v>
          </cell>
        </row>
        <row r="1867">
          <cell r="BT1867" t="str">
            <v>Nagykorpád</v>
          </cell>
        </row>
        <row r="1868">
          <cell r="BT1868" t="str">
            <v>Nagykovácsi</v>
          </cell>
        </row>
        <row r="1869">
          <cell r="BT1869" t="str">
            <v>Nagykozár</v>
          </cell>
        </row>
        <row r="1870">
          <cell r="BT1870" t="str">
            <v>Nagykökényes</v>
          </cell>
        </row>
        <row r="1871">
          <cell r="BT1871" t="str">
            <v>Nagykölked</v>
          </cell>
        </row>
        <row r="1872">
          <cell r="BT1872" t="str">
            <v>Nagykőrös</v>
          </cell>
        </row>
        <row r="1873">
          <cell r="BT1873" t="str">
            <v>Nagykörű</v>
          </cell>
        </row>
        <row r="1874">
          <cell r="BT1874" t="str">
            <v>Nagykutas</v>
          </cell>
        </row>
        <row r="1875">
          <cell r="BT1875" t="str">
            <v>Nagylak</v>
          </cell>
        </row>
        <row r="1876">
          <cell r="BT1876" t="str">
            <v>Nagylengyel</v>
          </cell>
        </row>
        <row r="1877">
          <cell r="BT1877" t="str">
            <v>Nagylóc</v>
          </cell>
        </row>
        <row r="1878">
          <cell r="BT1878" t="str">
            <v>Nagylók</v>
          </cell>
        </row>
        <row r="1879">
          <cell r="BT1879" t="str">
            <v>Nagylózs</v>
          </cell>
        </row>
        <row r="1880">
          <cell r="BT1880" t="str">
            <v>Nagymágocs</v>
          </cell>
        </row>
        <row r="1881">
          <cell r="BT1881" t="str">
            <v>Nagymányok</v>
          </cell>
        </row>
        <row r="1882">
          <cell r="BT1882" t="str">
            <v>Nagymaros</v>
          </cell>
        </row>
        <row r="1883">
          <cell r="BT1883" t="str">
            <v>Nagymizdó</v>
          </cell>
        </row>
        <row r="1884">
          <cell r="BT1884" t="str">
            <v>Nagynyárád</v>
          </cell>
        </row>
        <row r="1885">
          <cell r="BT1885" t="str">
            <v>Nagyoroszi</v>
          </cell>
        </row>
        <row r="1886">
          <cell r="BT1886" t="str">
            <v>Nagypáli</v>
          </cell>
        </row>
        <row r="1887">
          <cell r="BT1887" t="str">
            <v>Nagypall</v>
          </cell>
        </row>
        <row r="1888">
          <cell r="BT1888" t="str">
            <v>Nagypeterd</v>
          </cell>
        </row>
        <row r="1889">
          <cell r="BT1889" t="str">
            <v>Nagypirit</v>
          </cell>
        </row>
        <row r="1890">
          <cell r="BT1890" t="str">
            <v>Nagyrábé</v>
          </cell>
        </row>
        <row r="1891">
          <cell r="BT1891" t="str">
            <v>Nagyrada</v>
          </cell>
        </row>
        <row r="1892">
          <cell r="BT1892" t="str">
            <v>Nagyrákos</v>
          </cell>
        </row>
        <row r="1893">
          <cell r="BT1893" t="str">
            <v>Nagyrécse</v>
          </cell>
        </row>
        <row r="1894">
          <cell r="BT1894" t="str">
            <v>Nagyréde</v>
          </cell>
        </row>
        <row r="1895">
          <cell r="BT1895" t="str">
            <v>Nagyrév</v>
          </cell>
        </row>
        <row r="1896">
          <cell r="BT1896" t="str">
            <v>Nagyrozvágy</v>
          </cell>
        </row>
        <row r="1897">
          <cell r="BT1897" t="str">
            <v>Nagysáp</v>
          </cell>
        </row>
        <row r="1898">
          <cell r="BT1898" t="str">
            <v>Nagysimonyi</v>
          </cell>
        </row>
        <row r="1899">
          <cell r="BT1899" t="str">
            <v>Nagyszakácsi</v>
          </cell>
        </row>
        <row r="1900">
          <cell r="BT1900" t="str">
            <v>Nagyszékely</v>
          </cell>
        </row>
        <row r="1901">
          <cell r="BT1901" t="str">
            <v>Nagyszekeres</v>
          </cell>
        </row>
        <row r="1902">
          <cell r="BT1902" t="str">
            <v>Nagyszénás</v>
          </cell>
        </row>
        <row r="1903">
          <cell r="BT1903" t="str">
            <v>Nagyszentjános</v>
          </cell>
        </row>
        <row r="1904">
          <cell r="BT1904" t="str">
            <v>Nagyszokoly</v>
          </cell>
        </row>
        <row r="1905">
          <cell r="BT1905" t="str">
            <v>Nagytálya</v>
          </cell>
        </row>
        <row r="1906">
          <cell r="BT1906" t="str">
            <v>Nagytarcsa</v>
          </cell>
        </row>
        <row r="1907">
          <cell r="BT1907" t="str">
            <v>Nagytevel</v>
          </cell>
        </row>
        <row r="1908">
          <cell r="BT1908" t="str">
            <v>Nagytilaj</v>
          </cell>
        </row>
        <row r="1909">
          <cell r="BT1909" t="str">
            <v>Nagytótfalu</v>
          </cell>
        </row>
        <row r="1910">
          <cell r="BT1910" t="str">
            <v>Nagytőke</v>
          </cell>
        </row>
        <row r="1911">
          <cell r="BT1911" t="str">
            <v>Nagyút</v>
          </cell>
        </row>
        <row r="1912">
          <cell r="BT1912" t="str">
            <v>Nagyvarsány</v>
          </cell>
        </row>
        <row r="1913">
          <cell r="BT1913" t="str">
            <v>Nagyváty</v>
          </cell>
        </row>
        <row r="1914">
          <cell r="BT1914" t="str">
            <v>Nagyvázsony</v>
          </cell>
        </row>
        <row r="1915">
          <cell r="BT1915" t="str">
            <v>Nagyvejke</v>
          </cell>
        </row>
        <row r="1916">
          <cell r="BT1916" t="str">
            <v>Nagyveleg</v>
          </cell>
        </row>
        <row r="1917">
          <cell r="BT1917" t="str">
            <v>Nagyvenyim</v>
          </cell>
        </row>
        <row r="1918">
          <cell r="BT1918" t="str">
            <v>Nagyvisnyó</v>
          </cell>
        </row>
        <row r="1919">
          <cell r="BT1919" t="str">
            <v>Nak</v>
          </cell>
        </row>
        <row r="1920">
          <cell r="BT1920" t="str">
            <v>Napkor</v>
          </cell>
        </row>
        <row r="1921">
          <cell r="BT1921" t="str">
            <v>Nárai</v>
          </cell>
        </row>
        <row r="1922">
          <cell r="BT1922" t="str">
            <v>Narda</v>
          </cell>
        </row>
        <row r="1923">
          <cell r="BT1923" t="str">
            <v>Naszály</v>
          </cell>
        </row>
        <row r="1924">
          <cell r="BT1924" t="str">
            <v>Négyes</v>
          </cell>
        </row>
        <row r="1925">
          <cell r="BT1925" t="str">
            <v>Nekézseny</v>
          </cell>
        </row>
        <row r="1926">
          <cell r="BT1926" t="str">
            <v>Nemesapáti</v>
          </cell>
        </row>
        <row r="1927">
          <cell r="BT1927" t="str">
            <v>Nemesbikk</v>
          </cell>
        </row>
        <row r="1928">
          <cell r="BT1928" t="str">
            <v>Nemesborzova</v>
          </cell>
        </row>
        <row r="1929">
          <cell r="BT1929" t="str">
            <v>Nemesbőd</v>
          </cell>
        </row>
        <row r="1930">
          <cell r="BT1930" t="str">
            <v>Nemesbük</v>
          </cell>
        </row>
        <row r="1931">
          <cell r="BT1931" t="str">
            <v>Nemescsó</v>
          </cell>
        </row>
        <row r="1932">
          <cell r="BT1932" t="str">
            <v>Nemesdéd</v>
          </cell>
        </row>
        <row r="1933">
          <cell r="BT1933" t="str">
            <v>Nemesgörzsöny</v>
          </cell>
        </row>
        <row r="1934">
          <cell r="BT1934" t="str">
            <v>Nemesgulács</v>
          </cell>
        </row>
        <row r="1935">
          <cell r="BT1935" t="str">
            <v>Nemeshany</v>
          </cell>
        </row>
        <row r="1936">
          <cell r="BT1936" t="str">
            <v>Nemeshetés</v>
          </cell>
        </row>
        <row r="1937">
          <cell r="BT1937" t="str">
            <v>Nemeske</v>
          </cell>
        </row>
        <row r="1938">
          <cell r="BT1938" t="str">
            <v>Nemeskér</v>
          </cell>
        </row>
        <row r="1939">
          <cell r="BT1939" t="str">
            <v>Nemeskeresztúr</v>
          </cell>
        </row>
        <row r="1940">
          <cell r="BT1940" t="str">
            <v>Nemeskisfalud</v>
          </cell>
        </row>
        <row r="1941">
          <cell r="BT1941" t="str">
            <v>Nemeskocs</v>
          </cell>
        </row>
        <row r="1942">
          <cell r="BT1942" t="str">
            <v>Nemeskolta</v>
          </cell>
        </row>
        <row r="1943">
          <cell r="BT1943" t="str">
            <v>Nemesládony</v>
          </cell>
        </row>
        <row r="1944">
          <cell r="BT1944" t="str">
            <v>Nemesmedves</v>
          </cell>
        </row>
        <row r="1945">
          <cell r="BT1945" t="str">
            <v>Nemesnádudvar</v>
          </cell>
        </row>
        <row r="1946">
          <cell r="BT1946" t="str">
            <v>Nemesnép</v>
          </cell>
        </row>
        <row r="1947">
          <cell r="BT1947" t="str">
            <v>Nemespátró</v>
          </cell>
        </row>
        <row r="1948">
          <cell r="BT1948" t="str">
            <v>Nemesrádó</v>
          </cell>
        </row>
        <row r="1949">
          <cell r="BT1949" t="str">
            <v>Nemesrempehollós</v>
          </cell>
        </row>
        <row r="1950">
          <cell r="BT1950" t="str">
            <v>Nemessándorháza</v>
          </cell>
        </row>
        <row r="1951">
          <cell r="BT1951" t="str">
            <v>Nemesvámos</v>
          </cell>
        </row>
        <row r="1952">
          <cell r="BT1952" t="str">
            <v>Nemesvid</v>
          </cell>
        </row>
        <row r="1953">
          <cell r="BT1953" t="str">
            <v>Nemesvita</v>
          </cell>
        </row>
        <row r="1954">
          <cell r="BT1954" t="str">
            <v>Nemesszalók</v>
          </cell>
        </row>
        <row r="1955">
          <cell r="BT1955" t="str">
            <v>Nemesszentandrás</v>
          </cell>
        </row>
        <row r="1956">
          <cell r="BT1956" t="str">
            <v>Németbánya</v>
          </cell>
        </row>
        <row r="1957">
          <cell r="BT1957" t="str">
            <v>Németfalu</v>
          </cell>
        </row>
        <row r="1958">
          <cell r="BT1958" t="str">
            <v>Németkér</v>
          </cell>
        </row>
        <row r="1959">
          <cell r="BT1959" t="str">
            <v>Nemti</v>
          </cell>
        </row>
        <row r="1960">
          <cell r="BT1960" t="str">
            <v>Neszmély</v>
          </cell>
        </row>
        <row r="1961">
          <cell r="BT1961" t="str">
            <v>Nézsa</v>
          </cell>
        </row>
        <row r="1962">
          <cell r="BT1962" t="str">
            <v>Nick</v>
          </cell>
        </row>
        <row r="1963">
          <cell r="BT1963" t="str">
            <v>Nikla</v>
          </cell>
        </row>
        <row r="1964">
          <cell r="BT1964" t="str">
            <v>Nógrád</v>
          </cell>
        </row>
        <row r="1965">
          <cell r="BT1965" t="str">
            <v>Nógrádkövesd</v>
          </cell>
        </row>
        <row r="1966">
          <cell r="BT1966" t="str">
            <v>Nógrádmarcal</v>
          </cell>
        </row>
        <row r="1967">
          <cell r="BT1967" t="str">
            <v>Nógrádmegyer</v>
          </cell>
        </row>
        <row r="1968">
          <cell r="BT1968" t="str">
            <v>Nógrádsáp</v>
          </cell>
        </row>
        <row r="1969">
          <cell r="BT1969" t="str">
            <v>Nógrádsipek</v>
          </cell>
        </row>
        <row r="1970">
          <cell r="BT1970" t="str">
            <v>Nógrádszakál</v>
          </cell>
        </row>
        <row r="1971">
          <cell r="BT1971" t="str">
            <v>Nóráp</v>
          </cell>
        </row>
        <row r="1972">
          <cell r="BT1972" t="str">
            <v>Noszlop</v>
          </cell>
        </row>
        <row r="1973">
          <cell r="BT1973" t="str">
            <v>Noszvaj</v>
          </cell>
        </row>
        <row r="1974">
          <cell r="BT1974" t="str">
            <v>Nova</v>
          </cell>
        </row>
        <row r="1975">
          <cell r="BT1975" t="str">
            <v>Novaj</v>
          </cell>
        </row>
        <row r="1976">
          <cell r="BT1976" t="str">
            <v>Novajidrány</v>
          </cell>
        </row>
        <row r="1977">
          <cell r="BT1977" t="str">
            <v>Nőtincs</v>
          </cell>
        </row>
        <row r="1978">
          <cell r="BT1978" t="str">
            <v>Nyalka</v>
          </cell>
        </row>
        <row r="1979">
          <cell r="BT1979" t="str">
            <v>Nyárád</v>
          </cell>
        </row>
        <row r="1980">
          <cell r="BT1980" t="str">
            <v>Nyáregyháza</v>
          </cell>
        </row>
        <row r="1981">
          <cell r="BT1981" t="str">
            <v>Nyárlőrinc</v>
          </cell>
        </row>
        <row r="1982">
          <cell r="BT1982" t="str">
            <v>Nyársapát</v>
          </cell>
        </row>
        <row r="1983">
          <cell r="BT1983" t="str">
            <v>Nyékládháza</v>
          </cell>
        </row>
        <row r="1984">
          <cell r="BT1984" t="str">
            <v>Nyergesújfalu</v>
          </cell>
        </row>
        <row r="1985">
          <cell r="BT1985" t="str">
            <v>Nyésta</v>
          </cell>
        </row>
        <row r="1986">
          <cell r="BT1986" t="str">
            <v>Nyim</v>
          </cell>
        </row>
        <row r="1987">
          <cell r="BT1987" t="str">
            <v>Nyírábrány</v>
          </cell>
        </row>
        <row r="1988">
          <cell r="BT1988" t="str">
            <v>Nyíracsád</v>
          </cell>
        </row>
        <row r="1989">
          <cell r="BT1989" t="str">
            <v>Nyirád</v>
          </cell>
        </row>
        <row r="1990">
          <cell r="BT1990" t="str">
            <v>Nyíradony</v>
          </cell>
        </row>
        <row r="1991">
          <cell r="BT1991" t="str">
            <v>Nyírbátor</v>
          </cell>
        </row>
        <row r="1992">
          <cell r="BT1992" t="str">
            <v>Nyírbéltek</v>
          </cell>
        </row>
        <row r="1993">
          <cell r="BT1993" t="str">
            <v>Nyírbogát</v>
          </cell>
        </row>
        <row r="1994">
          <cell r="BT1994" t="str">
            <v>Nyírbogdány</v>
          </cell>
        </row>
        <row r="1995">
          <cell r="BT1995" t="str">
            <v>Nyírcsaholy</v>
          </cell>
        </row>
        <row r="1996">
          <cell r="BT1996" t="str">
            <v>Nyírcsászári</v>
          </cell>
        </row>
        <row r="1997">
          <cell r="BT1997" t="str">
            <v>Nyírderzs</v>
          </cell>
        </row>
        <row r="1998">
          <cell r="BT1998" t="str">
            <v>Nyíregyháza</v>
          </cell>
        </row>
        <row r="1999">
          <cell r="BT1999" t="str">
            <v>Nyírgelse</v>
          </cell>
        </row>
        <row r="2000">
          <cell r="BT2000" t="str">
            <v>Nyírgyulaj</v>
          </cell>
        </row>
        <row r="2001">
          <cell r="BT2001" t="str">
            <v>Nyíri</v>
          </cell>
        </row>
        <row r="2002">
          <cell r="BT2002" t="str">
            <v>Nyíribrony</v>
          </cell>
        </row>
        <row r="2003">
          <cell r="BT2003" t="str">
            <v>Nyírjákó</v>
          </cell>
        </row>
        <row r="2004">
          <cell r="BT2004" t="str">
            <v>Nyírkarász</v>
          </cell>
        </row>
        <row r="2005">
          <cell r="BT2005" t="str">
            <v>Nyírkáta</v>
          </cell>
        </row>
        <row r="2006">
          <cell r="BT2006" t="str">
            <v>Nyírkércs</v>
          </cell>
        </row>
        <row r="2007">
          <cell r="BT2007" t="str">
            <v>Nyírlövő</v>
          </cell>
        </row>
        <row r="2008">
          <cell r="BT2008" t="str">
            <v>Nyírlugos</v>
          </cell>
        </row>
        <row r="2009">
          <cell r="BT2009" t="str">
            <v>Nyírmada</v>
          </cell>
        </row>
        <row r="2010">
          <cell r="BT2010" t="str">
            <v>Nyírmártonfalva</v>
          </cell>
        </row>
        <row r="2011">
          <cell r="BT2011" t="str">
            <v>Nyírmeggyes</v>
          </cell>
        </row>
        <row r="2012">
          <cell r="BT2012" t="str">
            <v>Nyírmihálydi</v>
          </cell>
        </row>
        <row r="2013">
          <cell r="BT2013" t="str">
            <v>Nyírparasznya</v>
          </cell>
        </row>
        <row r="2014">
          <cell r="BT2014" t="str">
            <v>Nyírpazony</v>
          </cell>
        </row>
        <row r="2015">
          <cell r="BT2015" t="str">
            <v>Nyírpilis</v>
          </cell>
        </row>
        <row r="2016">
          <cell r="BT2016" t="str">
            <v>Nyírtass</v>
          </cell>
        </row>
        <row r="2017">
          <cell r="BT2017" t="str">
            <v>Nyírtelek</v>
          </cell>
        </row>
        <row r="2018">
          <cell r="BT2018" t="str">
            <v>Nyírtét</v>
          </cell>
        </row>
        <row r="2019">
          <cell r="BT2019" t="str">
            <v>Nyírtura</v>
          </cell>
        </row>
        <row r="2020">
          <cell r="BT2020" t="str">
            <v>Nyírvasvári</v>
          </cell>
        </row>
        <row r="2021">
          <cell r="BT2021" t="str">
            <v>Nyomár</v>
          </cell>
        </row>
        <row r="2022">
          <cell r="BT2022" t="str">
            <v>Nyőgér</v>
          </cell>
        </row>
        <row r="2023">
          <cell r="BT2023" t="str">
            <v>Nyugotszenterzsébet</v>
          </cell>
        </row>
        <row r="2024">
          <cell r="BT2024" t="str">
            <v>Nyúl</v>
          </cell>
        </row>
        <row r="2025">
          <cell r="BT2025" t="str">
            <v>Óbánya</v>
          </cell>
        </row>
        <row r="2026">
          <cell r="BT2026" t="str">
            <v>Óbarok</v>
          </cell>
        </row>
        <row r="2027">
          <cell r="BT2027" t="str">
            <v>Óbudavár</v>
          </cell>
        </row>
        <row r="2028">
          <cell r="BT2028" t="str">
            <v>Ócsa</v>
          </cell>
        </row>
        <row r="2029">
          <cell r="BT2029" t="str">
            <v>Ócsárd</v>
          </cell>
        </row>
        <row r="2030">
          <cell r="BT2030" t="str">
            <v>Ófalu</v>
          </cell>
        </row>
        <row r="2031">
          <cell r="BT2031" t="str">
            <v>Ófehértó</v>
          </cell>
        </row>
        <row r="2032">
          <cell r="BT2032" t="str">
            <v>Óföldeák</v>
          </cell>
        </row>
        <row r="2033">
          <cell r="BT2033" t="str">
            <v>Óhíd</v>
          </cell>
        </row>
        <row r="2034">
          <cell r="BT2034" t="str">
            <v>Okány</v>
          </cell>
        </row>
        <row r="2035">
          <cell r="BT2035" t="str">
            <v>Okorág</v>
          </cell>
        </row>
        <row r="2036">
          <cell r="BT2036" t="str">
            <v>Okorvölgy</v>
          </cell>
        </row>
        <row r="2037">
          <cell r="BT2037" t="str">
            <v>Olasz</v>
          </cell>
        </row>
        <row r="2038">
          <cell r="BT2038" t="str">
            <v>Olaszfa</v>
          </cell>
        </row>
        <row r="2039">
          <cell r="BT2039" t="str">
            <v>Olaszfalu</v>
          </cell>
        </row>
        <row r="2040">
          <cell r="BT2040" t="str">
            <v>Olaszliszka</v>
          </cell>
        </row>
        <row r="2041">
          <cell r="BT2041" t="str">
            <v>Olcsva</v>
          </cell>
        </row>
        <row r="2042">
          <cell r="BT2042" t="str">
            <v>Olcsvaapáti</v>
          </cell>
        </row>
        <row r="2043">
          <cell r="BT2043" t="str">
            <v>Old</v>
          </cell>
        </row>
        <row r="2044">
          <cell r="BT2044" t="str">
            <v>Ólmod</v>
          </cell>
        </row>
        <row r="2045">
          <cell r="BT2045" t="str">
            <v>Oltárc</v>
          </cell>
        </row>
        <row r="2046">
          <cell r="BT2046" t="str">
            <v>Onga</v>
          </cell>
        </row>
        <row r="2047">
          <cell r="BT2047" t="str">
            <v>Ónod</v>
          </cell>
        </row>
        <row r="2048">
          <cell r="BT2048" t="str">
            <v>Ópályi</v>
          </cell>
        </row>
        <row r="2049">
          <cell r="BT2049" t="str">
            <v>Ópusztaszer</v>
          </cell>
        </row>
        <row r="2050">
          <cell r="BT2050" t="str">
            <v>Orbányosfa</v>
          </cell>
        </row>
        <row r="2051">
          <cell r="BT2051" t="str">
            <v>Orci</v>
          </cell>
        </row>
        <row r="2052">
          <cell r="BT2052" t="str">
            <v>Ordacsehi</v>
          </cell>
        </row>
        <row r="2053">
          <cell r="BT2053" t="str">
            <v>Ordas</v>
          </cell>
        </row>
        <row r="2054">
          <cell r="BT2054" t="str">
            <v>Orfalu</v>
          </cell>
        </row>
        <row r="2055">
          <cell r="BT2055" t="str">
            <v>Orfű</v>
          </cell>
        </row>
        <row r="2056">
          <cell r="BT2056" t="str">
            <v>Orgovány</v>
          </cell>
        </row>
        <row r="2057">
          <cell r="BT2057" t="str">
            <v>Ormándlak</v>
          </cell>
        </row>
        <row r="2058">
          <cell r="BT2058" t="str">
            <v>Ormosbánya</v>
          </cell>
        </row>
        <row r="2059">
          <cell r="BT2059" t="str">
            <v>Orosháza</v>
          </cell>
        </row>
        <row r="2060">
          <cell r="BT2060" t="str">
            <v>Oroszi</v>
          </cell>
        </row>
        <row r="2061">
          <cell r="BT2061" t="str">
            <v>Oroszlány</v>
          </cell>
        </row>
        <row r="2062">
          <cell r="BT2062" t="str">
            <v>Oroszló</v>
          </cell>
        </row>
        <row r="2063">
          <cell r="BT2063" t="str">
            <v>Orosztony</v>
          </cell>
        </row>
        <row r="2064">
          <cell r="BT2064" t="str">
            <v>Ortaháza</v>
          </cell>
        </row>
        <row r="2065">
          <cell r="BT2065" t="str">
            <v>Osli</v>
          </cell>
        </row>
        <row r="2066">
          <cell r="BT2066" t="str">
            <v>Ostffyasszonyfa</v>
          </cell>
        </row>
        <row r="2067">
          <cell r="BT2067" t="str">
            <v>Ostoros</v>
          </cell>
        </row>
        <row r="2068">
          <cell r="BT2068" t="str">
            <v>Oszkó</v>
          </cell>
        </row>
        <row r="2069">
          <cell r="BT2069" t="str">
            <v>Oszlár</v>
          </cell>
        </row>
        <row r="2070">
          <cell r="BT2070" t="str">
            <v>Osztopán</v>
          </cell>
        </row>
        <row r="2071">
          <cell r="BT2071" t="str">
            <v>Ózd</v>
          </cell>
        </row>
        <row r="2072">
          <cell r="BT2072" t="str">
            <v>Ózdfalu</v>
          </cell>
        </row>
        <row r="2073">
          <cell r="BT2073" t="str">
            <v>Ozmánbük</v>
          </cell>
        </row>
        <row r="2074">
          <cell r="BT2074" t="str">
            <v>Ozora</v>
          </cell>
        </row>
        <row r="2075">
          <cell r="BT2075" t="str">
            <v>Öcs</v>
          </cell>
        </row>
        <row r="2076">
          <cell r="BT2076" t="str">
            <v>Őcsény</v>
          </cell>
        </row>
        <row r="2077">
          <cell r="BT2077" t="str">
            <v>Öcsöd</v>
          </cell>
        </row>
        <row r="2078">
          <cell r="BT2078" t="str">
            <v>Ököritófülpös</v>
          </cell>
        </row>
        <row r="2079">
          <cell r="BT2079" t="str">
            <v>Ölbő</v>
          </cell>
        </row>
        <row r="2080">
          <cell r="BT2080" t="str">
            <v>Ömböly</v>
          </cell>
        </row>
        <row r="2081">
          <cell r="BT2081" t="str">
            <v>Őr</v>
          </cell>
        </row>
        <row r="2082">
          <cell r="BT2082" t="str">
            <v>Őrbottyán</v>
          </cell>
        </row>
        <row r="2083">
          <cell r="BT2083" t="str">
            <v>Öregcsertő</v>
          </cell>
        </row>
        <row r="2084">
          <cell r="BT2084" t="str">
            <v>Öreglak</v>
          </cell>
        </row>
        <row r="2085">
          <cell r="BT2085" t="str">
            <v>Őrhalom</v>
          </cell>
        </row>
        <row r="2086">
          <cell r="BT2086" t="str">
            <v>Őrimagyarósd</v>
          </cell>
        </row>
        <row r="2087">
          <cell r="BT2087" t="str">
            <v>Őriszentpéter</v>
          </cell>
        </row>
        <row r="2088">
          <cell r="BT2088" t="str">
            <v>Örkény</v>
          </cell>
        </row>
        <row r="2089">
          <cell r="BT2089" t="str">
            <v>Örményes</v>
          </cell>
        </row>
        <row r="2090">
          <cell r="BT2090" t="str">
            <v>Örménykút</v>
          </cell>
        </row>
        <row r="2091">
          <cell r="BT2091" t="str">
            <v>Őrtilos</v>
          </cell>
        </row>
        <row r="2092">
          <cell r="BT2092" t="str">
            <v>Örvényes</v>
          </cell>
        </row>
        <row r="2093">
          <cell r="BT2093" t="str">
            <v>Ősagárd</v>
          </cell>
        </row>
        <row r="2094">
          <cell r="BT2094" t="str">
            <v>Ősi</v>
          </cell>
        </row>
        <row r="2095">
          <cell r="BT2095" t="str">
            <v>Öskü</v>
          </cell>
        </row>
        <row r="2096">
          <cell r="BT2096" t="str">
            <v>Öttevény</v>
          </cell>
        </row>
        <row r="2097">
          <cell r="BT2097" t="str">
            <v>Öttömös</v>
          </cell>
        </row>
        <row r="2098">
          <cell r="BT2098" t="str">
            <v>Ötvöskónyi</v>
          </cell>
        </row>
        <row r="2099">
          <cell r="BT2099" t="str">
            <v>Pácin</v>
          </cell>
        </row>
        <row r="2100">
          <cell r="BT2100" t="str">
            <v>Pacsa</v>
          </cell>
        </row>
        <row r="2101">
          <cell r="BT2101" t="str">
            <v>Pácsony</v>
          </cell>
        </row>
        <row r="2102">
          <cell r="BT2102" t="str">
            <v>Padár</v>
          </cell>
        </row>
        <row r="2103">
          <cell r="BT2103" t="str">
            <v>Páhi</v>
          </cell>
        </row>
        <row r="2104">
          <cell r="BT2104" t="str">
            <v>Páka</v>
          </cell>
        </row>
        <row r="2105">
          <cell r="BT2105" t="str">
            <v>Pakod</v>
          </cell>
        </row>
        <row r="2106">
          <cell r="BT2106" t="str">
            <v>Pákozd</v>
          </cell>
        </row>
        <row r="2107">
          <cell r="BT2107" t="str">
            <v>Paks</v>
          </cell>
        </row>
        <row r="2108">
          <cell r="BT2108" t="str">
            <v>Palé</v>
          </cell>
        </row>
        <row r="2109">
          <cell r="BT2109" t="str">
            <v>Pálfa</v>
          </cell>
        </row>
        <row r="2110">
          <cell r="BT2110" t="str">
            <v>Pálfiszeg</v>
          </cell>
        </row>
        <row r="2111">
          <cell r="BT2111" t="str">
            <v>Pálháza</v>
          </cell>
        </row>
        <row r="2112">
          <cell r="BT2112" t="str">
            <v>Páli</v>
          </cell>
        </row>
        <row r="2113">
          <cell r="BT2113" t="str">
            <v>Palkonya</v>
          </cell>
        </row>
        <row r="2114">
          <cell r="BT2114" t="str">
            <v>Pálmajor</v>
          </cell>
        </row>
        <row r="2115">
          <cell r="BT2115" t="str">
            <v>Pálmonostora</v>
          </cell>
        </row>
        <row r="2116">
          <cell r="BT2116" t="str">
            <v>Pálosvörösmart</v>
          </cell>
        </row>
        <row r="2117">
          <cell r="BT2117" t="str">
            <v>Palotabozsok</v>
          </cell>
        </row>
        <row r="2118">
          <cell r="BT2118" t="str">
            <v>Palotás</v>
          </cell>
        </row>
        <row r="2119">
          <cell r="BT2119" t="str">
            <v>Paloznak</v>
          </cell>
        </row>
        <row r="2120">
          <cell r="BT2120" t="str">
            <v>Pamlény</v>
          </cell>
        </row>
        <row r="2121">
          <cell r="BT2121" t="str">
            <v>Pamuk</v>
          </cell>
        </row>
        <row r="2122">
          <cell r="BT2122" t="str">
            <v>Pánd</v>
          </cell>
        </row>
        <row r="2123">
          <cell r="BT2123" t="str">
            <v>Pankasz</v>
          </cell>
        </row>
        <row r="2124">
          <cell r="BT2124" t="str">
            <v>Pannonhalma</v>
          </cell>
        </row>
        <row r="2125">
          <cell r="BT2125" t="str">
            <v>Pányok</v>
          </cell>
        </row>
        <row r="2126">
          <cell r="BT2126" t="str">
            <v>Panyola</v>
          </cell>
        </row>
        <row r="2127">
          <cell r="BT2127" t="str">
            <v>Pap</v>
          </cell>
        </row>
        <row r="2128">
          <cell r="BT2128" t="str">
            <v>Pápa</v>
          </cell>
        </row>
        <row r="2129">
          <cell r="BT2129" t="str">
            <v>Pápadereske</v>
          </cell>
        </row>
        <row r="2130">
          <cell r="BT2130" t="str">
            <v>Pápakovácsi</v>
          </cell>
        </row>
        <row r="2131">
          <cell r="BT2131" t="str">
            <v>Pápasalamon</v>
          </cell>
        </row>
        <row r="2132">
          <cell r="BT2132" t="str">
            <v>Pápateszér</v>
          </cell>
        </row>
        <row r="2133">
          <cell r="BT2133" t="str">
            <v>Papkeszi</v>
          </cell>
        </row>
        <row r="2134">
          <cell r="BT2134" t="str">
            <v>Pápoc</v>
          </cell>
        </row>
        <row r="2135">
          <cell r="BT2135" t="str">
            <v>Papos</v>
          </cell>
        </row>
        <row r="2136">
          <cell r="BT2136" t="str">
            <v>Páprád</v>
          </cell>
        </row>
        <row r="2137">
          <cell r="BT2137" t="str">
            <v>Parád</v>
          </cell>
        </row>
        <row r="2138">
          <cell r="BT2138" t="str">
            <v>Parádsasvár</v>
          </cell>
        </row>
        <row r="2139">
          <cell r="BT2139" t="str">
            <v>Parasznya</v>
          </cell>
        </row>
        <row r="2140">
          <cell r="BT2140" t="str">
            <v>Pári</v>
          </cell>
        </row>
        <row r="2141">
          <cell r="BT2141" t="str">
            <v>Paszab</v>
          </cell>
        </row>
        <row r="2142">
          <cell r="BT2142" t="str">
            <v>Pásztó</v>
          </cell>
        </row>
        <row r="2143">
          <cell r="BT2143" t="str">
            <v>Pásztori</v>
          </cell>
        </row>
        <row r="2144">
          <cell r="BT2144" t="str">
            <v>Pat</v>
          </cell>
        </row>
        <row r="2145">
          <cell r="BT2145" t="str">
            <v>Patak</v>
          </cell>
        </row>
        <row r="2146">
          <cell r="BT2146" t="str">
            <v>Patalom</v>
          </cell>
        </row>
        <row r="2147">
          <cell r="BT2147" t="str">
            <v>Patapoklosi</v>
          </cell>
        </row>
        <row r="2148">
          <cell r="BT2148" t="str">
            <v>Patca</v>
          </cell>
        </row>
        <row r="2149">
          <cell r="BT2149" t="str">
            <v>Pátka</v>
          </cell>
        </row>
        <row r="2150">
          <cell r="BT2150" t="str">
            <v>Patosfa</v>
          </cell>
        </row>
        <row r="2151">
          <cell r="BT2151" t="str">
            <v>Pátroha</v>
          </cell>
        </row>
        <row r="2152">
          <cell r="BT2152" t="str">
            <v>Patvarc</v>
          </cell>
        </row>
        <row r="2153">
          <cell r="BT2153" t="str">
            <v>Páty</v>
          </cell>
        </row>
        <row r="2154">
          <cell r="BT2154" t="str">
            <v>Pátyod</v>
          </cell>
        </row>
        <row r="2155">
          <cell r="BT2155" t="str">
            <v>Pázmánd</v>
          </cell>
        </row>
        <row r="2156">
          <cell r="BT2156" t="str">
            <v>Pázmándfalu</v>
          </cell>
        </row>
        <row r="2157">
          <cell r="BT2157" t="str">
            <v>Pécel</v>
          </cell>
        </row>
        <row r="2158">
          <cell r="BT2158" t="str">
            <v>Pecöl</v>
          </cell>
        </row>
        <row r="2159">
          <cell r="BT2159" t="str">
            <v>Pécs</v>
          </cell>
        </row>
        <row r="2160">
          <cell r="BT2160" t="str">
            <v>Pécsbagota</v>
          </cell>
        </row>
        <row r="2161">
          <cell r="BT2161" t="str">
            <v>Pécsdevecser</v>
          </cell>
        </row>
        <row r="2162">
          <cell r="BT2162" t="str">
            <v>Pécsely</v>
          </cell>
        </row>
        <row r="2163">
          <cell r="BT2163" t="str">
            <v>Pécsudvard</v>
          </cell>
        </row>
        <row r="2164">
          <cell r="BT2164" t="str">
            <v>Pécsvárad</v>
          </cell>
        </row>
        <row r="2165">
          <cell r="BT2165" t="str">
            <v>Pellérd</v>
          </cell>
        </row>
        <row r="2166">
          <cell r="BT2166" t="str">
            <v>Pély</v>
          </cell>
        </row>
        <row r="2167">
          <cell r="BT2167" t="str">
            <v>Penc</v>
          </cell>
        </row>
        <row r="2168">
          <cell r="BT2168" t="str">
            <v>Penészlek</v>
          </cell>
        </row>
        <row r="2169">
          <cell r="BT2169" t="str">
            <v>Pénzesgyőr</v>
          </cell>
        </row>
        <row r="2170">
          <cell r="BT2170" t="str">
            <v>Penyige</v>
          </cell>
        </row>
        <row r="2171">
          <cell r="BT2171" t="str">
            <v>Pér</v>
          </cell>
        </row>
        <row r="2172">
          <cell r="BT2172" t="str">
            <v>Perbál</v>
          </cell>
        </row>
        <row r="2173">
          <cell r="BT2173" t="str">
            <v>Pere</v>
          </cell>
        </row>
        <row r="2174">
          <cell r="BT2174" t="str">
            <v>Perecse</v>
          </cell>
        </row>
        <row r="2175">
          <cell r="BT2175" t="str">
            <v>Pereked</v>
          </cell>
        </row>
        <row r="2176">
          <cell r="BT2176" t="str">
            <v>Perenye</v>
          </cell>
        </row>
        <row r="2177">
          <cell r="BT2177" t="str">
            <v>Peresznye</v>
          </cell>
        </row>
        <row r="2178">
          <cell r="BT2178" t="str">
            <v>Pereszteg</v>
          </cell>
        </row>
        <row r="2179">
          <cell r="BT2179" t="str">
            <v>Perkáta</v>
          </cell>
        </row>
        <row r="2180">
          <cell r="BT2180" t="str">
            <v>Perkupa</v>
          </cell>
        </row>
        <row r="2181">
          <cell r="BT2181" t="str">
            <v>Perőcsény</v>
          </cell>
        </row>
        <row r="2182">
          <cell r="BT2182" t="str">
            <v>Peterd</v>
          </cell>
        </row>
        <row r="2183">
          <cell r="BT2183" t="str">
            <v>Péterhida</v>
          </cell>
        </row>
        <row r="2184">
          <cell r="BT2184" t="str">
            <v>Péteri</v>
          </cell>
        </row>
        <row r="2185">
          <cell r="BT2185" t="str">
            <v>Pétervására</v>
          </cell>
        </row>
        <row r="2186">
          <cell r="BT2186" t="str">
            <v>Pétfürdő</v>
          </cell>
        </row>
        <row r="2187">
          <cell r="BT2187" t="str">
            <v>Pethőhenye</v>
          </cell>
        </row>
        <row r="2188">
          <cell r="BT2188" t="str">
            <v>Petneháza</v>
          </cell>
        </row>
        <row r="2189">
          <cell r="BT2189" t="str">
            <v>Petőfibánya</v>
          </cell>
        </row>
        <row r="2190">
          <cell r="BT2190" t="str">
            <v>Petőfiszállás</v>
          </cell>
        </row>
        <row r="2191">
          <cell r="BT2191" t="str">
            <v>Petőháza</v>
          </cell>
        </row>
        <row r="2192">
          <cell r="BT2192" t="str">
            <v>Petőmihályfa</v>
          </cell>
        </row>
        <row r="2193">
          <cell r="BT2193" t="str">
            <v>Petrikeresztúr</v>
          </cell>
        </row>
        <row r="2194">
          <cell r="BT2194" t="str">
            <v>Petrivente</v>
          </cell>
        </row>
        <row r="2195">
          <cell r="BT2195" t="str">
            <v>Pettend</v>
          </cell>
        </row>
        <row r="2196">
          <cell r="BT2196" t="str">
            <v>Piliny</v>
          </cell>
        </row>
        <row r="2197">
          <cell r="BT2197" t="str">
            <v>Pilis</v>
          </cell>
        </row>
        <row r="2198">
          <cell r="BT2198" t="str">
            <v>Pilisborosjenő</v>
          </cell>
        </row>
        <row r="2199">
          <cell r="BT2199" t="str">
            <v>Piliscsaba</v>
          </cell>
        </row>
        <row r="2200">
          <cell r="BT2200" t="str">
            <v>Piliscsév</v>
          </cell>
        </row>
        <row r="2201">
          <cell r="BT2201" t="str">
            <v>Pilisjászfalu</v>
          </cell>
        </row>
        <row r="2202">
          <cell r="BT2202" t="str">
            <v>Pilismarót</v>
          </cell>
        </row>
        <row r="2203">
          <cell r="BT2203" t="str">
            <v>Pilisvörösvár</v>
          </cell>
        </row>
        <row r="2204">
          <cell r="BT2204" t="str">
            <v>Pilisszántó</v>
          </cell>
        </row>
        <row r="2205">
          <cell r="BT2205" t="str">
            <v>Pilisszentiván</v>
          </cell>
        </row>
        <row r="2206">
          <cell r="BT2206" t="str">
            <v>Pilisszentkereszt</v>
          </cell>
        </row>
        <row r="2207">
          <cell r="BT2207" t="str">
            <v>Pilisszentlászló</v>
          </cell>
        </row>
        <row r="2208">
          <cell r="BT2208" t="str">
            <v>Pincehely</v>
          </cell>
        </row>
        <row r="2209">
          <cell r="BT2209" t="str">
            <v>Pinkamindszent</v>
          </cell>
        </row>
        <row r="2210">
          <cell r="BT2210" t="str">
            <v>Pinnye</v>
          </cell>
        </row>
        <row r="2211">
          <cell r="BT2211" t="str">
            <v>Piricse</v>
          </cell>
        </row>
        <row r="2212">
          <cell r="BT2212" t="str">
            <v>Pirtó</v>
          </cell>
        </row>
        <row r="2213">
          <cell r="BT2213" t="str">
            <v>Piskó</v>
          </cell>
        </row>
        <row r="2214">
          <cell r="BT2214" t="str">
            <v>Pitvaros</v>
          </cell>
        </row>
        <row r="2215">
          <cell r="BT2215" t="str">
            <v>Pócsa</v>
          </cell>
        </row>
        <row r="2216">
          <cell r="BT2216" t="str">
            <v>Pocsaj</v>
          </cell>
        </row>
        <row r="2217">
          <cell r="BT2217" t="str">
            <v>Pócsmegyer</v>
          </cell>
        </row>
        <row r="2218">
          <cell r="BT2218" t="str">
            <v>Pócspetri</v>
          </cell>
        </row>
        <row r="2219">
          <cell r="BT2219" t="str">
            <v>Pogány</v>
          </cell>
        </row>
        <row r="2220">
          <cell r="BT2220" t="str">
            <v>Pogányszentpéter</v>
          </cell>
        </row>
        <row r="2221">
          <cell r="BT2221" t="str">
            <v>Pókaszepetk</v>
          </cell>
        </row>
        <row r="2222">
          <cell r="BT2222" t="str">
            <v>Polány</v>
          </cell>
        </row>
        <row r="2223">
          <cell r="BT2223" t="str">
            <v>Polgár</v>
          </cell>
        </row>
        <row r="2224">
          <cell r="BT2224" t="str">
            <v>Polgárdi</v>
          </cell>
        </row>
        <row r="2225">
          <cell r="BT2225" t="str">
            <v>Pomáz</v>
          </cell>
        </row>
        <row r="2226">
          <cell r="BT2226" t="str">
            <v>Porcsalma</v>
          </cell>
        </row>
        <row r="2227">
          <cell r="BT2227" t="str">
            <v>Pornóapáti</v>
          </cell>
        </row>
        <row r="2228">
          <cell r="BT2228" t="str">
            <v>Poroszló</v>
          </cell>
        </row>
        <row r="2229">
          <cell r="BT2229" t="str">
            <v>Porpác</v>
          </cell>
        </row>
        <row r="2230">
          <cell r="BT2230" t="str">
            <v>Porrog</v>
          </cell>
        </row>
        <row r="2231">
          <cell r="BT2231" t="str">
            <v>Porrogszentkirály</v>
          </cell>
        </row>
        <row r="2232">
          <cell r="BT2232" t="str">
            <v>Porrogszentpál</v>
          </cell>
        </row>
        <row r="2233">
          <cell r="BT2233" t="str">
            <v>Pórszombat</v>
          </cell>
        </row>
        <row r="2234">
          <cell r="BT2234" t="str">
            <v>Porva</v>
          </cell>
        </row>
        <row r="2235">
          <cell r="BT2235" t="str">
            <v>Pósfa</v>
          </cell>
        </row>
        <row r="2236">
          <cell r="BT2236" t="str">
            <v>Potony</v>
          </cell>
        </row>
        <row r="2237">
          <cell r="BT2237" t="str">
            <v>Potyond</v>
          </cell>
        </row>
        <row r="2238">
          <cell r="BT2238" t="str">
            <v>Pölöske</v>
          </cell>
        </row>
        <row r="2239">
          <cell r="BT2239" t="str">
            <v>Pölöskefő</v>
          </cell>
        </row>
        <row r="2240">
          <cell r="BT2240" t="str">
            <v>Pörböly</v>
          </cell>
        </row>
        <row r="2241">
          <cell r="BT2241" t="str">
            <v>Pördefölde</v>
          </cell>
        </row>
        <row r="2242">
          <cell r="BT2242" t="str">
            <v>Pötréte</v>
          </cell>
        </row>
        <row r="2243">
          <cell r="BT2243" t="str">
            <v>Prügy</v>
          </cell>
        </row>
        <row r="2244">
          <cell r="BT2244" t="str">
            <v>Pula</v>
          </cell>
        </row>
        <row r="2245">
          <cell r="BT2245" t="str">
            <v>Pusztaapáti</v>
          </cell>
        </row>
        <row r="2246">
          <cell r="BT2246" t="str">
            <v>Pusztaberki</v>
          </cell>
        </row>
        <row r="2247">
          <cell r="BT2247" t="str">
            <v>Pusztacsalád</v>
          </cell>
        </row>
        <row r="2248">
          <cell r="BT2248" t="str">
            <v>Pusztacsó</v>
          </cell>
        </row>
        <row r="2249">
          <cell r="BT2249" t="str">
            <v>Pusztadobos</v>
          </cell>
        </row>
        <row r="2250">
          <cell r="BT2250" t="str">
            <v>Pusztaederics</v>
          </cell>
        </row>
        <row r="2251">
          <cell r="BT2251" t="str">
            <v>Pusztafalu</v>
          </cell>
        </row>
        <row r="2252">
          <cell r="BT2252" t="str">
            <v>Pusztaföldvár</v>
          </cell>
        </row>
        <row r="2253">
          <cell r="BT2253" t="str">
            <v>Pusztahencse</v>
          </cell>
        </row>
        <row r="2254">
          <cell r="BT2254" t="str">
            <v>Pusztakovácsi</v>
          </cell>
        </row>
        <row r="2255">
          <cell r="BT2255" t="str">
            <v>Pusztamagyaród</v>
          </cell>
        </row>
        <row r="2256">
          <cell r="BT2256" t="str">
            <v>Pusztamérges</v>
          </cell>
        </row>
        <row r="2257">
          <cell r="BT2257" t="str">
            <v>Pusztamiske</v>
          </cell>
        </row>
        <row r="2258">
          <cell r="BT2258" t="str">
            <v>Pusztamonostor</v>
          </cell>
        </row>
        <row r="2259">
          <cell r="BT2259" t="str">
            <v>Pusztaottlaka</v>
          </cell>
        </row>
        <row r="2260">
          <cell r="BT2260" t="str">
            <v>Pusztaradvány</v>
          </cell>
        </row>
        <row r="2261">
          <cell r="BT2261" t="str">
            <v>Pusztaszabolcs</v>
          </cell>
        </row>
        <row r="2262">
          <cell r="BT2262" t="str">
            <v>Pusztaszemes</v>
          </cell>
        </row>
        <row r="2263">
          <cell r="BT2263" t="str">
            <v>Pusztaszentlászló</v>
          </cell>
        </row>
        <row r="2264">
          <cell r="BT2264" t="str">
            <v>Pusztaszer</v>
          </cell>
        </row>
        <row r="2265">
          <cell r="BT2265" t="str">
            <v>Pusztavacs</v>
          </cell>
        </row>
        <row r="2266">
          <cell r="BT2266" t="str">
            <v>Pusztavám</v>
          </cell>
        </row>
        <row r="2267">
          <cell r="BT2267" t="str">
            <v>Pusztazámor</v>
          </cell>
        </row>
        <row r="2268">
          <cell r="BT2268" t="str">
            <v>Putnok</v>
          </cell>
        </row>
        <row r="2269">
          <cell r="BT2269" t="str">
            <v>Püski</v>
          </cell>
        </row>
        <row r="2270">
          <cell r="BT2270" t="str">
            <v>Püspökhatvan</v>
          </cell>
        </row>
        <row r="2271">
          <cell r="BT2271" t="str">
            <v>Püspökladány</v>
          </cell>
        </row>
        <row r="2272">
          <cell r="BT2272" t="str">
            <v>Püspökmolnári</v>
          </cell>
        </row>
        <row r="2273">
          <cell r="BT2273" t="str">
            <v>Püspökszilágy</v>
          </cell>
        </row>
        <row r="2274">
          <cell r="BT2274" t="str">
            <v>Rábacsanak</v>
          </cell>
        </row>
        <row r="2275">
          <cell r="BT2275" t="str">
            <v>Rábacsécsény</v>
          </cell>
        </row>
        <row r="2276">
          <cell r="BT2276" t="str">
            <v>Rábagyarmat</v>
          </cell>
        </row>
        <row r="2277">
          <cell r="BT2277" t="str">
            <v>Rábahídvég</v>
          </cell>
        </row>
        <row r="2278">
          <cell r="BT2278" t="str">
            <v>Rábakecöl</v>
          </cell>
        </row>
        <row r="2279">
          <cell r="BT2279" t="str">
            <v>Rábapatona</v>
          </cell>
        </row>
        <row r="2280">
          <cell r="BT2280" t="str">
            <v>Rábapaty</v>
          </cell>
        </row>
        <row r="2281">
          <cell r="BT2281" t="str">
            <v>Rábapordány</v>
          </cell>
        </row>
        <row r="2282">
          <cell r="BT2282" t="str">
            <v>Rábasebes</v>
          </cell>
        </row>
        <row r="2283">
          <cell r="BT2283" t="str">
            <v>Rábaszentandrás</v>
          </cell>
        </row>
        <row r="2284">
          <cell r="BT2284" t="str">
            <v>Rábaszentmihály</v>
          </cell>
        </row>
        <row r="2285">
          <cell r="BT2285" t="str">
            <v>Rábaszentmiklós</v>
          </cell>
        </row>
        <row r="2286">
          <cell r="BT2286" t="str">
            <v>Rábatamási</v>
          </cell>
        </row>
        <row r="2287">
          <cell r="BT2287" t="str">
            <v>Rábatöttös</v>
          </cell>
        </row>
        <row r="2288">
          <cell r="BT2288" t="str">
            <v>Rábcakapi</v>
          </cell>
        </row>
        <row r="2289">
          <cell r="BT2289" t="str">
            <v>Rácalmás</v>
          </cell>
        </row>
        <row r="2290">
          <cell r="BT2290" t="str">
            <v>Ráckeresztúr</v>
          </cell>
        </row>
        <row r="2291">
          <cell r="BT2291" t="str">
            <v>Ráckeve</v>
          </cell>
        </row>
        <row r="2292">
          <cell r="BT2292" t="str">
            <v>Rád</v>
          </cell>
        </row>
        <row r="2293">
          <cell r="BT2293" t="str">
            <v>Rádfalva</v>
          </cell>
        </row>
        <row r="2294">
          <cell r="BT2294" t="str">
            <v>Rádóckölked</v>
          </cell>
        </row>
        <row r="2295">
          <cell r="BT2295" t="str">
            <v>Radostyán</v>
          </cell>
        </row>
        <row r="2296">
          <cell r="BT2296" t="str">
            <v>Ragály</v>
          </cell>
        </row>
        <row r="2297">
          <cell r="BT2297" t="str">
            <v>Rajka</v>
          </cell>
        </row>
        <row r="2298">
          <cell r="BT2298" t="str">
            <v>Rakaca</v>
          </cell>
        </row>
        <row r="2299">
          <cell r="BT2299" t="str">
            <v>Rakacaszend</v>
          </cell>
        </row>
        <row r="2300">
          <cell r="BT2300" t="str">
            <v>Rakamaz</v>
          </cell>
        </row>
        <row r="2301">
          <cell r="BT2301" t="str">
            <v>Rákóczibánya</v>
          </cell>
        </row>
        <row r="2302">
          <cell r="BT2302" t="str">
            <v>Rákóczifalva</v>
          </cell>
        </row>
        <row r="2303">
          <cell r="BT2303" t="str">
            <v>Rákócziújfalu</v>
          </cell>
        </row>
        <row r="2304">
          <cell r="BT2304" t="str">
            <v>Ráksi</v>
          </cell>
        </row>
        <row r="2305">
          <cell r="BT2305" t="str">
            <v>Ramocsa</v>
          </cell>
        </row>
        <row r="2306">
          <cell r="BT2306" t="str">
            <v>Ramocsaháza</v>
          </cell>
        </row>
        <row r="2307">
          <cell r="BT2307" t="str">
            <v>Rápolt</v>
          </cell>
        </row>
        <row r="2308">
          <cell r="BT2308" t="str">
            <v>Raposka</v>
          </cell>
        </row>
        <row r="2309">
          <cell r="BT2309" t="str">
            <v>Rásonysápberencs</v>
          </cell>
        </row>
        <row r="2310">
          <cell r="BT2310" t="str">
            <v>Rátka</v>
          </cell>
        </row>
        <row r="2311">
          <cell r="BT2311" t="str">
            <v>Rátót</v>
          </cell>
        </row>
        <row r="2312">
          <cell r="BT2312" t="str">
            <v>Ravazd</v>
          </cell>
        </row>
        <row r="2313">
          <cell r="BT2313" t="str">
            <v>Recsk</v>
          </cell>
        </row>
        <row r="2314">
          <cell r="BT2314" t="str">
            <v>Réde</v>
          </cell>
        </row>
        <row r="2315">
          <cell r="BT2315" t="str">
            <v>Rédics</v>
          </cell>
        </row>
        <row r="2316">
          <cell r="BT2316" t="str">
            <v>Regéc</v>
          </cell>
        </row>
        <row r="2317">
          <cell r="BT2317" t="str">
            <v>Regenye</v>
          </cell>
        </row>
        <row r="2318">
          <cell r="BT2318" t="str">
            <v>Regöly</v>
          </cell>
        </row>
        <row r="2319">
          <cell r="BT2319" t="str">
            <v>Rém</v>
          </cell>
        </row>
        <row r="2320">
          <cell r="BT2320" t="str">
            <v>Remeteszőlős</v>
          </cell>
        </row>
        <row r="2321">
          <cell r="BT2321" t="str">
            <v>Répáshuta</v>
          </cell>
        </row>
        <row r="2322">
          <cell r="BT2322" t="str">
            <v>Répcelak</v>
          </cell>
        </row>
        <row r="2323">
          <cell r="BT2323" t="str">
            <v>Répceszemere</v>
          </cell>
        </row>
        <row r="2324">
          <cell r="BT2324" t="str">
            <v>Répceszentgyörgy</v>
          </cell>
        </row>
        <row r="2325">
          <cell r="BT2325" t="str">
            <v>Répcevis</v>
          </cell>
        </row>
        <row r="2326">
          <cell r="BT2326" t="str">
            <v>Resznek</v>
          </cell>
        </row>
        <row r="2327">
          <cell r="BT2327" t="str">
            <v>Rétalap</v>
          </cell>
        </row>
        <row r="2328">
          <cell r="BT2328" t="str">
            <v>Rétközberencs</v>
          </cell>
        </row>
        <row r="2329">
          <cell r="BT2329" t="str">
            <v>Rétság</v>
          </cell>
        </row>
        <row r="2330">
          <cell r="BT2330" t="str">
            <v>Révfülöp</v>
          </cell>
        </row>
        <row r="2331">
          <cell r="BT2331" t="str">
            <v>Révleányvár</v>
          </cell>
        </row>
        <row r="2332">
          <cell r="BT2332" t="str">
            <v>Rezi</v>
          </cell>
        </row>
        <row r="2333">
          <cell r="BT2333" t="str">
            <v>Ricse</v>
          </cell>
        </row>
        <row r="2334">
          <cell r="BT2334" t="str">
            <v>Rigács</v>
          </cell>
        </row>
        <row r="2335">
          <cell r="BT2335" t="str">
            <v>Rigyác</v>
          </cell>
        </row>
        <row r="2336">
          <cell r="BT2336" t="str">
            <v>Rimóc</v>
          </cell>
        </row>
        <row r="2337">
          <cell r="BT2337" t="str">
            <v>Rinyabesenyő</v>
          </cell>
        </row>
        <row r="2338">
          <cell r="BT2338" t="str">
            <v>Rinyakovácsi</v>
          </cell>
        </row>
        <row r="2339">
          <cell r="BT2339" t="str">
            <v>Rinyaszentkirály</v>
          </cell>
        </row>
        <row r="2340">
          <cell r="BT2340" t="str">
            <v>Rinyaújlak</v>
          </cell>
        </row>
        <row r="2341">
          <cell r="BT2341" t="str">
            <v>Rinyaújnép</v>
          </cell>
        </row>
        <row r="2342">
          <cell r="BT2342" t="str">
            <v>Rohod</v>
          </cell>
        </row>
        <row r="2343">
          <cell r="BT2343" t="str">
            <v>Románd</v>
          </cell>
        </row>
        <row r="2344">
          <cell r="BT2344" t="str">
            <v>Romhány</v>
          </cell>
        </row>
        <row r="2345">
          <cell r="BT2345" t="str">
            <v>Romonya</v>
          </cell>
        </row>
        <row r="2346">
          <cell r="BT2346" t="str">
            <v>Rózsafa</v>
          </cell>
        </row>
        <row r="2347">
          <cell r="BT2347" t="str">
            <v>Rozsály</v>
          </cell>
        </row>
        <row r="2348">
          <cell r="BT2348" t="str">
            <v>Rózsaszentmárton</v>
          </cell>
        </row>
        <row r="2349">
          <cell r="BT2349" t="str">
            <v>Röjtökmuzsaj</v>
          </cell>
        </row>
        <row r="2350">
          <cell r="BT2350" t="str">
            <v>Rönök</v>
          </cell>
        </row>
        <row r="2351">
          <cell r="BT2351" t="str">
            <v>Röszke</v>
          </cell>
        </row>
        <row r="2352">
          <cell r="BT2352" t="str">
            <v>Rudabánya</v>
          </cell>
        </row>
        <row r="2353">
          <cell r="BT2353" t="str">
            <v>Rudolftelep</v>
          </cell>
        </row>
        <row r="2354">
          <cell r="BT2354" t="str">
            <v>Rum</v>
          </cell>
        </row>
        <row r="2355">
          <cell r="BT2355" t="str">
            <v>Ruzsa</v>
          </cell>
        </row>
        <row r="2356">
          <cell r="BT2356" t="str">
            <v>Ságújfalu</v>
          </cell>
        </row>
        <row r="2357">
          <cell r="BT2357" t="str">
            <v>Ságvár</v>
          </cell>
        </row>
        <row r="2358">
          <cell r="BT2358" t="str">
            <v>Sajóbábony</v>
          </cell>
        </row>
        <row r="2359">
          <cell r="BT2359" t="str">
            <v>Sajóecseg</v>
          </cell>
        </row>
        <row r="2360">
          <cell r="BT2360" t="str">
            <v>Sajógalgóc</v>
          </cell>
        </row>
        <row r="2361">
          <cell r="BT2361" t="str">
            <v>Sajóhídvég</v>
          </cell>
        </row>
        <row r="2362">
          <cell r="BT2362" t="str">
            <v>Sajóivánka</v>
          </cell>
        </row>
        <row r="2363">
          <cell r="BT2363" t="str">
            <v>Sajókápolna</v>
          </cell>
        </row>
        <row r="2364">
          <cell r="BT2364" t="str">
            <v>Sajókaza</v>
          </cell>
        </row>
        <row r="2365">
          <cell r="BT2365" t="str">
            <v>Sajókeresztúr</v>
          </cell>
        </row>
        <row r="2366">
          <cell r="BT2366" t="str">
            <v>Sajólád</v>
          </cell>
        </row>
        <row r="2367">
          <cell r="BT2367" t="str">
            <v>Sajólászlófalva</v>
          </cell>
        </row>
        <row r="2368">
          <cell r="BT2368" t="str">
            <v>Sajómercse</v>
          </cell>
        </row>
        <row r="2369">
          <cell r="BT2369" t="str">
            <v>Sajónémeti</v>
          </cell>
        </row>
        <row r="2370">
          <cell r="BT2370" t="str">
            <v>Sajóörös</v>
          </cell>
        </row>
        <row r="2371">
          <cell r="BT2371" t="str">
            <v>Sajópálfala</v>
          </cell>
        </row>
        <row r="2372">
          <cell r="BT2372" t="str">
            <v>Sajópetri</v>
          </cell>
        </row>
        <row r="2373">
          <cell r="BT2373" t="str">
            <v>Sajópüspöki</v>
          </cell>
        </row>
        <row r="2374">
          <cell r="BT2374" t="str">
            <v>Sajósenye</v>
          </cell>
        </row>
        <row r="2375">
          <cell r="BT2375" t="str">
            <v>Sajószentpéter</v>
          </cell>
        </row>
        <row r="2376">
          <cell r="BT2376" t="str">
            <v>Sajószöged</v>
          </cell>
        </row>
        <row r="2377">
          <cell r="BT2377" t="str">
            <v>Sajóvámos</v>
          </cell>
        </row>
        <row r="2378">
          <cell r="BT2378" t="str">
            <v>Sajóvelezd</v>
          </cell>
        </row>
        <row r="2379">
          <cell r="BT2379" t="str">
            <v>Sajtoskál</v>
          </cell>
        </row>
        <row r="2380">
          <cell r="BT2380" t="str">
            <v>Salföld</v>
          </cell>
        </row>
        <row r="2381">
          <cell r="BT2381" t="str">
            <v>Salgótarján</v>
          </cell>
        </row>
        <row r="2382">
          <cell r="BT2382" t="str">
            <v>Salköveskút</v>
          </cell>
        </row>
        <row r="2383">
          <cell r="BT2383" t="str">
            <v>Salomvár</v>
          </cell>
        </row>
        <row r="2384">
          <cell r="BT2384" t="str">
            <v>Sály</v>
          </cell>
        </row>
        <row r="2385">
          <cell r="BT2385" t="str">
            <v>Sámod</v>
          </cell>
        </row>
        <row r="2386">
          <cell r="BT2386" t="str">
            <v>Sámsonháza</v>
          </cell>
        </row>
        <row r="2387">
          <cell r="BT2387" t="str">
            <v>Sand</v>
          </cell>
        </row>
        <row r="2388">
          <cell r="BT2388" t="str">
            <v>Sándorfalva</v>
          </cell>
        </row>
        <row r="2389">
          <cell r="BT2389" t="str">
            <v>Sántos</v>
          </cell>
        </row>
        <row r="2390">
          <cell r="BT2390" t="str">
            <v>Sáp</v>
          </cell>
        </row>
        <row r="2391">
          <cell r="BT2391" t="str">
            <v>Sáránd</v>
          </cell>
        </row>
        <row r="2392">
          <cell r="BT2392" t="str">
            <v>Sárazsadány</v>
          </cell>
        </row>
        <row r="2393">
          <cell r="BT2393" t="str">
            <v>Sárbogárd</v>
          </cell>
        </row>
        <row r="2394">
          <cell r="BT2394" t="str">
            <v>Sáregres</v>
          </cell>
        </row>
        <row r="2395">
          <cell r="BT2395" t="str">
            <v>Sárfimizdó</v>
          </cell>
        </row>
        <row r="2396">
          <cell r="BT2396" t="str">
            <v>Sárhida</v>
          </cell>
        </row>
        <row r="2397">
          <cell r="BT2397" t="str">
            <v>Sárisáp</v>
          </cell>
        </row>
        <row r="2398">
          <cell r="BT2398" t="str">
            <v>Sarkad</v>
          </cell>
        </row>
        <row r="2399">
          <cell r="BT2399" t="str">
            <v>Sarkadkeresztúr</v>
          </cell>
        </row>
        <row r="2400">
          <cell r="BT2400" t="str">
            <v>Sárkeresztes</v>
          </cell>
        </row>
        <row r="2401">
          <cell r="BT2401" t="str">
            <v>Sárkeresztúr</v>
          </cell>
        </row>
        <row r="2402">
          <cell r="BT2402" t="str">
            <v>Sárkeszi</v>
          </cell>
        </row>
        <row r="2403">
          <cell r="BT2403" t="str">
            <v>Sármellék</v>
          </cell>
        </row>
        <row r="2404">
          <cell r="BT2404" t="str">
            <v>Sárok</v>
          </cell>
        </row>
        <row r="2405">
          <cell r="BT2405" t="str">
            <v>Sárosd</v>
          </cell>
        </row>
        <row r="2406">
          <cell r="BT2406" t="str">
            <v>Sárospatak</v>
          </cell>
        </row>
        <row r="2407">
          <cell r="BT2407" t="str">
            <v>Sárpilis</v>
          </cell>
        </row>
        <row r="2408">
          <cell r="BT2408" t="str">
            <v>Sárrétudvari</v>
          </cell>
        </row>
        <row r="2409">
          <cell r="BT2409" t="str">
            <v>Sarród</v>
          </cell>
        </row>
        <row r="2410">
          <cell r="BT2410" t="str">
            <v>Sárszentágota</v>
          </cell>
        </row>
        <row r="2411">
          <cell r="BT2411" t="str">
            <v>Sárszentlőrinc</v>
          </cell>
        </row>
        <row r="2412">
          <cell r="BT2412" t="str">
            <v>Sárszentmihály</v>
          </cell>
        </row>
        <row r="2413">
          <cell r="BT2413" t="str">
            <v>Sarud</v>
          </cell>
        </row>
        <row r="2414">
          <cell r="BT2414" t="str">
            <v>Sárvár</v>
          </cell>
        </row>
        <row r="2415">
          <cell r="BT2415" t="str">
            <v>Sásd</v>
          </cell>
        </row>
        <row r="2416">
          <cell r="BT2416" t="str">
            <v>Sáska</v>
          </cell>
        </row>
        <row r="2417">
          <cell r="BT2417" t="str">
            <v>Sáta</v>
          </cell>
        </row>
        <row r="2418">
          <cell r="BT2418" t="str">
            <v>Sátoraljaújhely</v>
          </cell>
        </row>
        <row r="2419">
          <cell r="BT2419" t="str">
            <v>Sátorhely</v>
          </cell>
        </row>
        <row r="2420">
          <cell r="BT2420" t="str">
            <v>Sávoly</v>
          </cell>
        </row>
        <row r="2421">
          <cell r="BT2421" t="str">
            <v>Sé</v>
          </cell>
        </row>
        <row r="2422">
          <cell r="BT2422" t="str">
            <v>Segesd</v>
          </cell>
        </row>
        <row r="2423">
          <cell r="BT2423" t="str">
            <v>Selyeb</v>
          </cell>
        </row>
        <row r="2424">
          <cell r="BT2424" t="str">
            <v>Sellye</v>
          </cell>
        </row>
        <row r="2425">
          <cell r="BT2425" t="str">
            <v>Semjén</v>
          </cell>
        </row>
        <row r="2426">
          <cell r="BT2426" t="str">
            <v>Semjénháza</v>
          </cell>
        </row>
        <row r="2427">
          <cell r="BT2427" t="str">
            <v>Sénye</v>
          </cell>
        </row>
        <row r="2428">
          <cell r="BT2428" t="str">
            <v>Sényő</v>
          </cell>
        </row>
        <row r="2429">
          <cell r="BT2429" t="str">
            <v>Seregélyes</v>
          </cell>
        </row>
        <row r="2430">
          <cell r="BT2430" t="str">
            <v>Serényfalva</v>
          </cell>
        </row>
        <row r="2431">
          <cell r="BT2431" t="str">
            <v>Sérsekszőlős</v>
          </cell>
        </row>
        <row r="2432">
          <cell r="BT2432" t="str">
            <v>Sikátor</v>
          </cell>
        </row>
        <row r="2433">
          <cell r="BT2433" t="str">
            <v>Siklós</v>
          </cell>
        </row>
        <row r="2434">
          <cell r="BT2434" t="str">
            <v>Siklósbodony</v>
          </cell>
        </row>
        <row r="2435">
          <cell r="BT2435" t="str">
            <v>Siklósnagyfalu</v>
          </cell>
        </row>
        <row r="2436">
          <cell r="BT2436" t="str">
            <v>Sima</v>
          </cell>
        </row>
        <row r="2437">
          <cell r="BT2437" t="str">
            <v>Simaság</v>
          </cell>
        </row>
        <row r="2438">
          <cell r="BT2438" t="str">
            <v>Simonfa</v>
          </cell>
        </row>
        <row r="2439">
          <cell r="BT2439" t="str">
            <v>Simontornya</v>
          </cell>
        </row>
        <row r="2440">
          <cell r="BT2440" t="str">
            <v>Sióagárd</v>
          </cell>
        </row>
        <row r="2441">
          <cell r="BT2441" t="str">
            <v>Siófok</v>
          </cell>
        </row>
        <row r="2442">
          <cell r="BT2442" t="str">
            <v>Siójut</v>
          </cell>
        </row>
        <row r="2443">
          <cell r="BT2443" t="str">
            <v>Sirok</v>
          </cell>
        </row>
        <row r="2444">
          <cell r="BT2444" t="str">
            <v>Sitke</v>
          </cell>
        </row>
        <row r="2445">
          <cell r="BT2445" t="str">
            <v>Sobor</v>
          </cell>
        </row>
        <row r="2446">
          <cell r="BT2446" t="str">
            <v>Sokorópátka</v>
          </cell>
        </row>
        <row r="2447">
          <cell r="BT2447" t="str">
            <v>Solt</v>
          </cell>
        </row>
        <row r="2448">
          <cell r="BT2448" t="str">
            <v>Soltszentimre</v>
          </cell>
        </row>
        <row r="2449">
          <cell r="BT2449" t="str">
            <v>Soltvadkert</v>
          </cell>
        </row>
        <row r="2450">
          <cell r="BT2450" t="str">
            <v>Sóly</v>
          </cell>
        </row>
        <row r="2451">
          <cell r="BT2451" t="str">
            <v>Solymár</v>
          </cell>
        </row>
        <row r="2452">
          <cell r="BT2452" t="str">
            <v>Som</v>
          </cell>
        </row>
        <row r="2453">
          <cell r="BT2453" t="str">
            <v>Somberek</v>
          </cell>
        </row>
        <row r="2454">
          <cell r="BT2454" t="str">
            <v>Somlójenő</v>
          </cell>
        </row>
        <row r="2455">
          <cell r="BT2455" t="str">
            <v>Somlószőlős</v>
          </cell>
        </row>
        <row r="2456">
          <cell r="BT2456" t="str">
            <v>Somlóvásárhely</v>
          </cell>
        </row>
        <row r="2457">
          <cell r="BT2457" t="str">
            <v>Somlóvecse</v>
          </cell>
        </row>
        <row r="2458">
          <cell r="BT2458" t="str">
            <v>Somodor</v>
          </cell>
        </row>
        <row r="2459">
          <cell r="BT2459" t="str">
            <v>Somogyacsa</v>
          </cell>
        </row>
        <row r="2460">
          <cell r="BT2460" t="str">
            <v>Somogyapáti</v>
          </cell>
        </row>
        <row r="2461">
          <cell r="BT2461" t="str">
            <v>Somogyaracs</v>
          </cell>
        </row>
        <row r="2462">
          <cell r="BT2462" t="str">
            <v>Somogyaszaló</v>
          </cell>
        </row>
        <row r="2463">
          <cell r="BT2463" t="str">
            <v>Somogybabod</v>
          </cell>
        </row>
        <row r="2464">
          <cell r="BT2464" t="str">
            <v>Somogybükkösd</v>
          </cell>
        </row>
        <row r="2465">
          <cell r="BT2465" t="str">
            <v>Somogycsicsó</v>
          </cell>
        </row>
        <row r="2466">
          <cell r="BT2466" t="str">
            <v>Somogydöröcske</v>
          </cell>
        </row>
        <row r="2467">
          <cell r="BT2467" t="str">
            <v>Somogyegres</v>
          </cell>
        </row>
        <row r="2468">
          <cell r="BT2468" t="str">
            <v>Somogyfajsz</v>
          </cell>
        </row>
        <row r="2469">
          <cell r="BT2469" t="str">
            <v>Somogygeszti</v>
          </cell>
        </row>
        <row r="2470">
          <cell r="BT2470" t="str">
            <v>Somogyhárságy</v>
          </cell>
        </row>
        <row r="2471">
          <cell r="BT2471" t="str">
            <v>Somogyhatvan</v>
          </cell>
        </row>
        <row r="2472">
          <cell r="BT2472" t="str">
            <v>Somogyjád</v>
          </cell>
        </row>
        <row r="2473">
          <cell r="BT2473" t="str">
            <v>Somogymeggyes</v>
          </cell>
        </row>
        <row r="2474">
          <cell r="BT2474" t="str">
            <v>Somogysámson</v>
          </cell>
        </row>
        <row r="2475">
          <cell r="BT2475" t="str">
            <v>Somogysárd</v>
          </cell>
        </row>
        <row r="2476">
          <cell r="BT2476" t="str">
            <v>Somogysimonyi</v>
          </cell>
        </row>
        <row r="2477">
          <cell r="BT2477" t="str">
            <v>Somogyszentpál</v>
          </cell>
        </row>
        <row r="2478">
          <cell r="BT2478" t="str">
            <v>Somogyszil</v>
          </cell>
        </row>
        <row r="2479">
          <cell r="BT2479" t="str">
            <v>Somogyszob</v>
          </cell>
        </row>
        <row r="2480">
          <cell r="BT2480" t="str">
            <v>Somogytúr</v>
          </cell>
        </row>
        <row r="2481">
          <cell r="BT2481" t="str">
            <v>Somogyudvarhely</v>
          </cell>
        </row>
        <row r="2482">
          <cell r="BT2482" t="str">
            <v>Somogyvámos</v>
          </cell>
        </row>
        <row r="2483">
          <cell r="BT2483" t="str">
            <v>Somogyvár</v>
          </cell>
        </row>
        <row r="2484">
          <cell r="BT2484" t="str">
            <v>Somogyviszló</v>
          </cell>
        </row>
        <row r="2485">
          <cell r="BT2485" t="str">
            <v>Somogyzsitfa</v>
          </cell>
        </row>
        <row r="2486">
          <cell r="BT2486" t="str">
            <v>Somoskőújfalu</v>
          </cell>
        </row>
        <row r="2487">
          <cell r="BT2487" t="str">
            <v>Sonkád</v>
          </cell>
        </row>
        <row r="2488">
          <cell r="BT2488" t="str">
            <v>Soponya</v>
          </cell>
        </row>
        <row r="2489">
          <cell r="BT2489" t="str">
            <v>Sopron</v>
          </cell>
        </row>
        <row r="2490">
          <cell r="BT2490" t="str">
            <v>Sopronhorpács</v>
          </cell>
        </row>
        <row r="2491">
          <cell r="BT2491" t="str">
            <v>Sopronkövesd</v>
          </cell>
        </row>
        <row r="2492">
          <cell r="BT2492" t="str">
            <v>Sopronnémeti</v>
          </cell>
        </row>
        <row r="2493">
          <cell r="BT2493" t="str">
            <v>Sorkifalud</v>
          </cell>
        </row>
        <row r="2494">
          <cell r="BT2494" t="str">
            <v>Sorkikápolna</v>
          </cell>
        </row>
        <row r="2495">
          <cell r="BT2495" t="str">
            <v>Sormás</v>
          </cell>
        </row>
        <row r="2496">
          <cell r="BT2496" t="str">
            <v>Sorokpolány</v>
          </cell>
        </row>
        <row r="2497">
          <cell r="BT2497" t="str">
            <v>Sóshartyán</v>
          </cell>
        </row>
        <row r="2498">
          <cell r="BT2498" t="str">
            <v>Sóskút</v>
          </cell>
        </row>
        <row r="2499">
          <cell r="BT2499" t="str">
            <v>Sóstófalva</v>
          </cell>
        </row>
        <row r="2500">
          <cell r="BT2500" t="str">
            <v>Sósvertike</v>
          </cell>
        </row>
        <row r="2501">
          <cell r="BT2501" t="str">
            <v>Sótony</v>
          </cell>
        </row>
        <row r="2502">
          <cell r="BT2502" t="str">
            <v>Söjtör</v>
          </cell>
        </row>
        <row r="2503">
          <cell r="BT2503" t="str">
            <v>Söpte</v>
          </cell>
        </row>
        <row r="2504">
          <cell r="BT2504" t="str">
            <v>Söréd</v>
          </cell>
        </row>
        <row r="2505">
          <cell r="BT2505" t="str">
            <v>Sukoró</v>
          </cell>
        </row>
        <row r="2506">
          <cell r="BT2506" t="str">
            <v>Sumony</v>
          </cell>
        </row>
        <row r="2507">
          <cell r="BT2507" t="str">
            <v>Súr</v>
          </cell>
        </row>
        <row r="2508">
          <cell r="BT2508" t="str">
            <v>Surd</v>
          </cell>
        </row>
        <row r="2509">
          <cell r="BT2509" t="str">
            <v>Sükösd</v>
          </cell>
        </row>
        <row r="2510">
          <cell r="BT2510" t="str">
            <v>Sülysáp</v>
          </cell>
        </row>
        <row r="2511">
          <cell r="BT2511" t="str">
            <v>Sümeg</v>
          </cell>
        </row>
        <row r="2512">
          <cell r="BT2512" t="str">
            <v>Sümegcsehi</v>
          </cell>
        </row>
        <row r="2513">
          <cell r="BT2513" t="str">
            <v>Sümegprága</v>
          </cell>
        </row>
        <row r="2514">
          <cell r="BT2514" t="str">
            <v>Süttő</v>
          </cell>
        </row>
        <row r="2515">
          <cell r="BT2515" t="str">
            <v>Szabadbattyán</v>
          </cell>
        </row>
        <row r="2516">
          <cell r="BT2516" t="str">
            <v>Szabadegyháza</v>
          </cell>
        </row>
        <row r="2517">
          <cell r="BT2517" t="str">
            <v>Szabadhídvég</v>
          </cell>
        </row>
        <row r="2518">
          <cell r="BT2518" t="str">
            <v>Szabadi</v>
          </cell>
        </row>
        <row r="2519">
          <cell r="BT2519" t="str">
            <v>Szabadkígyós</v>
          </cell>
        </row>
        <row r="2520">
          <cell r="BT2520" t="str">
            <v>Szabadszállás</v>
          </cell>
        </row>
        <row r="2521">
          <cell r="BT2521" t="str">
            <v>Szabadszentkirály</v>
          </cell>
        </row>
        <row r="2522">
          <cell r="BT2522" t="str">
            <v>Szabás</v>
          </cell>
        </row>
        <row r="2523">
          <cell r="BT2523" t="str">
            <v>Szabolcs</v>
          </cell>
        </row>
        <row r="2524">
          <cell r="BT2524" t="str">
            <v>Szabolcsbáka</v>
          </cell>
        </row>
        <row r="2525">
          <cell r="BT2525" t="str">
            <v>Szabolcsveresmart</v>
          </cell>
        </row>
        <row r="2526">
          <cell r="BT2526" t="str">
            <v>Szada</v>
          </cell>
        </row>
        <row r="2527">
          <cell r="BT2527" t="str">
            <v>Szágy</v>
          </cell>
        </row>
        <row r="2528">
          <cell r="BT2528" t="str">
            <v>Szajk</v>
          </cell>
        </row>
        <row r="2529">
          <cell r="BT2529" t="str">
            <v>Szajla</v>
          </cell>
        </row>
        <row r="2530">
          <cell r="BT2530" t="str">
            <v>Szajol</v>
          </cell>
        </row>
        <row r="2531">
          <cell r="BT2531" t="str">
            <v>Szakácsi</v>
          </cell>
        </row>
        <row r="2532">
          <cell r="BT2532" t="str">
            <v>Szakadát</v>
          </cell>
        </row>
        <row r="2533">
          <cell r="BT2533" t="str">
            <v>Szakáld</v>
          </cell>
        </row>
        <row r="2534">
          <cell r="BT2534" t="str">
            <v>Szakály</v>
          </cell>
        </row>
        <row r="2535">
          <cell r="BT2535" t="str">
            <v>Szakcs</v>
          </cell>
        </row>
        <row r="2536">
          <cell r="BT2536" t="str">
            <v>Szakmár</v>
          </cell>
        </row>
        <row r="2537">
          <cell r="BT2537" t="str">
            <v>Szaknyér</v>
          </cell>
        </row>
        <row r="2538">
          <cell r="BT2538" t="str">
            <v>Szakoly</v>
          </cell>
        </row>
        <row r="2539">
          <cell r="BT2539" t="str">
            <v>Szakony</v>
          </cell>
        </row>
        <row r="2540">
          <cell r="BT2540" t="str">
            <v>Szakonyfalu</v>
          </cell>
        </row>
        <row r="2541">
          <cell r="BT2541" t="str">
            <v>Szákszend</v>
          </cell>
        </row>
        <row r="2542">
          <cell r="BT2542" t="str">
            <v>Szalafő</v>
          </cell>
        </row>
        <row r="2543">
          <cell r="BT2543" t="str">
            <v>Szalánta</v>
          </cell>
        </row>
        <row r="2544">
          <cell r="BT2544" t="str">
            <v>Szalapa</v>
          </cell>
        </row>
        <row r="2545">
          <cell r="BT2545" t="str">
            <v>Szalaszend</v>
          </cell>
        </row>
        <row r="2546">
          <cell r="BT2546" t="str">
            <v>Szalatnak</v>
          </cell>
        </row>
        <row r="2547">
          <cell r="BT2547" t="str">
            <v>Szálka</v>
          </cell>
        </row>
        <row r="2548">
          <cell r="BT2548" t="str">
            <v>Szalkszentmárton</v>
          </cell>
        </row>
        <row r="2549">
          <cell r="BT2549" t="str">
            <v>Szalmatercs</v>
          </cell>
        </row>
        <row r="2550">
          <cell r="BT2550" t="str">
            <v>Szalonna</v>
          </cell>
        </row>
        <row r="2551">
          <cell r="BT2551" t="str">
            <v>Szamosangyalos</v>
          </cell>
        </row>
        <row r="2552">
          <cell r="BT2552" t="str">
            <v>Szamosbecs</v>
          </cell>
        </row>
        <row r="2553">
          <cell r="BT2553" t="str">
            <v>Szamoskér</v>
          </cell>
        </row>
        <row r="2554">
          <cell r="BT2554" t="str">
            <v>Szamossályi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Szamosszeg</v>
          </cell>
        </row>
        <row r="2558">
          <cell r="BT2558" t="str">
            <v>Szanda</v>
          </cell>
        </row>
        <row r="2559">
          <cell r="BT2559" t="str">
            <v>Szank</v>
          </cell>
        </row>
        <row r="2560">
          <cell r="BT2560" t="str">
            <v>Szántód</v>
          </cell>
        </row>
        <row r="2561">
          <cell r="BT2561" t="str">
            <v>Szany</v>
          </cell>
        </row>
        <row r="2562">
          <cell r="BT2562" t="str">
            <v>Szápár</v>
          </cell>
        </row>
        <row r="2563">
          <cell r="BT2563" t="str">
            <v>Szaporca</v>
          </cell>
        </row>
        <row r="2564">
          <cell r="BT2564" t="str">
            <v>Szár</v>
          </cell>
        </row>
        <row r="2565">
          <cell r="BT2565" t="str">
            <v>Szárász</v>
          </cell>
        </row>
        <row r="2566">
          <cell r="BT2566" t="str">
            <v>Szárazd</v>
          </cell>
        </row>
        <row r="2567">
          <cell r="BT2567" t="str">
            <v>Szárföld</v>
          </cell>
        </row>
        <row r="2568">
          <cell r="BT2568" t="str">
            <v>Szárliget</v>
          </cell>
        </row>
        <row r="2569">
          <cell r="BT2569" t="str">
            <v>Szarvas</v>
          </cell>
        </row>
        <row r="2570">
          <cell r="BT2570" t="str">
            <v>Szarvasgede</v>
          </cell>
        </row>
        <row r="2571">
          <cell r="BT2571" t="str">
            <v>Szarvaskend</v>
          </cell>
        </row>
        <row r="2572">
          <cell r="BT2572" t="str">
            <v>Szarvaskő</v>
          </cell>
        </row>
        <row r="2573">
          <cell r="BT2573" t="str">
            <v>Szászberek</v>
          </cell>
        </row>
        <row r="2574">
          <cell r="BT2574" t="str">
            <v>Szászfa</v>
          </cell>
        </row>
        <row r="2575">
          <cell r="BT2575" t="str">
            <v>Szászvár</v>
          </cell>
        </row>
        <row r="2576">
          <cell r="BT2576" t="str">
            <v>Szatmárcseke</v>
          </cell>
        </row>
        <row r="2577">
          <cell r="BT2577" t="str">
            <v>Szátok</v>
          </cell>
        </row>
        <row r="2578">
          <cell r="BT2578" t="str">
            <v>Szatta</v>
          </cell>
        </row>
        <row r="2579">
          <cell r="BT2579" t="str">
            <v>Szatymaz</v>
          </cell>
        </row>
        <row r="2580">
          <cell r="BT2580" t="str">
            <v>Szava</v>
          </cell>
        </row>
        <row r="2581">
          <cell r="BT2581" t="str">
            <v>Százhalombatta</v>
          </cell>
        </row>
        <row r="2582">
          <cell r="BT2582" t="str">
            <v>Szebény</v>
          </cell>
        </row>
        <row r="2583">
          <cell r="BT2583" t="str">
            <v>Szécsénke</v>
          </cell>
        </row>
        <row r="2584">
          <cell r="BT2584" t="str">
            <v>Szécsény</v>
          </cell>
        </row>
        <row r="2585">
          <cell r="BT2585" t="str">
            <v>Szécsényfelfalu</v>
          </cell>
        </row>
        <row r="2586">
          <cell r="BT2586" t="str">
            <v>Szécsisziget</v>
          </cell>
        </row>
        <row r="2587">
          <cell r="BT2587" t="str">
            <v>Szederkény</v>
          </cell>
        </row>
        <row r="2588">
          <cell r="BT2588" t="str">
            <v>Szedres</v>
          </cell>
        </row>
        <row r="2589">
          <cell r="BT2589" t="str">
            <v>Szeged</v>
          </cell>
        </row>
        <row r="2590">
          <cell r="BT2590" t="str">
            <v>Szegerdő</v>
          </cell>
        </row>
        <row r="2591">
          <cell r="BT2591" t="str">
            <v>Szeghalom</v>
          </cell>
        </row>
        <row r="2592">
          <cell r="BT2592" t="str">
            <v>Szegi</v>
          </cell>
        </row>
        <row r="2593">
          <cell r="BT2593" t="str">
            <v>Szegilong</v>
          </cell>
        </row>
        <row r="2594">
          <cell r="BT2594" t="str">
            <v>Szegvár</v>
          </cell>
        </row>
        <row r="2595">
          <cell r="BT2595" t="str">
            <v>Székely</v>
          </cell>
        </row>
        <row r="2596">
          <cell r="BT2596" t="str">
            <v>Székelyszabar</v>
          </cell>
        </row>
        <row r="2597">
          <cell r="BT2597" t="str">
            <v>Székesfehérvár</v>
          </cell>
        </row>
        <row r="2598">
          <cell r="BT2598" t="str">
            <v>Székkutas</v>
          </cell>
        </row>
        <row r="2599">
          <cell r="BT2599" t="str">
            <v>Szekszárd</v>
          </cell>
        </row>
        <row r="2600">
          <cell r="BT2600" t="str">
            <v>Szeleste</v>
          </cell>
        </row>
        <row r="2601">
          <cell r="BT2601" t="str">
            <v>Szelevény</v>
          </cell>
        </row>
        <row r="2602">
          <cell r="BT2602" t="str">
            <v>Szellő</v>
          </cell>
        </row>
        <row r="2603">
          <cell r="BT2603" t="str">
            <v>Szemely</v>
          </cell>
        </row>
        <row r="2604">
          <cell r="BT2604" t="str">
            <v>Szemenye</v>
          </cell>
        </row>
        <row r="2605">
          <cell r="BT2605" t="str">
            <v>Szemere</v>
          </cell>
        </row>
        <row r="2606">
          <cell r="BT2606" t="str">
            <v>Szendehely</v>
          </cell>
        </row>
        <row r="2607">
          <cell r="BT2607" t="str">
            <v>Szendrő</v>
          </cell>
        </row>
        <row r="2608">
          <cell r="BT2608" t="str">
            <v>Szendrőlád</v>
          </cell>
        </row>
        <row r="2609">
          <cell r="BT2609" t="str">
            <v>Szenna</v>
          </cell>
        </row>
        <row r="2610">
          <cell r="BT2610" t="str">
            <v>Szenta</v>
          </cell>
        </row>
        <row r="2611">
          <cell r="BT2611" t="str">
            <v>Szentantalfa</v>
          </cell>
        </row>
        <row r="2612">
          <cell r="BT2612" t="str">
            <v>Szentbalázs</v>
          </cell>
        </row>
        <row r="2613">
          <cell r="BT2613" t="str">
            <v>Szentbékkálla</v>
          </cell>
        </row>
        <row r="2614">
          <cell r="BT2614" t="str">
            <v>Szentborbás</v>
          </cell>
        </row>
        <row r="2615">
          <cell r="BT2615" t="str">
            <v>Szentdénes</v>
          </cell>
        </row>
        <row r="2616">
          <cell r="BT2616" t="str">
            <v>Szentdomonkos</v>
          </cell>
        </row>
        <row r="2617">
          <cell r="BT2617" t="str">
            <v>Szente</v>
          </cell>
        </row>
        <row r="2618">
          <cell r="BT2618" t="str">
            <v>Szentegát</v>
          </cell>
        </row>
        <row r="2619">
          <cell r="BT2619" t="str">
            <v>Szentendre</v>
          </cell>
        </row>
        <row r="2620">
          <cell r="BT2620" t="str">
            <v>Szentes</v>
          </cell>
        </row>
        <row r="2621">
          <cell r="BT2621" t="str">
            <v>Szentgál</v>
          </cell>
        </row>
        <row r="2622">
          <cell r="BT2622" t="str">
            <v>Szentgáloskér</v>
          </cell>
        </row>
        <row r="2623">
          <cell r="BT2623" t="str">
            <v>Szentgotthárd</v>
          </cell>
        </row>
        <row r="2624">
          <cell r="BT2624" t="str">
            <v>Szentgyörgyvár</v>
          </cell>
        </row>
        <row r="2625">
          <cell r="BT2625" t="str">
            <v>Szentgyörgyvölgy</v>
          </cell>
        </row>
        <row r="2626">
          <cell r="BT2626" t="str">
            <v>Szentimrefalva</v>
          </cell>
        </row>
        <row r="2627">
          <cell r="BT2627" t="str">
            <v>Szentistván</v>
          </cell>
        </row>
        <row r="2628">
          <cell r="BT2628" t="str">
            <v>Szentistvánbaksa</v>
          </cell>
        </row>
        <row r="2629">
          <cell r="BT2629" t="str">
            <v>Szentjakabfa</v>
          </cell>
        </row>
        <row r="2630">
          <cell r="BT2630" t="str">
            <v>Szentkatalin</v>
          </cell>
        </row>
        <row r="2631">
          <cell r="BT2631" t="str">
            <v>Szentkirály</v>
          </cell>
        </row>
        <row r="2632">
          <cell r="BT2632" t="str">
            <v>Szentkirályszabadja</v>
          </cell>
        </row>
        <row r="2633">
          <cell r="BT2633" t="str">
            <v>Szentkozmadombja</v>
          </cell>
        </row>
        <row r="2634">
          <cell r="BT2634" t="str">
            <v>Szentlászló</v>
          </cell>
        </row>
        <row r="2635">
          <cell r="BT2635" t="str">
            <v>Szentliszló</v>
          </cell>
        </row>
        <row r="2636">
          <cell r="BT2636" t="str">
            <v>Szentlőrinc</v>
          </cell>
        </row>
        <row r="2637">
          <cell r="BT2637" t="str">
            <v>Szentlőrinckáta</v>
          </cell>
        </row>
        <row r="2638">
          <cell r="BT2638" t="str">
            <v>Szentmargitfalva</v>
          </cell>
        </row>
        <row r="2639">
          <cell r="BT2639" t="str">
            <v>Szentmártonkáta</v>
          </cell>
        </row>
        <row r="2640">
          <cell r="BT2640" t="str">
            <v>Szentpéterfa</v>
          </cell>
        </row>
        <row r="2641">
          <cell r="BT2641" t="str">
            <v>Szentpéterfölde</v>
          </cell>
        </row>
        <row r="2642">
          <cell r="BT2642" t="str">
            <v>Szentpéterszeg</v>
          </cell>
        </row>
        <row r="2643">
          <cell r="BT2643" t="str">
            <v>Szentpéterúr</v>
          </cell>
        </row>
        <row r="2644">
          <cell r="BT2644" t="str">
            <v>Szenyér</v>
          </cell>
        </row>
        <row r="2645">
          <cell r="BT2645" t="str">
            <v>Szepetnek</v>
          </cell>
        </row>
        <row r="2646">
          <cell r="BT2646" t="str">
            <v>Szerecseny</v>
          </cell>
        </row>
        <row r="2647">
          <cell r="BT2647" t="str">
            <v>Szeremle</v>
          </cell>
        </row>
        <row r="2648">
          <cell r="BT2648" t="str">
            <v>Szerencs</v>
          </cell>
        </row>
        <row r="2649">
          <cell r="BT2649" t="str">
            <v>Szerep</v>
          </cell>
        </row>
        <row r="2650">
          <cell r="BT2650" t="str">
            <v>Szergény</v>
          </cell>
        </row>
        <row r="2651">
          <cell r="BT2651" t="str">
            <v>Szigetbecse</v>
          </cell>
        </row>
        <row r="2652">
          <cell r="BT2652" t="str">
            <v>Szigetcsép</v>
          </cell>
        </row>
        <row r="2653">
          <cell r="BT2653" t="str">
            <v>Szigethalom</v>
          </cell>
        </row>
        <row r="2654">
          <cell r="BT2654" t="str">
            <v>Szigetmonostor</v>
          </cell>
        </row>
        <row r="2655">
          <cell r="BT2655" t="str">
            <v>Szigetszentmárton</v>
          </cell>
        </row>
        <row r="2656">
          <cell r="BT2656" t="str">
            <v>Szigetszentmiklós</v>
          </cell>
        </row>
        <row r="2657">
          <cell r="BT2657" t="str">
            <v>Szigetújfalu</v>
          </cell>
        </row>
        <row r="2658">
          <cell r="BT2658" t="str">
            <v>Szigetvár</v>
          </cell>
        </row>
        <row r="2659">
          <cell r="BT2659" t="str">
            <v>Szigliget</v>
          </cell>
        </row>
        <row r="2660">
          <cell r="BT2660" t="str">
            <v>Szihalom</v>
          </cell>
        </row>
        <row r="2661">
          <cell r="BT2661" t="str">
            <v>Szijártóháza</v>
          </cell>
        </row>
        <row r="2662">
          <cell r="BT2662" t="str">
            <v>Szikszó</v>
          </cell>
        </row>
        <row r="2663">
          <cell r="BT2663" t="str">
            <v>Szil</v>
          </cell>
        </row>
        <row r="2664">
          <cell r="BT2664" t="str">
            <v>Szilágy</v>
          </cell>
        </row>
        <row r="2665">
          <cell r="BT2665" t="str">
            <v>Szilaspogony</v>
          </cell>
        </row>
        <row r="2666">
          <cell r="BT2666" t="str">
            <v>Szilsárkány</v>
          </cell>
        </row>
        <row r="2667">
          <cell r="BT2667" t="str">
            <v>Szilvágy</v>
          </cell>
        </row>
        <row r="2668">
          <cell r="BT2668" t="str">
            <v>Szilvás</v>
          </cell>
        </row>
        <row r="2669">
          <cell r="BT2669" t="str">
            <v>Szilvásvárad</v>
          </cell>
        </row>
        <row r="2670">
          <cell r="BT2670" t="str">
            <v>Szilvásszentmárton</v>
          </cell>
        </row>
        <row r="2671">
          <cell r="BT2671" t="str">
            <v>Szin</v>
          </cell>
        </row>
        <row r="2672">
          <cell r="BT2672" t="str">
            <v>Szinpetri</v>
          </cell>
        </row>
        <row r="2673">
          <cell r="BT2673" t="str">
            <v>Szirák</v>
          </cell>
        </row>
        <row r="2674">
          <cell r="BT2674" t="str">
            <v>Szirmabesenyő</v>
          </cell>
        </row>
        <row r="2675">
          <cell r="BT2675" t="str">
            <v>Szob</v>
          </cell>
        </row>
        <row r="2676">
          <cell r="BT2676" t="str">
            <v>Szokolya</v>
          </cell>
        </row>
        <row r="2677">
          <cell r="BT2677" t="str">
            <v>Szólád</v>
          </cell>
        </row>
        <row r="2678">
          <cell r="BT2678" t="str">
            <v>Szolnok</v>
          </cell>
        </row>
        <row r="2679">
          <cell r="BT2679" t="str">
            <v>Szombathely</v>
          </cell>
        </row>
        <row r="2680">
          <cell r="BT2680" t="str">
            <v>Szomód</v>
          </cell>
        </row>
        <row r="2681">
          <cell r="BT2681" t="str">
            <v>Szomolya</v>
          </cell>
        </row>
        <row r="2682">
          <cell r="BT2682" t="str">
            <v>Szomor</v>
          </cell>
        </row>
        <row r="2683">
          <cell r="BT2683" t="str">
            <v>Szorgalmatos</v>
          </cell>
        </row>
        <row r="2684">
          <cell r="BT2684" t="str">
            <v>Szorosad</v>
          </cell>
        </row>
        <row r="2685">
          <cell r="BT2685" t="str">
            <v>Szőc</v>
          </cell>
        </row>
        <row r="2686">
          <cell r="BT2686" t="str">
            <v>Szőce</v>
          </cell>
        </row>
        <row r="2687">
          <cell r="BT2687" t="str">
            <v>Sződ</v>
          </cell>
        </row>
        <row r="2688">
          <cell r="BT2688" t="str">
            <v>Sződliget</v>
          </cell>
        </row>
        <row r="2689">
          <cell r="BT2689" t="str">
            <v>Szögliget</v>
          </cell>
        </row>
        <row r="2690">
          <cell r="BT2690" t="str">
            <v>Szőke</v>
          </cell>
        </row>
        <row r="2691">
          <cell r="BT2691" t="str">
            <v>Szőkéd</v>
          </cell>
        </row>
        <row r="2692">
          <cell r="BT2692" t="str">
            <v>Szőkedencs</v>
          </cell>
        </row>
        <row r="2693">
          <cell r="BT2693" t="str">
            <v>Szőlősardó</v>
          </cell>
        </row>
        <row r="2694">
          <cell r="BT2694" t="str">
            <v>Szőlősgyörök</v>
          </cell>
        </row>
        <row r="2695">
          <cell r="BT2695" t="str">
            <v>Szörény</v>
          </cell>
        </row>
        <row r="2696">
          <cell r="BT2696" t="str">
            <v>Szúcs</v>
          </cell>
        </row>
        <row r="2697">
          <cell r="BT2697" t="str">
            <v>Szuha</v>
          </cell>
        </row>
        <row r="2698">
          <cell r="BT2698" t="str">
            <v>Szuhafő</v>
          </cell>
        </row>
        <row r="2699">
          <cell r="BT2699" t="str">
            <v>Szuhakálló</v>
          </cell>
        </row>
        <row r="2700">
          <cell r="BT2700" t="str">
            <v>Szuhogy</v>
          </cell>
        </row>
        <row r="2701">
          <cell r="BT2701" t="str">
            <v>Szulimán</v>
          </cell>
        </row>
        <row r="2702">
          <cell r="BT2702" t="str">
            <v>Szulok</v>
          </cell>
        </row>
        <row r="2703">
          <cell r="BT2703" t="str">
            <v>Szurdokpüspöki</v>
          </cell>
        </row>
        <row r="2704">
          <cell r="BT2704" t="str">
            <v>Szűcsi</v>
          </cell>
        </row>
        <row r="2705">
          <cell r="BT2705" t="str">
            <v>Szügy</v>
          </cell>
        </row>
        <row r="2706">
          <cell r="BT2706" t="str">
            <v>Szűr</v>
          </cell>
        </row>
        <row r="2707">
          <cell r="BT2707" t="str">
            <v>Tab</v>
          </cell>
        </row>
        <row r="2708">
          <cell r="BT2708" t="str">
            <v>Tabajd</v>
          </cell>
        </row>
        <row r="2709">
          <cell r="BT2709" t="str">
            <v>Tabdi</v>
          </cell>
        </row>
        <row r="2710">
          <cell r="BT2710" t="str">
            <v>Táborfalva</v>
          </cell>
        </row>
        <row r="2711">
          <cell r="BT2711" t="str">
            <v>Tác</v>
          </cell>
        </row>
        <row r="2712">
          <cell r="BT2712" t="str">
            <v>Tagyon</v>
          </cell>
        </row>
        <row r="2713">
          <cell r="BT2713" t="str">
            <v>Tahitótfalu</v>
          </cell>
        </row>
        <row r="2714">
          <cell r="BT2714" t="str">
            <v>Takácsi</v>
          </cell>
        </row>
        <row r="2715">
          <cell r="BT2715" t="str">
            <v>Tákos</v>
          </cell>
        </row>
        <row r="2716">
          <cell r="BT2716" t="str">
            <v>Taksony</v>
          </cell>
        </row>
        <row r="2717">
          <cell r="BT2717" t="str">
            <v>Taktabáj</v>
          </cell>
        </row>
        <row r="2718">
          <cell r="BT2718" t="str">
            <v>Taktaharkány</v>
          </cell>
        </row>
        <row r="2719">
          <cell r="BT2719" t="str">
            <v>Taktakenéz</v>
          </cell>
        </row>
        <row r="2720">
          <cell r="BT2720" t="str">
            <v>Taktaszada</v>
          </cell>
        </row>
        <row r="2721">
          <cell r="BT2721" t="str">
            <v>Taliándörögd</v>
          </cell>
        </row>
        <row r="2722">
          <cell r="BT2722" t="str">
            <v>Tállya</v>
          </cell>
        </row>
        <row r="2723">
          <cell r="BT2723" t="str">
            <v>Tamási</v>
          </cell>
        </row>
        <row r="2724">
          <cell r="BT2724" t="str">
            <v>Tanakajd</v>
          </cell>
        </row>
        <row r="2725">
          <cell r="BT2725" t="str">
            <v>Táp</v>
          </cell>
        </row>
        <row r="2726">
          <cell r="BT2726" t="str">
            <v>Tápióbicske</v>
          </cell>
        </row>
        <row r="2727">
          <cell r="BT2727" t="str">
            <v>Tápiógyörgye</v>
          </cell>
        </row>
        <row r="2728">
          <cell r="BT2728" t="str">
            <v>Tápióság</v>
          </cell>
        </row>
        <row r="2729">
          <cell r="BT2729" t="str">
            <v>Tápiószecső</v>
          </cell>
        </row>
        <row r="2730">
          <cell r="BT2730" t="str">
            <v>Tápiószele</v>
          </cell>
        </row>
        <row r="2731">
          <cell r="BT2731" t="str">
            <v>Tápiószentmárton</v>
          </cell>
        </row>
        <row r="2732">
          <cell r="BT2732" t="str">
            <v>Tápiószőlős</v>
          </cell>
        </row>
        <row r="2733">
          <cell r="BT2733" t="str">
            <v>Táplánszentkereszt</v>
          </cell>
        </row>
        <row r="2734">
          <cell r="BT2734" t="str">
            <v>Tapolca</v>
          </cell>
        </row>
        <row r="2735">
          <cell r="BT2735" t="str">
            <v>Tapsony</v>
          </cell>
        </row>
        <row r="2736">
          <cell r="BT2736" t="str">
            <v>Tápszentmiklós</v>
          </cell>
        </row>
        <row r="2737">
          <cell r="BT2737" t="str">
            <v>Tar</v>
          </cell>
        </row>
        <row r="2738">
          <cell r="BT2738" t="str">
            <v>Tarany</v>
          </cell>
        </row>
        <row r="2739">
          <cell r="BT2739" t="str">
            <v>Tarcal</v>
          </cell>
        </row>
        <row r="2740">
          <cell r="BT2740" t="str">
            <v>Tard</v>
          </cell>
        </row>
        <row r="2741">
          <cell r="BT2741" t="str">
            <v>Tardona</v>
          </cell>
        </row>
        <row r="2742">
          <cell r="BT2742" t="str">
            <v>Tardos</v>
          </cell>
        </row>
        <row r="2743">
          <cell r="BT2743" t="str">
            <v>Tarhos</v>
          </cell>
        </row>
        <row r="2744">
          <cell r="BT2744" t="str">
            <v>Tarján</v>
          </cell>
        </row>
        <row r="2745">
          <cell r="BT2745" t="str">
            <v>Tarjánpuszta</v>
          </cell>
        </row>
        <row r="2746">
          <cell r="BT2746" t="str">
            <v>Tárkány</v>
          </cell>
        </row>
        <row r="2747">
          <cell r="BT2747" t="str">
            <v>Tarnabod</v>
          </cell>
        </row>
        <row r="2748">
          <cell r="BT2748" t="str">
            <v>Tarnalelesz</v>
          </cell>
        </row>
        <row r="2749">
          <cell r="BT2749" t="str">
            <v>Tarnaméra</v>
          </cell>
        </row>
        <row r="2750">
          <cell r="BT2750" t="str">
            <v>Tarnaörs</v>
          </cell>
        </row>
        <row r="2751">
          <cell r="BT2751" t="str">
            <v>Tarnaszentmária</v>
          </cell>
        </row>
        <row r="2752">
          <cell r="BT2752" t="str">
            <v>Tarnaszentmiklós</v>
          </cell>
        </row>
        <row r="2753">
          <cell r="BT2753" t="str">
            <v>Tarnazsadány</v>
          </cell>
        </row>
        <row r="2754">
          <cell r="BT2754" t="str">
            <v>Tárnok</v>
          </cell>
        </row>
        <row r="2755">
          <cell r="BT2755" t="str">
            <v>Tárnokréti</v>
          </cell>
        </row>
        <row r="2756">
          <cell r="BT2756" t="str">
            <v>Tarpa</v>
          </cell>
        </row>
        <row r="2757">
          <cell r="BT2757" t="str">
            <v>Tarrós</v>
          </cell>
        </row>
        <row r="2758">
          <cell r="BT2758" t="str">
            <v>Táska</v>
          </cell>
        </row>
        <row r="2759">
          <cell r="BT2759" t="str">
            <v>Tass</v>
          </cell>
        </row>
        <row r="2760">
          <cell r="BT2760" t="str">
            <v>Taszár</v>
          </cell>
        </row>
        <row r="2761">
          <cell r="BT2761" t="str">
            <v>Tát</v>
          </cell>
        </row>
        <row r="2762">
          <cell r="BT2762" t="str">
            <v>Tata</v>
          </cell>
        </row>
        <row r="2763">
          <cell r="BT2763" t="str">
            <v>Tatabánya</v>
          </cell>
        </row>
        <row r="2764">
          <cell r="BT2764" t="str">
            <v>Tataháza</v>
          </cell>
        </row>
        <row r="2765">
          <cell r="BT2765" t="str">
            <v>Tatárszentgyörgy</v>
          </cell>
        </row>
        <row r="2766">
          <cell r="BT2766" t="str">
            <v>Tázlár</v>
          </cell>
        </row>
        <row r="2767">
          <cell r="BT2767" t="str">
            <v>Téglás</v>
          </cell>
        </row>
        <row r="2768">
          <cell r="BT2768" t="str">
            <v>Tekenye</v>
          </cell>
        </row>
        <row r="2769">
          <cell r="BT2769" t="str">
            <v>Tékes</v>
          </cell>
        </row>
        <row r="2770">
          <cell r="BT2770" t="str">
            <v>Teklafalu</v>
          </cell>
        </row>
        <row r="2771">
          <cell r="BT2771" t="str">
            <v>Telekes</v>
          </cell>
        </row>
        <row r="2772">
          <cell r="BT2772" t="str">
            <v>Telekgerendás</v>
          </cell>
        </row>
        <row r="2773">
          <cell r="BT2773" t="str">
            <v>Teleki</v>
          </cell>
        </row>
        <row r="2774">
          <cell r="BT2774" t="str">
            <v>Telki</v>
          </cell>
        </row>
        <row r="2775">
          <cell r="BT2775" t="str">
            <v>Telkibánya</v>
          </cell>
        </row>
        <row r="2776">
          <cell r="BT2776" t="str">
            <v>Tengelic</v>
          </cell>
        </row>
        <row r="2777">
          <cell r="BT2777" t="str">
            <v>Tengeri</v>
          </cell>
        </row>
        <row r="2778">
          <cell r="BT2778" t="str">
            <v>Tengőd</v>
          </cell>
        </row>
        <row r="2779">
          <cell r="BT2779" t="str">
            <v>Tenk</v>
          </cell>
        </row>
        <row r="2780">
          <cell r="BT2780" t="str">
            <v>Tényő</v>
          </cell>
        </row>
        <row r="2781">
          <cell r="BT2781" t="str">
            <v>Tépe</v>
          </cell>
        </row>
        <row r="2782">
          <cell r="BT2782" t="str">
            <v>Terem</v>
          </cell>
        </row>
        <row r="2783">
          <cell r="BT2783" t="str">
            <v>Terény</v>
          </cell>
        </row>
        <row r="2784">
          <cell r="BT2784" t="str">
            <v>Tereske</v>
          </cell>
        </row>
        <row r="2785">
          <cell r="BT2785" t="str">
            <v>Teresztenye</v>
          </cell>
        </row>
        <row r="2786">
          <cell r="BT2786" t="str">
            <v>Terpes</v>
          </cell>
        </row>
        <row r="2787">
          <cell r="BT2787" t="str">
            <v>Tés</v>
          </cell>
        </row>
        <row r="2788">
          <cell r="BT2788" t="str">
            <v>Tésa</v>
          </cell>
        </row>
        <row r="2789">
          <cell r="BT2789" t="str">
            <v>Tésenfa</v>
          </cell>
        </row>
        <row r="2790">
          <cell r="BT2790" t="str">
            <v>Téseny</v>
          </cell>
        </row>
        <row r="2791">
          <cell r="BT2791" t="str">
            <v>Teskánd</v>
          </cell>
        </row>
        <row r="2792">
          <cell r="BT2792" t="str">
            <v>Tét</v>
          </cell>
        </row>
        <row r="2793">
          <cell r="BT2793" t="str">
            <v>Tetétlen</v>
          </cell>
        </row>
        <row r="2794">
          <cell r="BT2794" t="str">
            <v>Tevel</v>
          </cell>
        </row>
        <row r="2795">
          <cell r="BT2795" t="str">
            <v>Tibolddaróc</v>
          </cell>
        </row>
        <row r="2796">
          <cell r="BT2796" t="str">
            <v>Tiborszállás</v>
          </cell>
        </row>
        <row r="2797">
          <cell r="BT2797" t="str">
            <v>Tihany</v>
          </cell>
        </row>
        <row r="2798">
          <cell r="BT2798" t="str">
            <v>Tikos</v>
          </cell>
        </row>
        <row r="2799">
          <cell r="BT2799" t="str">
            <v>Tilaj</v>
          </cell>
        </row>
        <row r="2800">
          <cell r="BT2800" t="str">
            <v>Timár</v>
          </cell>
        </row>
        <row r="2801">
          <cell r="BT2801" t="str">
            <v>Tinnye</v>
          </cell>
        </row>
        <row r="2802">
          <cell r="BT2802" t="str">
            <v>Tiszaadony</v>
          </cell>
        </row>
        <row r="2803">
          <cell r="BT2803" t="str">
            <v>Tiszaalpár</v>
          </cell>
        </row>
        <row r="2804">
          <cell r="BT2804" t="str">
            <v>Tiszabábolna</v>
          </cell>
        </row>
        <row r="2805">
          <cell r="BT2805" t="str">
            <v>Tiszabecs</v>
          </cell>
        </row>
        <row r="2806">
          <cell r="BT2806" t="str">
            <v>Tiszabercel</v>
          </cell>
        </row>
        <row r="2807">
          <cell r="BT2807" t="str">
            <v>Tiszabezdéd</v>
          </cell>
        </row>
        <row r="2808">
          <cell r="BT2808" t="str">
            <v>Tiszabő</v>
          </cell>
        </row>
        <row r="2809">
          <cell r="BT2809" t="str">
            <v>Tiszabura</v>
          </cell>
        </row>
        <row r="2810">
          <cell r="BT2810" t="str">
            <v>Tiszacsécse</v>
          </cell>
        </row>
        <row r="2811">
          <cell r="BT2811" t="str">
            <v>Tiszacsege</v>
          </cell>
        </row>
        <row r="2812">
          <cell r="BT2812" t="str">
            <v>Tiszacsermely</v>
          </cell>
        </row>
        <row r="2813">
          <cell r="BT2813" t="str">
            <v>Tiszadada</v>
          </cell>
        </row>
        <row r="2814">
          <cell r="BT2814" t="str">
            <v>Tiszaderzs</v>
          </cell>
        </row>
        <row r="2815">
          <cell r="BT2815" t="str">
            <v>Tiszadob</v>
          </cell>
        </row>
        <row r="2816">
          <cell r="BT2816" t="str">
            <v>Tiszadorogma</v>
          </cell>
        </row>
        <row r="2817">
          <cell r="BT2817" t="str">
            <v>Tiszaeszlár</v>
          </cell>
        </row>
        <row r="2818">
          <cell r="BT2818" t="str">
            <v>Tiszaföldvár</v>
          </cell>
        </row>
        <row r="2819">
          <cell r="BT2819" t="str">
            <v>Tiszafüred</v>
          </cell>
        </row>
        <row r="2820">
          <cell r="BT2820" t="str">
            <v>Tiszagyenda</v>
          </cell>
        </row>
        <row r="2821">
          <cell r="BT2821" t="str">
            <v>Tiszagyulaháza</v>
          </cell>
        </row>
        <row r="2822">
          <cell r="BT2822" t="str">
            <v>Tiszaigar</v>
          </cell>
        </row>
        <row r="2823">
          <cell r="BT2823" t="str">
            <v>Tiszainoka</v>
          </cell>
        </row>
        <row r="2824">
          <cell r="BT2824" t="str">
            <v>Tiszajenő</v>
          </cell>
        </row>
        <row r="2825">
          <cell r="BT2825" t="str">
            <v>Tiszakanyár</v>
          </cell>
        </row>
        <row r="2826">
          <cell r="BT2826" t="str">
            <v>Tiszakarád</v>
          </cell>
        </row>
        <row r="2827">
          <cell r="BT2827" t="str">
            <v>Tiszakécske</v>
          </cell>
        </row>
        <row r="2828">
          <cell r="BT2828" t="str">
            <v>Tiszakerecseny</v>
          </cell>
        </row>
        <row r="2829">
          <cell r="BT2829" t="str">
            <v>Tiszakeszi</v>
          </cell>
        </row>
        <row r="2830">
          <cell r="BT2830" t="str">
            <v>Tiszakóród</v>
          </cell>
        </row>
        <row r="2831">
          <cell r="BT2831" t="str">
            <v>Tiszakürt</v>
          </cell>
        </row>
        <row r="2832">
          <cell r="BT2832" t="str">
            <v>Tiszaladány</v>
          </cell>
        </row>
        <row r="2833">
          <cell r="BT2833" t="str">
            <v>Tiszalök</v>
          </cell>
        </row>
        <row r="2834">
          <cell r="BT2834" t="str">
            <v>Tiszalúc</v>
          </cell>
        </row>
        <row r="2835">
          <cell r="BT2835" t="str">
            <v>Tiszamogyorós</v>
          </cell>
        </row>
        <row r="2836">
          <cell r="BT2836" t="str">
            <v>Tiszanagyfalu</v>
          </cell>
        </row>
        <row r="2837">
          <cell r="BT2837" t="str">
            <v>Tiszanána</v>
          </cell>
        </row>
        <row r="2838">
          <cell r="BT2838" t="str">
            <v>Tiszaörs</v>
          </cell>
        </row>
        <row r="2839">
          <cell r="BT2839" t="str">
            <v>Tiszapalkonya</v>
          </cell>
        </row>
        <row r="2840">
          <cell r="BT2840" t="str">
            <v>Tiszapüspöki</v>
          </cell>
        </row>
        <row r="2841">
          <cell r="BT2841" t="str">
            <v>Tiszarád</v>
          </cell>
        </row>
        <row r="2842">
          <cell r="BT2842" t="str">
            <v>Tiszaroff</v>
          </cell>
        </row>
        <row r="2843">
          <cell r="BT2843" t="str">
            <v>Tiszasas</v>
          </cell>
        </row>
        <row r="2844">
          <cell r="BT2844" t="str">
            <v>Tiszasüly</v>
          </cell>
        </row>
        <row r="2845">
          <cell r="BT2845" t="str">
            <v>Tiszaszalka</v>
          </cell>
        </row>
        <row r="2846">
          <cell r="BT2846" t="str">
            <v>Tiszaszentimre</v>
          </cell>
        </row>
        <row r="2847">
          <cell r="BT2847" t="str">
            <v>Tiszaszentmárton</v>
          </cell>
        </row>
        <row r="2848">
          <cell r="BT2848" t="str">
            <v>Tiszasziget</v>
          </cell>
        </row>
        <row r="2849">
          <cell r="BT2849" t="str">
            <v>Tiszaszőlős</v>
          </cell>
        </row>
        <row r="2850">
          <cell r="BT2850" t="str">
            <v>Tiszatardos</v>
          </cell>
        </row>
        <row r="2851">
          <cell r="BT2851" t="str">
            <v>Tiszatarján</v>
          </cell>
        </row>
        <row r="2852">
          <cell r="BT2852" t="str">
            <v>Tiszatelek</v>
          </cell>
        </row>
        <row r="2853">
          <cell r="BT2853" t="str">
            <v>Tiszatenyő</v>
          </cell>
        </row>
        <row r="2854">
          <cell r="BT2854" t="str">
            <v>Tiszaug</v>
          </cell>
        </row>
        <row r="2855">
          <cell r="BT2855" t="str">
            <v>Tiszaújváros</v>
          </cell>
        </row>
        <row r="2856">
          <cell r="BT2856" t="str">
            <v>Tiszavalk</v>
          </cell>
        </row>
        <row r="2857">
          <cell r="BT2857" t="str">
            <v>Tiszavárkony</v>
          </cell>
        </row>
        <row r="2858">
          <cell r="BT2858" t="str">
            <v>Tiszavasvári</v>
          </cell>
        </row>
        <row r="2859">
          <cell r="BT2859" t="str">
            <v>Tiszavid</v>
          </cell>
        </row>
        <row r="2860">
          <cell r="BT2860" t="str">
            <v>Tisztaberek</v>
          </cell>
        </row>
        <row r="2861">
          <cell r="BT2861" t="str">
            <v>Tivadar</v>
          </cell>
        </row>
        <row r="2862">
          <cell r="BT2862" t="str">
            <v>Tóalmás</v>
          </cell>
        </row>
        <row r="2863">
          <cell r="BT2863" t="str">
            <v>Tófalu</v>
          </cell>
        </row>
        <row r="2864">
          <cell r="BT2864" t="str">
            <v>Tófej</v>
          </cell>
        </row>
        <row r="2865">
          <cell r="BT2865" t="str">
            <v>Tófű</v>
          </cell>
        </row>
        <row r="2866">
          <cell r="BT2866" t="str">
            <v>Tokaj</v>
          </cell>
        </row>
        <row r="2867">
          <cell r="BT2867" t="str">
            <v>Tokod</v>
          </cell>
        </row>
        <row r="2868">
          <cell r="BT2868" t="str">
            <v>Tokodaltáró</v>
          </cell>
        </row>
        <row r="2869">
          <cell r="BT2869" t="str">
            <v>Tokorcs</v>
          </cell>
        </row>
        <row r="2870">
          <cell r="BT2870" t="str">
            <v>Tolcsva</v>
          </cell>
        </row>
        <row r="2871">
          <cell r="BT2871" t="str">
            <v>Told</v>
          </cell>
        </row>
        <row r="2872">
          <cell r="BT2872" t="str">
            <v>Tolmács</v>
          </cell>
        </row>
        <row r="2873">
          <cell r="BT2873" t="str">
            <v>Tolna</v>
          </cell>
        </row>
        <row r="2874">
          <cell r="BT2874" t="str">
            <v>Tolnanémedi</v>
          </cell>
        </row>
        <row r="2875">
          <cell r="BT2875" t="str">
            <v>Tomajmonostora</v>
          </cell>
        </row>
        <row r="2876">
          <cell r="BT2876" t="str">
            <v>Tomor</v>
          </cell>
        </row>
        <row r="2877">
          <cell r="BT2877" t="str">
            <v>Tompa</v>
          </cell>
        </row>
        <row r="2878">
          <cell r="BT2878" t="str">
            <v>Tompaládony</v>
          </cell>
        </row>
        <row r="2879">
          <cell r="BT2879" t="str">
            <v>Tordas</v>
          </cell>
        </row>
        <row r="2880">
          <cell r="BT2880" t="str">
            <v>Tormafölde</v>
          </cell>
        </row>
        <row r="2881">
          <cell r="BT2881" t="str">
            <v>Tormás</v>
          </cell>
        </row>
        <row r="2882">
          <cell r="BT2882" t="str">
            <v>Tormásliget</v>
          </cell>
        </row>
        <row r="2883">
          <cell r="BT2883" t="str">
            <v>Tornabarakony</v>
          </cell>
        </row>
        <row r="2884">
          <cell r="BT2884" t="str">
            <v>Tornakápolna</v>
          </cell>
        </row>
        <row r="2885">
          <cell r="BT2885" t="str">
            <v>Tornanádaska</v>
          </cell>
        </row>
        <row r="2886">
          <cell r="BT2886" t="str">
            <v>Tornaszentandrás</v>
          </cell>
        </row>
        <row r="2887">
          <cell r="BT2887" t="str">
            <v>Tornaszentjakab</v>
          </cell>
        </row>
        <row r="2888">
          <cell r="BT2888" t="str">
            <v>Tornyiszentmiklós</v>
          </cell>
        </row>
        <row r="2889">
          <cell r="BT2889" t="str">
            <v>Tornyosnémeti</v>
          </cell>
        </row>
        <row r="2890">
          <cell r="BT2890" t="str">
            <v>Tornyospálca</v>
          </cell>
        </row>
        <row r="2891">
          <cell r="BT2891" t="str">
            <v>Torony</v>
          </cell>
        </row>
        <row r="2892">
          <cell r="BT2892" t="str">
            <v>Torvaj</v>
          </cell>
        </row>
        <row r="2893">
          <cell r="BT2893" t="str">
            <v>Tószeg</v>
          </cell>
        </row>
        <row r="2894">
          <cell r="BT2894" t="str">
            <v>Tótkomlós</v>
          </cell>
        </row>
        <row r="2895">
          <cell r="BT2895" t="str">
            <v>Tótszentgyörgy</v>
          </cell>
        </row>
        <row r="2896">
          <cell r="BT2896" t="str">
            <v>Tótszentmárton</v>
          </cell>
        </row>
        <row r="2897">
          <cell r="BT2897" t="str">
            <v>Tótszerdahely</v>
          </cell>
        </row>
        <row r="2898">
          <cell r="BT2898" t="str">
            <v>Tótújfalu</v>
          </cell>
        </row>
        <row r="2899">
          <cell r="BT2899" t="str">
            <v>Tótvázsony</v>
          </cell>
        </row>
        <row r="2900">
          <cell r="BT2900" t="str">
            <v>Tök</v>
          </cell>
        </row>
        <row r="2901">
          <cell r="BT2901" t="str">
            <v>Tököl</v>
          </cell>
        </row>
        <row r="2902">
          <cell r="BT2902" t="str">
            <v>Töltéstava</v>
          </cell>
        </row>
        <row r="2903">
          <cell r="BT2903" t="str">
            <v>Tömörd</v>
          </cell>
        </row>
        <row r="2904">
          <cell r="BT2904" t="str">
            <v>Tömörkény</v>
          </cell>
        </row>
        <row r="2905">
          <cell r="BT2905" t="str">
            <v>Törökbálint</v>
          </cell>
        </row>
        <row r="2906">
          <cell r="BT2906" t="str">
            <v>Törökkoppány</v>
          </cell>
        </row>
        <row r="2907">
          <cell r="BT2907" t="str">
            <v>Törökszentmiklós</v>
          </cell>
        </row>
        <row r="2908">
          <cell r="BT2908" t="str">
            <v>Törtel</v>
          </cell>
        </row>
        <row r="2909">
          <cell r="BT2909" t="str">
            <v>Töttös</v>
          </cell>
        </row>
        <row r="2910">
          <cell r="BT2910" t="str">
            <v>Trizs</v>
          </cell>
        </row>
        <row r="2911">
          <cell r="BT2911" t="str">
            <v>Tunyogmatolcs</v>
          </cell>
        </row>
        <row r="2912">
          <cell r="BT2912" t="str">
            <v>Tura</v>
          </cell>
        </row>
        <row r="2913">
          <cell r="BT2913" t="str">
            <v>Túristvándi</v>
          </cell>
        </row>
        <row r="2914">
          <cell r="BT2914" t="str">
            <v>Túrkeve</v>
          </cell>
        </row>
        <row r="2915">
          <cell r="BT2915" t="str">
            <v>Túrony</v>
          </cell>
        </row>
        <row r="2916">
          <cell r="BT2916" t="str">
            <v>Túrricse</v>
          </cell>
        </row>
        <row r="2917">
          <cell r="BT2917" t="str">
            <v>Tuzsér</v>
          </cell>
        </row>
        <row r="2918">
          <cell r="BT2918" t="str">
            <v>Türje</v>
          </cell>
        </row>
        <row r="2919">
          <cell r="BT2919" t="str">
            <v>Tüskevár</v>
          </cell>
        </row>
        <row r="2920">
          <cell r="BT2920" t="str">
            <v>Tyukod</v>
          </cell>
        </row>
        <row r="2921">
          <cell r="BT2921" t="str">
            <v>Udvar</v>
          </cell>
        </row>
        <row r="2922">
          <cell r="BT2922" t="str">
            <v>Udvari</v>
          </cell>
        </row>
        <row r="2923">
          <cell r="BT2923" t="str">
            <v>Ugod</v>
          </cell>
        </row>
        <row r="2924">
          <cell r="BT2924" t="str">
            <v>Újbarok</v>
          </cell>
        </row>
        <row r="2925">
          <cell r="BT2925" t="str">
            <v>Újcsanálos</v>
          </cell>
        </row>
        <row r="2926">
          <cell r="BT2926" t="str">
            <v>Újdombrád</v>
          </cell>
        </row>
        <row r="2927">
          <cell r="BT2927" t="str">
            <v>Újfehértó</v>
          </cell>
        </row>
        <row r="2928">
          <cell r="BT2928" t="str">
            <v>Újhartyán</v>
          </cell>
        </row>
        <row r="2929">
          <cell r="BT2929" t="str">
            <v>Újiráz</v>
          </cell>
        </row>
        <row r="2930">
          <cell r="BT2930" t="str">
            <v>Újireg</v>
          </cell>
        </row>
        <row r="2931">
          <cell r="BT2931" t="str">
            <v>Újkenéz</v>
          </cell>
        </row>
        <row r="2932">
          <cell r="BT2932" t="str">
            <v>Újkér</v>
          </cell>
        </row>
        <row r="2933">
          <cell r="BT2933" t="str">
            <v>Újkígyós</v>
          </cell>
        </row>
        <row r="2934">
          <cell r="BT2934" t="str">
            <v>Újlengyel</v>
          </cell>
        </row>
        <row r="2935">
          <cell r="BT2935" t="str">
            <v>Újléta</v>
          </cell>
        </row>
        <row r="2936">
          <cell r="BT2936" t="str">
            <v>Újlőrincfalva</v>
          </cell>
        </row>
        <row r="2937">
          <cell r="BT2937" t="str">
            <v>Újpetre</v>
          </cell>
        </row>
        <row r="2938">
          <cell r="BT2938" t="str">
            <v>Újrónafő</v>
          </cell>
        </row>
        <row r="2939">
          <cell r="BT2939" t="str">
            <v>Újsolt</v>
          </cell>
        </row>
        <row r="2940">
          <cell r="BT2940" t="str">
            <v>Újszalonta</v>
          </cell>
        </row>
        <row r="2941">
          <cell r="BT2941" t="str">
            <v>Újszász</v>
          </cell>
        </row>
        <row r="2942">
          <cell r="BT2942" t="str">
            <v>Újszentiván</v>
          </cell>
        </row>
        <row r="2943">
          <cell r="BT2943" t="str">
            <v>Újszentmargita</v>
          </cell>
        </row>
        <row r="2944">
          <cell r="BT2944" t="str">
            <v>Újszilvás</v>
          </cell>
        </row>
        <row r="2945">
          <cell r="BT2945" t="str">
            <v>Újtelek</v>
          </cell>
        </row>
        <row r="2946">
          <cell r="BT2946" t="str">
            <v>Újtikos</v>
          </cell>
        </row>
        <row r="2947">
          <cell r="BT2947" t="str">
            <v>Újudvar</v>
          </cell>
        </row>
        <row r="2948">
          <cell r="BT2948" t="str">
            <v>Újvárfalva</v>
          </cell>
        </row>
        <row r="2949">
          <cell r="BT2949" t="str">
            <v>Ukk</v>
          </cell>
        </row>
        <row r="2950">
          <cell r="BT2950" t="str">
            <v>Und</v>
          </cell>
        </row>
        <row r="2951">
          <cell r="BT2951" t="str">
            <v>Úny</v>
          </cell>
        </row>
        <row r="2952">
          <cell r="BT2952" t="str">
            <v>Uppony</v>
          </cell>
        </row>
        <row r="2953">
          <cell r="BT2953" t="str">
            <v>Ura</v>
          </cell>
        </row>
        <row r="2954">
          <cell r="BT2954" t="str">
            <v>Uraiújfalu</v>
          </cell>
        </row>
        <row r="2955">
          <cell r="BT2955" t="str">
            <v>Úrhida</v>
          </cell>
        </row>
        <row r="2956">
          <cell r="BT2956" t="str">
            <v>Úri</v>
          </cell>
        </row>
        <row r="2957">
          <cell r="BT2957" t="str">
            <v>Úrkút</v>
          </cell>
        </row>
        <row r="2958">
          <cell r="BT2958" t="str">
            <v>Uszka</v>
          </cell>
        </row>
        <row r="2959">
          <cell r="BT2959" t="str">
            <v>Uszód</v>
          </cell>
        </row>
        <row r="2960">
          <cell r="BT2960" t="str">
            <v>Uzsa</v>
          </cell>
        </row>
        <row r="2961">
          <cell r="BT2961" t="str">
            <v>Üllés</v>
          </cell>
        </row>
        <row r="2962">
          <cell r="BT2962" t="str">
            <v>Üllő</v>
          </cell>
        </row>
        <row r="2963">
          <cell r="BT2963" t="str">
            <v>Üröm</v>
          </cell>
        </row>
        <row r="2964">
          <cell r="BT2964" t="str">
            <v>Vác</v>
          </cell>
        </row>
        <row r="2965">
          <cell r="BT2965" t="str">
            <v>Vácduka</v>
          </cell>
        </row>
        <row r="2966">
          <cell r="BT2966" t="str">
            <v>Vácegres</v>
          </cell>
        </row>
        <row r="2967">
          <cell r="BT2967" t="str">
            <v>Váchartyán</v>
          </cell>
        </row>
        <row r="2968">
          <cell r="BT2968" t="str">
            <v>Váckisújfalu</v>
          </cell>
        </row>
        <row r="2969">
          <cell r="BT2969" t="str">
            <v>Vácrátót</v>
          </cell>
        </row>
        <row r="2970">
          <cell r="BT2970" t="str">
            <v>Vácszentlászló</v>
          </cell>
        </row>
        <row r="2971">
          <cell r="BT2971" t="str">
            <v>Vadna</v>
          </cell>
        </row>
        <row r="2972">
          <cell r="BT2972" t="str">
            <v>Vadosfa</v>
          </cell>
        </row>
        <row r="2973">
          <cell r="BT2973" t="str">
            <v>Vág</v>
          </cell>
        </row>
        <row r="2974">
          <cell r="BT2974" t="str">
            <v>Vágáshuta</v>
          </cell>
        </row>
        <row r="2975">
          <cell r="BT2975" t="str">
            <v>Vaja</v>
          </cell>
        </row>
        <row r="2976">
          <cell r="BT2976" t="str">
            <v>Vajdácska</v>
          </cell>
        </row>
        <row r="2977">
          <cell r="BT2977" t="str">
            <v>Vajszló</v>
          </cell>
        </row>
        <row r="2978">
          <cell r="BT2978" t="str">
            <v>Vajta</v>
          </cell>
        </row>
        <row r="2979">
          <cell r="BT2979" t="str">
            <v>Vál</v>
          </cell>
        </row>
        <row r="2980">
          <cell r="BT2980" t="str">
            <v>Valkó</v>
          </cell>
        </row>
        <row r="2981">
          <cell r="BT2981" t="str">
            <v>Valkonya</v>
          </cell>
        </row>
        <row r="2982">
          <cell r="BT2982" t="str">
            <v>Vállaj</v>
          </cell>
        </row>
        <row r="2983">
          <cell r="BT2983" t="str">
            <v>Vállus</v>
          </cell>
        </row>
        <row r="2984">
          <cell r="BT2984" t="str">
            <v>Vámosatya</v>
          </cell>
        </row>
        <row r="2985">
          <cell r="BT2985" t="str">
            <v>Vámoscsalád</v>
          </cell>
        </row>
        <row r="2986">
          <cell r="BT2986" t="str">
            <v>Vámosgyörk</v>
          </cell>
        </row>
        <row r="2987">
          <cell r="BT2987" t="str">
            <v>Vámosmikola</v>
          </cell>
        </row>
        <row r="2988">
          <cell r="BT2988" t="str">
            <v>Vámosoroszi</v>
          </cell>
        </row>
        <row r="2989">
          <cell r="BT2989" t="str">
            <v>Vámospércs</v>
          </cell>
        </row>
        <row r="2990">
          <cell r="BT2990" t="str">
            <v>Vámosújfalu</v>
          </cell>
        </row>
        <row r="2991">
          <cell r="BT2991" t="str">
            <v>Vámosszabadi</v>
          </cell>
        </row>
        <row r="2992">
          <cell r="BT2992" t="str">
            <v>Váncsod</v>
          </cell>
        </row>
        <row r="2993">
          <cell r="BT2993" t="str">
            <v>Vanyarc</v>
          </cell>
        </row>
        <row r="2994">
          <cell r="BT2994" t="str">
            <v>Vanyola</v>
          </cell>
        </row>
        <row r="2995">
          <cell r="BT2995" t="str">
            <v>Várad</v>
          </cell>
        </row>
        <row r="2996">
          <cell r="BT2996" t="str">
            <v>Váralja</v>
          </cell>
        </row>
        <row r="2997">
          <cell r="BT2997" t="str">
            <v>Varászló</v>
          </cell>
        </row>
        <row r="2998">
          <cell r="BT2998" t="str">
            <v>Váraszó</v>
          </cell>
        </row>
        <row r="2999">
          <cell r="BT2999" t="str">
            <v>Várbalog</v>
          </cell>
        </row>
        <row r="3000">
          <cell r="BT3000" t="str">
            <v>Varbó</v>
          </cell>
        </row>
        <row r="3001">
          <cell r="BT3001" t="str">
            <v>Varbóc</v>
          </cell>
        </row>
        <row r="3002">
          <cell r="BT3002" t="str">
            <v>Várda</v>
          </cell>
        </row>
        <row r="3003">
          <cell r="BT3003" t="str">
            <v>Várdomb</v>
          </cell>
        </row>
        <row r="3004">
          <cell r="BT3004" t="str">
            <v>Várfölde</v>
          </cell>
        </row>
        <row r="3005">
          <cell r="BT3005" t="str">
            <v>Varga</v>
          </cell>
        </row>
        <row r="3006">
          <cell r="BT3006" t="str">
            <v>Várgesztes</v>
          </cell>
        </row>
        <row r="3007">
          <cell r="BT3007" t="str">
            <v>Várkesző</v>
          </cell>
        </row>
        <row r="3008">
          <cell r="BT3008" t="str">
            <v>Várong</v>
          </cell>
        </row>
        <row r="3009">
          <cell r="BT3009" t="str">
            <v>Városföld</v>
          </cell>
        </row>
        <row r="3010">
          <cell r="BT3010" t="str">
            <v>Városlőd</v>
          </cell>
        </row>
        <row r="3011">
          <cell r="BT3011" t="str">
            <v>Várpalota</v>
          </cell>
        </row>
        <row r="3012">
          <cell r="BT3012" t="str">
            <v>Varsád</v>
          </cell>
        </row>
        <row r="3013">
          <cell r="BT3013" t="str">
            <v>Varsány</v>
          </cell>
        </row>
        <row r="3014">
          <cell r="BT3014" t="str">
            <v>Várvölgy</v>
          </cell>
        </row>
        <row r="3015">
          <cell r="BT3015" t="str">
            <v>Vasad</v>
          </cell>
        </row>
        <row r="3016">
          <cell r="BT3016" t="str">
            <v>Vasalja</v>
          </cell>
        </row>
        <row r="3017">
          <cell r="BT3017" t="str">
            <v>Vásárosbéc</v>
          </cell>
        </row>
        <row r="3018">
          <cell r="BT3018" t="str">
            <v>Vásárosdombó</v>
          </cell>
        </row>
        <row r="3019">
          <cell r="BT3019" t="str">
            <v>Vásárosfalu</v>
          </cell>
        </row>
        <row r="3020">
          <cell r="BT3020" t="str">
            <v>Vásárosmiske</v>
          </cell>
        </row>
        <row r="3021">
          <cell r="BT3021" t="str">
            <v>Vásárosnamény</v>
          </cell>
        </row>
        <row r="3022">
          <cell r="BT3022" t="str">
            <v>Vasasszonyfa</v>
          </cell>
        </row>
        <row r="3023">
          <cell r="BT3023" t="str">
            <v>Vasboldogasszony</v>
          </cell>
        </row>
        <row r="3024">
          <cell r="BT3024" t="str">
            <v>Vasegerszeg</v>
          </cell>
        </row>
        <row r="3025">
          <cell r="BT3025" t="str">
            <v>Vashosszúfalu</v>
          </cell>
        </row>
        <row r="3026">
          <cell r="BT3026" t="str">
            <v>Vaskeresztes</v>
          </cell>
        </row>
        <row r="3027">
          <cell r="BT3027" t="str">
            <v>Vaskút</v>
          </cell>
        </row>
        <row r="3028">
          <cell r="BT3028" t="str">
            <v>Vasmegyer</v>
          </cell>
        </row>
        <row r="3029">
          <cell r="BT3029" t="str">
            <v>Vaspör</v>
          </cell>
        </row>
        <row r="3030">
          <cell r="BT3030" t="str">
            <v>Vassurány</v>
          </cell>
        </row>
        <row r="3031">
          <cell r="BT3031" t="str">
            <v>Vasvár</v>
          </cell>
        </row>
        <row r="3032">
          <cell r="BT3032" t="str">
            <v>Vaszar</v>
          </cell>
        </row>
        <row r="3033">
          <cell r="BT3033" t="str">
            <v>Vászoly</v>
          </cell>
        </row>
        <row r="3034">
          <cell r="BT3034" t="str">
            <v>Vasszécseny</v>
          </cell>
        </row>
        <row r="3035">
          <cell r="BT3035" t="str">
            <v>Vasszentmihály</v>
          </cell>
        </row>
        <row r="3036">
          <cell r="BT3036" t="str">
            <v>Vasszilvágy</v>
          </cell>
        </row>
        <row r="3037">
          <cell r="BT3037" t="str">
            <v>Vát</v>
          </cell>
        </row>
        <row r="3038">
          <cell r="BT3038" t="str">
            <v>Vatta</v>
          </cell>
        </row>
        <row r="3039">
          <cell r="BT3039" t="str">
            <v>Vázsnok</v>
          </cell>
        </row>
        <row r="3040">
          <cell r="BT3040" t="str">
            <v>Vécs</v>
          </cell>
        </row>
        <row r="3041">
          <cell r="BT3041" t="str">
            <v>Vecsés</v>
          </cell>
        </row>
        <row r="3042">
          <cell r="BT3042" t="str">
            <v>Végegyháza</v>
          </cell>
        </row>
        <row r="3043">
          <cell r="BT3043" t="str">
            <v>Vejti</v>
          </cell>
        </row>
        <row r="3044">
          <cell r="BT3044" t="str">
            <v>Vékény</v>
          </cell>
        </row>
        <row r="3045">
          <cell r="BT3045" t="str">
            <v>Vekerd</v>
          </cell>
        </row>
        <row r="3046">
          <cell r="BT3046" t="str">
            <v>Velem</v>
          </cell>
        </row>
        <row r="3047">
          <cell r="BT3047" t="str">
            <v>Velemér</v>
          </cell>
        </row>
        <row r="3048">
          <cell r="BT3048" t="str">
            <v>Velence</v>
          </cell>
        </row>
        <row r="3049">
          <cell r="BT3049" t="str">
            <v>Velény</v>
          </cell>
        </row>
        <row r="3050">
          <cell r="BT3050" t="str">
            <v>Véménd</v>
          </cell>
        </row>
        <row r="3051">
          <cell r="BT3051" t="str">
            <v>Vének</v>
          </cell>
        </row>
        <row r="3052">
          <cell r="BT3052" t="str">
            <v>Vép</v>
          </cell>
        </row>
        <row r="3053">
          <cell r="BT3053" t="str">
            <v>Vereb</v>
          </cell>
        </row>
        <row r="3054">
          <cell r="BT3054" t="str">
            <v>Veresegyház</v>
          </cell>
        </row>
        <row r="3055">
          <cell r="BT3055" t="str">
            <v>Verőce</v>
          </cell>
        </row>
        <row r="3056">
          <cell r="BT3056" t="str">
            <v>Verpelét</v>
          </cell>
        </row>
        <row r="3057">
          <cell r="BT3057" t="str">
            <v>Verseg</v>
          </cell>
        </row>
        <row r="3058">
          <cell r="BT3058" t="str">
            <v>Versend</v>
          </cell>
        </row>
        <row r="3059">
          <cell r="BT3059" t="str">
            <v>Vértesacsa</v>
          </cell>
        </row>
        <row r="3060">
          <cell r="BT3060" t="str">
            <v>Vértesboglár</v>
          </cell>
        </row>
        <row r="3061">
          <cell r="BT3061" t="str">
            <v>Vérteskethely</v>
          </cell>
        </row>
        <row r="3062">
          <cell r="BT3062" t="str">
            <v>Vértessomló</v>
          </cell>
        </row>
        <row r="3063">
          <cell r="BT3063" t="str">
            <v>Vértestolna</v>
          </cell>
        </row>
        <row r="3064">
          <cell r="BT3064" t="str">
            <v>Vértesszőlős</v>
          </cell>
        </row>
        <row r="3065">
          <cell r="BT3065" t="str">
            <v>Vése</v>
          </cell>
        </row>
        <row r="3066">
          <cell r="BT3066" t="str">
            <v>Veszkény</v>
          </cell>
        </row>
        <row r="3067">
          <cell r="BT3067" t="str">
            <v>Veszprém</v>
          </cell>
        </row>
        <row r="3068">
          <cell r="BT3068" t="str">
            <v>Veszprémfajsz</v>
          </cell>
        </row>
        <row r="3069">
          <cell r="BT3069" t="str">
            <v>Veszprémgalsa</v>
          </cell>
        </row>
        <row r="3070">
          <cell r="BT3070" t="str">
            <v>Veszprémvarsány</v>
          </cell>
        </row>
        <row r="3071">
          <cell r="BT3071" t="str">
            <v>Vésztő</v>
          </cell>
        </row>
        <row r="3072">
          <cell r="BT3072" t="str">
            <v>Vezseny</v>
          </cell>
        </row>
        <row r="3073">
          <cell r="BT3073" t="str">
            <v>Vid</v>
          </cell>
        </row>
        <row r="3074">
          <cell r="BT3074" t="str">
            <v>Vigántpetend</v>
          </cell>
        </row>
        <row r="3075">
          <cell r="BT3075" t="str">
            <v>Villány</v>
          </cell>
        </row>
        <row r="3076">
          <cell r="BT3076" t="str">
            <v>Villánykövesd</v>
          </cell>
        </row>
        <row r="3077">
          <cell r="BT3077" t="str">
            <v>Vilmány</v>
          </cell>
        </row>
        <row r="3078">
          <cell r="BT3078" t="str">
            <v>Vilonya</v>
          </cell>
        </row>
        <row r="3079">
          <cell r="BT3079" t="str">
            <v>Vilyvitány</v>
          </cell>
        </row>
        <row r="3080">
          <cell r="BT3080" t="str">
            <v>Vinár</v>
          </cell>
        </row>
        <row r="3081">
          <cell r="BT3081" t="str">
            <v>Vindornyafok</v>
          </cell>
        </row>
        <row r="3082">
          <cell r="BT3082" t="str">
            <v>Vindornyalak</v>
          </cell>
        </row>
        <row r="3083">
          <cell r="BT3083" t="str">
            <v>Vindornyaszőlős</v>
          </cell>
        </row>
        <row r="3084">
          <cell r="BT3084" t="str">
            <v>Visegrád</v>
          </cell>
        </row>
        <row r="3085">
          <cell r="BT3085" t="str">
            <v>Visnye</v>
          </cell>
        </row>
        <row r="3086">
          <cell r="BT3086" t="str">
            <v>Visonta</v>
          </cell>
        </row>
        <row r="3087">
          <cell r="BT3087" t="str">
            <v>Viss</v>
          </cell>
        </row>
        <row r="3088">
          <cell r="BT3088" t="str">
            <v>Visz</v>
          </cell>
        </row>
        <row r="3089">
          <cell r="BT3089" t="str">
            <v>Viszák</v>
          </cell>
        </row>
        <row r="3090">
          <cell r="BT3090" t="str">
            <v>Viszló</v>
          </cell>
        </row>
        <row r="3091">
          <cell r="BT3091" t="str">
            <v>Visznek</v>
          </cell>
        </row>
        <row r="3092">
          <cell r="BT3092" t="str">
            <v>Vitnyéd</v>
          </cell>
        </row>
        <row r="3093">
          <cell r="BT3093" t="str">
            <v>Vízvár</v>
          </cell>
        </row>
        <row r="3094">
          <cell r="BT3094" t="str">
            <v>Vizslás</v>
          </cell>
        </row>
        <row r="3095">
          <cell r="BT3095" t="str">
            <v>Vizsoly</v>
          </cell>
        </row>
        <row r="3096">
          <cell r="BT3096" t="str">
            <v>Vokány</v>
          </cell>
        </row>
        <row r="3097">
          <cell r="BT3097" t="str">
            <v>Vonyarcvashegy</v>
          </cell>
        </row>
        <row r="3098">
          <cell r="BT3098" t="str">
            <v>Vöckönd</v>
          </cell>
        </row>
        <row r="3099">
          <cell r="BT3099" t="str">
            <v>Völcsej</v>
          </cell>
        </row>
        <row r="3100">
          <cell r="BT3100" t="str">
            <v>Vönöck</v>
          </cell>
        </row>
        <row r="3101">
          <cell r="BT3101" t="str">
            <v>Vöröstó</v>
          </cell>
        </row>
        <row r="3102">
          <cell r="BT3102" t="str">
            <v>Vörs</v>
          </cell>
        </row>
        <row r="3103">
          <cell r="BT3103" t="str">
            <v>Zabar</v>
          </cell>
        </row>
        <row r="3104">
          <cell r="BT3104" t="str">
            <v>Zádor</v>
          </cell>
        </row>
        <row r="3105">
          <cell r="BT3105" t="str">
            <v>Zádorfalva</v>
          </cell>
        </row>
        <row r="3106">
          <cell r="BT3106" t="str">
            <v>Zagyvarékas</v>
          </cell>
        </row>
        <row r="3107">
          <cell r="BT3107" t="str">
            <v>Zagyvaszántó</v>
          </cell>
        </row>
        <row r="3108">
          <cell r="BT3108" t="str">
            <v>Záhony</v>
          </cell>
        </row>
        <row r="3109">
          <cell r="BT3109" t="str">
            <v>Zajk</v>
          </cell>
        </row>
        <row r="3110">
          <cell r="BT3110" t="str">
            <v>Zajta</v>
          </cell>
        </row>
        <row r="3111">
          <cell r="BT3111" t="str">
            <v>Zákány</v>
          </cell>
        </row>
        <row r="3112">
          <cell r="BT3112" t="str">
            <v>Zákányfalu</v>
          </cell>
        </row>
        <row r="3113">
          <cell r="BT3113" t="str">
            <v>Zákányszék</v>
          </cell>
        </row>
        <row r="3114">
          <cell r="BT3114" t="str">
            <v>Zala</v>
          </cell>
        </row>
        <row r="3115">
          <cell r="BT3115" t="str">
            <v>Zalaapáti</v>
          </cell>
        </row>
        <row r="3116">
          <cell r="BT3116" t="str">
            <v>Zalabaksa</v>
          </cell>
        </row>
        <row r="3117">
          <cell r="BT3117" t="str">
            <v>Zalabér</v>
          </cell>
        </row>
        <row r="3118">
          <cell r="BT3118" t="str">
            <v>Zalaboldogfa</v>
          </cell>
        </row>
        <row r="3119">
          <cell r="BT3119" t="str">
            <v>Zalacsány</v>
          </cell>
        </row>
        <row r="3120">
          <cell r="BT3120" t="str">
            <v>Zalacséb</v>
          </cell>
        </row>
        <row r="3121">
          <cell r="BT3121" t="str">
            <v>Zalaegerszeg</v>
          </cell>
        </row>
        <row r="3122">
          <cell r="BT3122" t="str">
            <v>Zalaerdőd</v>
          </cell>
        </row>
        <row r="3123">
          <cell r="BT3123" t="str">
            <v>Zalagyömörő</v>
          </cell>
        </row>
        <row r="3124">
          <cell r="BT3124" t="str">
            <v>Zalahaláp</v>
          </cell>
        </row>
        <row r="3125">
          <cell r="BT3125" t="str">
            <v>Zalaháshágy</v>
          </cell>
        </row>
        <row r="3126">
          <cell r="BT3126" t="str">
            <v>Zalaigrice</v>
          </cell>
        </row>
        <row r="3127">
          <cell r="BT3127" t="str">
            <v>Zalaistvánd</v>
          </cell>
        </row>
        <row r="3128">
          <cell r="BT3128" t="str">
            <v>Zalakaros</v>
          </cell>
        </row>
        <row r="3129">
          <cell r="BT3129" t="str">
            <v>Zalakomár</v>
          </cell>
        </row>
        <row r="3130">
          <cell r="BT3130" t="str">
            <v>Zalaköveskút</v>
          </cell>
        </row>
        <row r="3131">
          <cell r="BT3131" t="str">
            <v>Zalalövő</v>
          </cell>
        </row>
        <row r="3132">
          <cell r="BT3132" t="str">
            <v>Zalameggyes</v>
          </cell>
        </row>
        <row r="3133">
          <cell r="BT3133" t="str">
            <v>Zalamerenye</v>
          </cell>
        </row>
        <row r="3134">
          <cell r="BT3134" t="str">
            <v>Zalasárszeg</v>
          </cell>
        </row>
        <row r="3135">
          <cell r="BT3135" t="str">
            <v>Zalaszabar</v>
          </cell>
        </row>
        <row r="3136">
          <cell r="BT3136" t="str">
            <v>Zalaszántó</v>
          </cell>
        </row>
        <row r="3137">
          <cell r="BT3137" t="str">
            <v>Zalaszegvár</v>
          </cell>
        </row>
        <row r="3138">
          <cell r="BT3138" t="str">
            <v>Zalaszentbalázs</v>
          </cell>
        </row>
        <row r="3139">
          <cell r="BT3139" t="str">
            <v>Zalaszentgrót</v>
          </cell>
        </row>
        <row r="3140">
          <cell r="BT3140" t="str">
            <v>Zalaszentgyörgy</v>
          </cell>
        </row>
        <row r="3141">
          <cell r="BT3141" t="str">
            <v>Zalaszentiván</v>
          </cell>
        </row>
        <row r="3142">
          <cell r="BT3142" t="str">
            <v>Zalaszentjakab</v>
          </cell>
        </row>
        <row r="3143">
          <cell r="BT3143" t="str">
            <v>Zalaszentlászló</v>
          </cell>
        </row>
        <row r="3144">
          <cell r="BT3144" t="str">
            <v>Zalaszentlőrinc</v>
          </cell>
        </row>
        <row r="3145">
          <cell r="BT3145" t="str">
            <v>Zalaszentmárton</v>
          </cell>
        </row>
        <row r="3146">
          <cell r="BT3146" t="str">
            <v>Zalaszentmihály</v>
          </cell>
        </row>
        <row r="3147">
          <cell r="BT3147" t="str">
            <v>Zalaszombatfa</v>
          </cell>
        </row>
        <row r="3148">
          <cell r="BT3148" t="str">
            <v>Zaláta</v>
          </cell>
        </row>
        <row r="3149">
          <cell r="BT3149" t="str">
            <v>Zalatárnok</v>
          </cell>
        </row>
        <row r="3150">
          <cell r="BT3150" t="str">
            <v>Zalaújlak</v>
          </cell>
        </row>
        <row r="3151">
          <cell r="BT3151" t="str">
            <v>Zalavár</v>
          </cell>
        </row>
        <row r="3152">
          <cell r="BT3152" t="str">
            <v>Zalavég</v>
          </cell>
        </row>
        <row r="3153">
          <cell r="BT3153" t="str">
            <v>Zalkod</v>
          </cell>
        </row>
        <row r="3154">
          <cell r="BT3154" t="str">
            <v>Zamárdi</v>
          </cell>
        </row>
        <row r="3155">
          <cell r="BT3155" t="str">
            <v>Zámoly</v>
          </cell>
        </row>
        <row r="3156">
          <cell r="BT3156" t="str">
            <v>Zánka</v>
          </cell>
        </row>
        <row r="3157">
          <cell r="BT3157" t="str">
            <v>Zaránk</v>
          </cell>
        </row>
        <row r="3158">
          <cell r="BT3158" t="str">
            <v>Závod</v>
          </cell>
        </row>
        <row r="3159">
          <cell r="BT3159" t="str">
            <v>Zebecke</v>
          </cell>
        </row>
        <row r="3160">
          <cell r="BT3160" t="str">
            <v>Zebegény</v>
          </cell>
        </row>
        <row r="3161">
          <cell r="BT3161" t="str">
            <v>Zemplénagárd</v>
          </cell>
        </row>
        <row r="3162">
          <cell r="BT3162" t="str">
            <v>Zengővárkony</v>
          </cell>
        </row>
        <row r="3163">
          <cell r="BT3163" t="str">
            <v>Zichyújfalu</v>
          </cell>
        </row>
        <row r="3164">
          <cell r="BT3164" t="str">
            <v>Zics</v>
          </cell>
        </row>
        <row r="3165">
          <cell r="BT3165" t="str">
            <v>Ziliz</v>
          </cell>
        </row>
        <row r="3166">
          <cell r="BT3166" t="str">
            <v>Zimány</v>
          </cell>
        </row>
        <row r="3167">
          <cell r="BT3167" t="str">
            <v>Zirc</v>
          </cell>
        </row>
        <row r="3168">
          <cell r="BT3168" t="str">
            <v>Zók</v>
          </cell>
        </row>
        <row r="3169">
          <cell r="BT3169" t="str">
            <v>Zomba</v>
          </cell>
        </row>
        <row r="3170">
          <cell r="BT3170" t="str">
            <v>Zubogy</v>
          </cell>
        </row>
        <row r="3171">
          <cell r="BT3171" t="str">
            <v>Zsadány</v>
          </cell>
        </row>
        <row r="3172">
          <cell r="BT3172" t="str">
            <v>Zsáka</v>
          </cell>
        </row>
        <row r="3173">
          <cell r="BT3173" t="str">
            <v>Zsámbék</v>
          </cell>
        </row>
        <row r="3174">
          <cell r="BT3174" t="str">
            <v>Zsámbok</v>
          </cell>
        </row>
        <row r="3175">
          <cell r="BT3175" t="str">
            <v>Zsana</v>
          </cell>
        </row>
        <row r="3176">
          <cell r="BT3176" t="str">
            <v>Zsarolyán</v>
          </cell>
        </row>
        <row r="3177">
          <cell r="BT3177" t="str">
            <v>Zsebeháza</v>
          </cell>
        </row>
        <row r="3178">
          <cell r="BT3178" t="str">
            <v>Zsédeny</v>
          </cell>
        </row>
        <row r="3179">
          <cell r="BT3179" t="str">
            <v>Zselickisfalud</v>
          </cell>
        </row>
        <row r="3180">
          <cell r="BT3180" t="str">
            <v>Zselickislak</v>
          </cell>
        </row>
        <row r="3181">
          <cell r="BT3181" t="str">
            <v>Zselicszentpál</v>
          </cell>
        </row>
        <row r="3182">
          <cell r="BT3182" t="str">
            <v>Zsennye</v>
          </cell>
        </row>
        <row r="3183">
          <cell r="BT3183" t="str">
            <v>Zsira</v>
          </cell>
        </row>
        <row r="3184">
          <cell r="BT3184" t="str">
            <v>Zsombó</v>
          </cell>
        </row>
        <row r="3185">
          <cell r="BT3185" t="str">
            <v>Zsujta</v>
          </cell>
        </row>
        <row r="3186">
          <cell r="BT3186" t="str">
            <v>Zsurk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ÉR"/>
      <sheetName val="1.sz.tábla "/>
      <sheetName val="2.sz.tábla"/>
      <sheetName val="2a. tábla"/>
      <sheetName val="3.sz.tábla "/>
      <sheetName val="4.sz.tábla"/>
      <sheetName val="5. sz. tábla"/>
      <sheetName val="6. sz. tábla "/>
      <sheetName val="7. sz. tábla"/>
      <sheetName val="8.sz.tábla"/>
      <sheetName val="Munka1"/>
    </sheetNames>
    <sheetDataSet>
      <sheetData sheetId="0" refreshError="1"/>
      <sheetData sheetId="1" refreshError="1">
        <row r="5">
          <cell r="B5">
            <v>21955111</v>
          </cell>
        </row>
        <row r="11">
          <cell r="B11">
            <v>0</v>
          </cell>
          <cell r="C11">
            <v>0</v>
          </cell>
        </row>
      </sheetData>
      <sheetData sheetId="2" refreshError="1">
        <row r="20">
          <cell r="B20">
            <v>75000000</v>
          </cell>
        </row>
        <row r="70">
          <cell r="B70">
            <v>0</v>
          </cell>
        </row>
      </sheetData>
      <sheetData sheetId="3" refreshError="1"/>
      <sheetData sheetId="4" refreshError="1"/>
      <sheetData sheetId="5" refreshError="1"/>
      <sheetData sheetId="6" refreshError="1">
        <row r="4">
          <cell r="B4">
            <v>24270000</v>
          </cell>
        </row>
        <row r="27">
          <cell r="B27">
            <v>0</v>
          </cell>
        </row>
      </sheetData>
      <sheetData sheetId="7" refreshError="1">
        <row r="6">
          <cell r="B6">
            <v>21955111</v>
          </cell>
        </row>
        <row r="9">
          <cell r="B9">
            <v>0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.sz.tábla"/>
      <sheetName val="2.sz.tábla"/>
      <sheetName val="2a. tábla"/>
      <sheetName val="3.tábla"/>
      <sheetName val="4. sz. tábla"/>
      <sheetName val="5.sz.tábla "/>
      <sheetName val="6. sz. tábla "/>
      <sheetName val="7. sz. tábla"/>
      <sheetName val="8. sz. tábla "/>
      <sheetName val="9. sz. stabilitási tv "/>
      <sheetName val="10. sz. tábla"/>
      <sheetName val="11. tábla"/>
      <sheetName val="12. sz. EU projektek"/>
      <sheetName val="13.tábla"/>
      <sheetName val="14. tábla"/>
      <sheetName val="Munka1"/>
    </sheetNames>
    <sheetDataSet>
      <sheetData sheetId="0" refreshError="1">
        <row r="5">
          <cell r="D5">
            <v>0</v>
          </cell>
        </row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5"/>
  </sheetPr>
  <dimension ref="A1:L36"/>
  <sheetViews>
    <sheetView view="pageLayout" topLeftCell="A3" zoomScaleNormal="75" zoomScaleSheetLayoutView="89" workbookViewId="0">
      <selection activeCell="A3" sqref="A3:F3"/>
    </sheetView>
  </sheetViews>
  <sheetFormatPr defaultColWidth="8.5703125" defaultRowHeight="15.75"/>
  <cols>
    <col min="1" max="1" width="40.42578125" style="12" customWidth="1"/>
    <col min="2" max="6" width="15.28515625" style="2" customWidth="1"/>
    <col min="7" max="7" width="10.140625" style="2" bestFit="1" customWidth="1"/>
    <col min="8" max="8" width="12.42578125" style="2" bestFit="1" customWidth="1"/>
    <col min="9" max="16384" width="8.5703125" style="2"/>
  </cols>
  <sheetData>
    <row r="1" spans="1:8" hidden="1">
      <c r="A1" s="1"/>
    </row>
    <row r="2" spans="1:8" hidden="1">
      <c r="A2" s="1"/>
    </row>
    <row r="3" spans="1:8" ht="45" customHeight="1">
      <c r="A3" s="390" t="s">
        <v>135</v>
      </c>
      <c r="B3" s="390"/>
      <c r="C3" s="390"/>
      <c r="D3" s="390"/>
      <c r="E3" s="390"/>
      <c r="F3" s="390"/>
    </row>
    <row r="4" spans="1:8" s="7" customFormat="1" ht="56.25" customHeight="1">
      <c r="A4" s="13" t="s">
        <v>90</v>
      </c>
      <c r="B4" s="13" t="s">
        <v>312</v>
      </c>
      <c r="C4" s="13" t="s">
        <v>477</v>
      </c>
      <c r="D4" s="13" t="s">
        <v>492</v>
      </c>
      <c r="E4" s="13" t="s">
        <v>498</v>
      </c>
      <c r="F4" s="13" t="s">
        <v>478</v>
      </c>
    </row>
    <row r="5" spans="1:8" ht="31.5">
      <c r="A5" s="175" t="s">
        <v>3</v>
      </c>
      <c r="B5" s="4">
        <f>'2.sz.tábla'!B5</f>
        <v>30598342</v>
      </c>
      <c r="C5" s="4">
        <f>'2.sz.tábla'!C5</f>
        <v>32920253</v>
      </c>
      <c r="D5" s="4">
        <f>'2.sz.tábla'!D5</f>
        <v>33308873</v>
      </c>
      <c r="E5" s="4">
        <f>'2.sz.tábla'!E5</f>
        <v>33773776</v>
      </c>
      <c r="F5" s="4">
        <f>'2.sz.tábla'!F5</f>
        <v>464903</v>
      </c>
    </row>
    <row r="6" spans="1:8" ht="31.5">
      <c r="A6" s="175" t="s">
        <v>4</v>
      </c>
      <c r="B6" s="4">
        <f>'2.sz.tábla'!B21</f>
        <v>4000000</v>
      </c>
      <c r="C6" s="4">
        <f>'2.sz.tábla'!C21</f>
        <v>4000000</v>
      </c>
      <c r="D6" s="4">
        <f>'2.sz.tábla'!D21</f>
        <v>4000000</v>
      </c>
      <c r="E6" s="4">
        <f>'2.sz.tábla'!E21</f>
        <v>18247660</v>
      </c>
      <c r="F6" s="4">
        <f>'2.sz.tábla'!F21</f>
        <v>14247660</v>
      </c>
    </row>
    <row r="7" spans="1:8" ht="21.75" customHeight="1">
      <c r="A7" s="175" t="s">
        <v>5</v>
      </c>
      <c r="B7" s="4">
        <f>'2.sz.tábla'!B28</f>
        <v>10700000</v>
      </c>
      <c r="C7" s="4">
        <f>'2.sz.tábla'!C28</f>
        <v>10700000</v>
      </c>
      <c r="D7" s="4">
        <f>'2.sz.tábla'!D28</f>
        <v>10700000</v>
      </c>
      <c r="E7" s="4">
        <f>'2.sz.tábla'!E28</f>
        <v>10700000</v>
      </c>
      <c r="F7" s="4">
        <f>'2.sz.tábla'!F28</f>
        <v>0</v>
      </c>
    </row>
    <row r="8" spans="1:8" ht="22.5" customHeight="1">
      <c r="A8" s="175" t="s">
        <v>6</v>
      </c>
      <c r="B8" s="4">
        <f>'2.sz.tábla'!B41</f>
        <v>1050000</v>
      </c>
      <c r="C8" s="4">
        <f>'2.sz.tábla'!C41</f>
        <v>1050000</v>
      </c>
      <c r="D8" s="4">
        <f>'2.sz.tábla'!D41</f>
        <v>1050000</v>
      </c>
      <c r="E8" s="4">
        <f>'2.sz.tábla'!E41</f>
        <v>1050000</v>
      </c>
      <c r="F8" s="4">
        <f>'2.sz.tábla'!F41</f>
        <v>0</v>
      </c>
    </row>
    <row r="9" spans="1:8" ht="24" customHeight="1">
      <c r="A9" s="175" t="s">
        <v>7</v>
      </c>
      <c r="B9" s="4">
        <f>'2.sz.tábla'!B53</f>
        <v>0</v>
      </c>
      <c r="C9" s="4">
        <f>'2.sz.tábla'!C53</f>
        <v>3588000</v>
      </c>
      <c r="D9" s="4">
        <f>'2.sz.tábla'!D53</f>
        <v>3588000</v>
      </c>
      <c r="E9" s="4">
        <f>'2.sz.tábla'!E53</f>
        <v>3588000</v>
      </c>
      <c r="F9" s="4">
        <f>'2.sz.tábla'!F53</f>
        <v>0</v>
      </c>
    </row>
    <row r="10" spans="1:8" ht="27" customHeight="1">
      <c r="A10" s="176" t="s">
        <v>8</v>
      </c>
      <c r="B10" s="4">
        <f>'2.sz.tábla'!B58</f>
        <v>0</v>
      </c>
      <c r="C10" s="4">
        <f>'2.sz.tábla'!C58</f>
        <v>0</v>
      </c>
      <c r="D10" s="4">
        <f>'2.sz.tábla'!D58</f>
        <v>0</v>
      </c>
      <c r="E10" s="4">
        <f>'2.sz.tábla'!E58</f>
        <v>0</v>
      </c>
      <c r="F10" s="4">
        <f>'2.sz.tábla'!F58</f>
        <v>0</v>
      </c>
      <c r="H10" s="31"/>
    </row>
    <row r="11" spans="1:8" ht="24" customHeight="1">
      <c r="A11" s="176" t="s">
        <v>9</v>
      </c>
      <c r="B11" s="4">
        <f>'2.sz.tábla'!B62</f>
        <v>0</v>
      </c>
      <c r="C11" s="4">
        <f>'2.sz.tábla'!C62</f>
        <v>0</v>
      </c>
      <c r="D11" s="4">
        <f>'2.sz.tábla'!D62</f>
        <v>0</v>
      </c>
      <c r="E11" s="4">
        <f>'2.sz.tábla'!E62</f>
        <v>0</v>
      </c>
      <c r="F11" s="4">
        <f>'2.sz.tábla'!F62</f>
        <v>0</v>
      </c>
    </row>
    <row r="12" spans="1:8" s="8" customFormat="1" ht="24" customHeight="1">
      <c r="A12" s="177" t="s">
        <v>10</v>
      </c>
      <c r="B12" s="6">
        <f>SUM(B5:B11)</f>
        <v>46348342</v>
      </c>
      <c r="C12" s="6">
        <f t="shared" ref="C12:E12" si="0">SUM(C5:C11)</f>
        <v>52258253</v>
      </c>
      <c r="D12" s="6">
        <f t="shared" si="0"/>
        <v>52646873</v>
      </c>
      <c r="E12" s="6">
        <f t="shared" si="0"/>
        <v>67359436</v>
      </c>
      <c r="F12" s="6">
        <f>SUM(F5:F11)</f>
        <v>14712563</v>
      </c>
    </row>
    <row r="13" spans="1:8" ht="31.5">
      <c r="A13" s="175" t="s">
        <v>94</v>
      </c>
      <c r="B13" s="4">
        <f>'2.sz.tábla'!B67</f>
        <v>126000000</v>
      </c>
      <c r="C13" s="4">
        <f>'2.sz.tábla'!C67</f>
        <v>128550203</v>
      </c>
      <c r="D13" s="4">
        <f>'2.sz.tábla'!D67</f>
        <v>128550203</v>
      </c>
      <c r="E13" s="4">
        <f>'2.sz.tábla'!E67</f>
        <v>128550203</v>
      </c>
      <c r="F13" s="4">
        <f>'2.sz.tábla'!F67</f>
        <v>0</v>
      </c>
    </row>
    <row r="14" spans="1:8" ht="48.75" customHeight="1">
      <c r="A14" s="175" t="s">
        <v>12</v>
      </c>
      <c r="B14" s="4">
        <f>'2.sz.tábla'!B70</f>
        <v>119237</v>
      </c>
      <c r="C14" s="4">
        <f>'2.sz.tábla'!C70</f>
        <v>554237</v>
      </c>
      <c r="D14" s="4">
        <f>'2.sz.tábla'!D70</f>
        <v>554237</v>
      </c>
      <c r="E14" s="4">
        <f>'2.sz.tábla'!E70</f>
        <v>554237</v>
      </c>
      <c r="F14" s="4">
        <f>'2.sz.tábla'!F70</f>
        <v>0</v>
      </c>
    </row>
    <row r="15" spans="1:8" s="8" customFormat="1" ht="22.5" customHeight="1">
      <c r="A15" s="176" t="s">
        <v>11</v>
      </c>
      <c r="B15" s="88">
        <f>B13+B14</f>
        <v>126119237</v>
      </c>
      <c r="C15" s="88">
        <f t="shared" ref="C15:F15" si="1">C13+C14</f>
        <v>129104440</v>
      </c>
      <c r="D15" s="88">
        <f t="shared" si="1"/>
        <v>129104440</v>
      </c>
      <c r="E15" s="88">
        <f t="shared" si="1"/>
        <v>129104440</v>
      </c>
      <c r="F15" s="88">
        <f t="shared" si="1"/>
        <v>0</v>
      </c>
    </row>
    <row r="16" spans="1:8" s="8" customFormat="1" ht="18" customHeight="1">
      <c r="A16" s="178" t="s">
        <v>13</v>
      </c>
      <c r="B16" s="5">
        <f>B12+B15</f>
        <v>172467579</v>
      </c>
      <c r="C16" s="5">
        <f>C12+C15</f>
        <v>181362693</v>
      </c>
      <c r="D16" s="5">
        <f>D12+D15</f>
        <v>181751313</v>
      </c>
      <c r="E16" s="5">
        <f>E12+E15</f>
        <v>196463876</v>
      </c>
      <c r="F16" s="5">
        <f>F12+F15</f>
        <v>14712563</v>
      </c>
      <c r="H16" s="30"/>
    </row>
    <row r="17" spans="1:12" s="8" customFormat="1" ht="14.25" customHeight="1">
      <c r="A17" s="178"/>
      <c r="B17" s="4"/>
      <c r="C17" s="179"/>
      <c r="D17" s="179"/>
      <c r="E17" s="179"/>
      <c r="F17" s="4"/>
      <c r="G17" s="9"/>
      <c r="H17" s="9"/>
      <c r="I17" s="9"/>
      <c r="J17" s="9"/>
      <c r="K17" s="9"/>
      <c r="L17" s="9"/>
    </row>
    <row r="18" spans="1:12" s="11" customFormat="1" ht="20.100000000000001" customHeight="1">
      <c r="A18" s="177" t="s">
        <v>14</v>
      </c>
      <c r="B18" s="6">
        <f>B19</f>
        <v>71741284</v>
      </c>
      <c r="C18" s="6">
        <f t="shared" ref="C18:E18" si="2">C19</f>
        <v>72494883</v>
      </c>
      <c r="D18" s="6">
        <f t="shared" si="2"/>
        <v>73725728</v>
      </c>
      <c r="E18" s="6">
        <f t="shared" si="2"/>
        <v>73123642</v>
      </c>
      <c r="F18" s="6">
        <f>F19</f>
        <v>-602086</v>
      </c>
      <c r="G18" s="10"/>
      <c r="H18" s="10"/>
      <c r="I18" s="10"/>
      <c r="J18" s="10"/>
      <c r="K18" s="10"/>
      <c r="L18" s="10"/>
    </row>
    <row r="19" spans="1:12" ht="20.25" customHeight="1">
      <c r="A19" s="175" t="s">
        <v>119</v>
      </c>
      <c r="B19" s="4">
        <f>'3.sz.tábla '!B38</f>
        <v>71741284</v>
      </c>
      <c r="C19" s="4">
        <f>'3.sz.tábla '!C38</f>
        <v>72494883</v>
      </c>
      <c r="D19" s="4">
        <f>'3.sz.tábla '!D38</f>
        <v>73725728</v>
      </c>
      <c r="E19" s="4">
        <f>'3.sz.tábla '!E38</f>
        <v>73123642</v>
      </c>
      <c r="F19" s="4">
        <f>'3.sz.tábla '!F38</f>
        <v>-602086</v>
      </c>
    </row>
    <row r="20" spans="1:12" s="8" customFormat="1" ht="20.100000000000001" customHeight="1">
      <c r="A20" s="177" t="s">
        <v>15</v>
      </c>
      <c r="B20" s="3">
        <f>SUM(B21:B23)</f>
        <v>96519951</v>
      </c>
      <c r="C20" s="3">
        <f t="shared" ref="C20:E20" si="3">SUM(C21:C23)</f>
        <v>103432857</v>
      </c>
      <c r="D20" s="3">
        <f t="shared" si="3"/>
        <v>103432857</v>
      </c>
      <c r="E20" s="3">
        <f t="shared" si="3"/>
        <v>117680517</v>
      </c>
      <c r="F20" s="3">
        <f>SUM(F21:F23)</f>
        <v>14247660</v>
      </c>
    </row>
    <row r="21" spans="1:12" ht="20.100000000000001" customHeight="1">
      <c r="A21" s="175" t="s">
        <v>88</v>
      </c>
      <c r="B21" s="4">
        <f>'5. sz. tábla'!B4</f>
        <v>8532598</v>
      </c>
      <c r="C21" s="4">
        <f>'5. sz. tábla'!C4</f>
        <v>16780611</v>
      </c>
      <c r="D21" s="4">
        <f>'5. sz. tábla'!D4</f>
        <v>16239611</v>
      </c>
      <c r="E21" s="4">
        <f>'5. sz. tábla'!E4</f>
        <v>30487271</v>
      </c>
      <c r="F21" s="4">
        <f>'5. sz. tábla'!F4</f>
        <v>14247660</v>
      </c>
    </row>
    <row r="22" spans="1:12" s="8" customFormat="1" ht="20.100000000000001" customHeight="1">
      <c r="A22" s="175" t="s">
        <v>89</v>
      </c>
      <c r="B22" s="4">
        <f>'5. sz. tábla'!B22</f>
        <v>87960563</v>
      </c>
      <c r="C22" s="4">
        <f>'5. sz. tábla'!C22</f>
        <v>85644858</v>
      </c>
      <c r="D22" s="4">
        <f>'5. sz. tábla'!D22</f>
        <v>86185858</v>
      </c>
      <c r="E22" s="4">
        <f>'5. sz. tábla'!E22</f>
        <v>86185858</v>
      </c>
      <c r="F22" s="4">
        <f>'5. sz. tábla'!F22</f>
        <v>0</v>
      </c>
    </row>
    <row r="23" spans="1:12" ht="20.100000000000001" customHeight="1">
      <c r="A23" s="175" t="s">
        <v>118</v>
      </c>
      <c r="B23" s="4">
        <f>'5. sz. tábla'!B29</f>
        <v>26790</v>
      </c>
      <c r="C23" s="4">
        <f>'5. sz. tábla'!C29</f>
        <v>1007388</v>
      </c>
      <c r="D23" s="4">
        <f>'5. sz. tábla'!D29</f>
        <v>1007388</v>
      </c>
      <c r="E23" s="4">
        <f>'5. sz. tábla'!E29</f>
        <v>1007388</v>
      </c>
      <c r="F23" s="4">
        <f>'5. sz. tábla'!F29</f>
        <v>0</v>
      </c>
    </row>
    <row r="24" spans="1:12" ht="12.75" customHeight="1">
      <c r="A24" s="177"/>
      <c r="B24" s="4"/>
      <c r="C24" s="180"/>
      <c r="D24" s="180"/>
      <c r="E24" s="180"/>
      <c r="F24" s="4"/>
    </row>
    <row r="25" spans="1:12" s="8" customFormat="1" ht="20.100000000000001" customHeight="1">
      <c r="A25" s="177" t="s">
        <v>16</v>
      </c>
      <c r="B25" s="3">
        <f>B26+B27</f>
        <v>3238265</v>
      </c>
      <c r="C25" s="3">
        <f>C26+C27</f>
        <v>4031874</v>
      </c>
      <c r="D25" s="3">
        <f>D26+D27</f>
        <v>3189649</v>
      </c>
      <c r="E25" s="3">
        <f>E26+E27</f>
        <v>4256638</v>
      </c>
      <c r="F25" s="3">
        <f>E25-D25</f>
        <v>1066989</v>
      </c>
      <c r="H25" s="31"/>
    </row>
    <row r="26" spans="1:12" s="8" customFormat="1" ht="20.100000000000001" customHeight="1">
      <c r="A26" s="175" t="s">
        <v>17</v>
      </c>
      <c r="B26" s="4">
        <v>3238265</v>
      </c>
      <c r="C26" s="4">
        <f>3238265+5247-1800000+3588000-150000+1333847-4962906-150000+1779441-20</f>
        <v>2881874</v>
      </c>
      <c r="D26" s="4">
        <f>2881874-63500-264375-514350</f>
        <v>2039649</v>
      </c>
      <c r="E26" s="4">
        <f>2039649+464903+703499-101413</f>
        <v>3106638</v>
      </c>
      <c r="F26" s="4">
        <f>E26-D26</f>
        <v>1066989</v>
      </c>
      <c r="H26" s="2"/>
    </row>
    <row r="27" spans="1:12" s="70" customFormat="1" ht="20.100000000000001" customHeight="1">
      <c r="A27" s="181" t="s">
        <v>18</v>
      </c>
      <c r="B27" s="57">
        <v>0</v>
      </c>
      <c r="C27" s="4">
        <v>1150000</v>
      </c>
      <c r="D27" s="4">
        <v>1150000</v>
      </c>
      <c r="E27" s="4">
        <v>1150000</v>
      </c>
      <c r="F27" s="4">
        <f t="shared" ref="F27:F30" si="4">E27-D27</f>
        <v>0</v>
      </c>
    </row>
    <row r="28" spans="1:12" s="70" customFormat="1" ht="23.25" customHeight="1">
      <c r="A28" s="182" t="s">
        <v>19</v>
      </c>
      <c r="B28" s="58">
        <f>SUM(B25,B20,B18)</f>
        <v>171499500</v>
      </c>
      <c r="C28" s="58">
        <f>SUM(C25,C20,C18)</f>
        <v>179959614</v>
      </c>
      <c r="D28" s="58">
        <f>SUM(D25,D20,D18)</f>
        <v>180348234</v>
      </c>
      <c r="E28" s="58">
        <f>SUM(E25,E20,E18)</f>
        <v>195060797</v>
      </c>
      <c r="F28" s="6">
        <f t="shared" si="4"/>
        <v>14712563</v>
      </c>
      <c r="H28" s="71"/>
    </row>
    <row r="29" spans="1:12" ht="20.100000000000001" customHeight="1">
      <c r="A29" s="175" t="s">
        <v>20</v>
      </c>
      <c r="B29" s="4">
        <f>'5. sz. tábla'!B34</f>
        <v>0</v>
      </c>
      <c r="C29" s="4">
        <f>'5. sz. tábla'!C34</f>
        <v>0</v>
      </c>
      <c r="D29" s="4">
        <f>'5. sz. tábla'!D34</f>
        <v>0</v>
      </c>
      <c r="E29" s="4">
        <f>'5. sz. tábla'!E34</f>
        <v>0</v>
      </c>
      <c r="F29" s="4">
        <f t="shared" si="4"/>
        <v>0</v>
      </c>
      <c r="H29" s="31"/>
    </row>
    <row r="30" spans="1:12" ht="22.5" customHeight="1">
      <c r="A30" s="145" t="s">
        <v>83</v>
      </c>
      <c r="B30" s="4">
        <f>'5. sz. tábla'!B35</f>
        <v>0</v>
      </c>
      <c r="C30" s="4">
        <f>'5. sz. tábla'!C35</f>
        <v>0</v>
      </c>
      <c r="D30" s="4">
        <f>'5. sz. tábla'!D35</f>
        <v>0</v>
      </c>
      <c r="E30" s="4">
        <f>'5. sz. tábla'!E35</f>
        <v>0</v>
      </c>
      <c r="F30" s="4">
        <f t="shared" si="4"/>
        <v>0</v>
      </c>
    </row>
    <row r="31" spans="1:12" ht="30" customHeight="1">
      <c r="A31" s="175" t="s">
        <v>98</v>
      </c>
      <c r="B31" s="4">
        <f>'5. sz. tábla'!B36</f>
        <v>968079</v>
      </c>
      <c r="C31" s="4">
        <f>'5. sz. tábla'!C36</f>
        <v>1403079</v>
      </c>
      <c r="D31" s="4">
        <f>'5. sz. tábla'!D36</f>
        <v>1403079</v>
      </c>
      <c r="E31" s="4">
        <f>'5. sz. tábla'!E36</f>
        <v>1403079</v>
      </c>
      <c r="F31" s="4">
        <f>D31-C31</f>
        <v>0</v>
      </c>
    </row>
    <row r="32" spans="1:12" s="8" customFormat="1" ht="21.75" customHeight="1">
      <c r="A32" s="177" t="s">
        <v>21</v>
      </c>
      <c r="B32" s="3">
        <f t="shared" ref="B32:D32" si="5">SUM(B29:B31)</f>
        <v>968079</v>
      </c>
      <c r="C32" s="3">
        <f t="shared" si="5"/>
        <v>1403079</v>
      </c>
      <c r="D32" s="3">
        <f t="shared" si="5"/>
        <v>1403079</v>
      </c>
      <c r="E32" s="3">
        <f t="shared" ref="E32" si="6">SUM(E29:E31)</f>
        <v>1403079</v>
      </c>
      <c r="F32" s="3">
        <f>D32-C32</f>
        <v>0</v>
      </c>
    </row>
    <row r="33" spans="1:7" s="8" customFormat="1" ht="20.100000000000001" customHeight="1">
      <c r="A33" s="178" t="s">
        <v>22</v>
      </c>
      <c r="B33" s="5">
        <f>B28+B32</f>
        <v>172467579</v>
      </c>
      <c r="C33" s="5">
        <f>C28+C32</f>
        <v>181362693</v>
      </c>
      <c r="D33" s="5">
        <f>D28+D32</f>
        <v>181751313</v>
      </c>
      <c r="E33" s="5">
        <f>E28+E32</f>
        <v>196463876</v>
      </c>
      <c r="F33" s="5">
        <f>F28+F32</f>
        <v>14712563</v>
      </c>
      <c r="G33" s="30"/>
    </row>
    <row r="34" spans="1:7">
      <c r="A34" s="183"/>
      <c r="B34" s="4">
        <f>B16-B33</f>
        <v>0</v>
      </c>
      <c r="C34" s="4">
        <f>C16-C33</f>
        <v>0</v>
      </c>
      <c r="D34" s="4">
        <f>D16-D33</f>
        <v>0</v>
      </c>
      <c r="E34" s="4">
        <f>E16-E33</f>
        <v>0</v>
      </c>
      <c r="F34" s="4">
        <f>F16-F33</f>
        <v>0</v>
      </c>
    </row>
    <row r="35" spans="1:7">
      <c r="A35" s="183"/>
      <c r="B35" s="4"/>
      <c r="C35" s="180"/>
      <c r="D35" s="180"/>
      <c r="E35" s="180"/>
      <c r="F35" s="4"/>
      <c r="G35" s="31"/>
    </row>
    <row r="36" spans="1:7">
      <c r="A36" s="183"/>
      <c r="B36" s="4"/>
      <c r="C36" s="180"/>
      <c r="D36" s="180"/>
      <c r="E36" s="180"/>
      <c r="F36" s="180"/>
    </row>
  </sheetData>
  <sheetProtection selectLockedCells="1" selectUnlockedCells="1"/>
  <mergeCells count="1">
    <mergeCell ref="A3:F3"/>
  </mergeCells>
  <phoneticPr fontId="20" type="noConversion"/>
  <printOptions horizontalCentered="1"/>
  <pageMargins left="0.23622047244094491" right="0.23622047244094491" top="1.1417322834645669" bottom="0.74803149606299213" header="0.31496062992125984" footer="0.31496062992125984"/>
  <pageSetup paperSize="9" scale="80" firstPageNumber="0" orientation="portrait" r:id="rId1"/>
  <headerFooter alignWithMargins="0">
    <oddHeader>&amp;L&amp;"Times New Roman,Normál"&amp;12Vászoly Község Önkormányzata&amp;C&amp;"Times New Roman,Normál"&amp;12 1. mellékle
tAz önkormányzat 2019. évi költségvetéséről szóló 1/2019. (II. 15.) önkormányzati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F26"/>
  <sheetViews>
    <sheetView view="pageLayout" workbookViewId="0">
      <selection activeCell="A4" sqref="A4:E4"/>
    </sheetView>
  </sheetViews>
  <sheetFormatPr defaultRowHeight="15"/>
  <cols>
    <col min="1" max="1" width="53.140625" style="323" customWidth="1"/>
    <col min="2" max="2" width="11.28515625" style="322" bestFit="1" customWidth="1"/>
    <col min="3" max="5" width="10.140625" style="322" bestFit="1" customWidth="1"/>
    <col min="6" max="6" width="18" style="322" customWidth="1"/>
    <col min="7" max="255" width="9.140625" style="322"/>
    <col min="256" max="256" width="60.85546875" style="322" customWidth="1"/>
    <col min="257" max="257" width="13.42578125" style="322" customWidth="1"/>
    <col min="258" max="258" width="12.140625" style="322" customWidth="1"/>
    <col min="259" max="259" width="11.140625" style="322" customWidth="1"/>
    <col min="260" max="260" width="11.28515625" style="322" customWidth="1"/>
    <col min="261" max="261" width="12.28515625" style="322" customWidth="1"/>
    <col min="262" max="262" width="18" style="322" customWidth="1"/>
    <col min="263" max="511" width="9.140625" style="322"/>
    <col min="512" max="512" width="60.85546875" style="322" customWidth="1"/>
    <col min="513" max="513" width="13.42578125" style="322" customWidth="1"/>
    <col min="514" max="514" width="12.140625" style="322" customWidth="1"/>
    <col min="515" max="515" width="11.140625" style="322" customWidth="1"/>
    <col min="516" max="516" width="11.28515625" style="322" customWidth="1"/>
    <col min="517" max="517" width="12.28515625" style="322" customWidth="1"/>
    <col min="518" max="518" width="18" style="322" customWidth="1"/>
    <col min="519" max="767" width="9.140625" style="322"/>
    <col min="768" max="768" width="60.85546875" style="322" customWidth="1"/>
    <col min="769" max="769" width="13.42578125" style="322" customWidth="1"/>
    <col min="770" max="770" width="12.140625" style="322" customWidth="1"/>
    <col min="771" max="771" width="11.140625" style="322" customWidth="1"/>
    <col min="772" max="772" width="11.28515625" style="322" customWidth="1"/>
    <col min="773" max="773" width="12.28515625" style="322" customWidth="1"/>
    <col min="774" max="774" width="18" style="322" customWidth="1"/>
    <col min="775" max="1023" width="9.140625" style="322"/>
    <col min="1024" max="1024" width="60.85546875" style="322" customWidth="1"/>
    <col min="1025" max="1025" width="13.42578125" style="322" customWidth="1"/>
    <col min="1026" max="1026" width="12.140625" style="322" customWidth="1"/>
    <col min="1027" max="1027" width="11.140625" style="322" customWidth="1"/>
    <col min="1028" max="1028" width="11.28515625" style="322" customWidth="1"/>
    <col min="1029" max="1029" width="12.28515625" style="322" customWidth="1"/>
    <col min="1030" max="1030" width="18" style="322" customWidth="1"/>
    <col min="1031" max="1279" width="9.140625" style="322"/>
    <col min="1280" max="1280" width="60.85546875" style="322" customWidth="1"/>
    <col min="1281" max="1281" width="13.42578125" style="322" customWidth="1"/>
    <col min="1282" max="1282" width="12.140625" style="322" customWidth="1"/>
    <col min="1283" max="1283" width="11.140625" style="322" customWidth="1"/>
    <col min="1284" max="1284" width="11.28515625" style="322" customWidth="1"/>
    <col min="1285" max="1285" width="12.28515625" style="322" customWidth="1"/>
    <col min="1286" max="1286" width="18" style="322" customWidth="1"/>
    <col min="1287" max="1535" width="9.140625" style="322"/>
    <col min="1536" max="1536" width="60.85546875" style="322" customWidth="1"/>
    <col min="1537" max="1537" width="13.42578125" style="322" customWidth="1"/>
    <col min="1538" max="1538" width="12.140625" style="322" customWidth="1"/>
    <col min="1539" max="1539" width="11.140625" style="322" customWidth="1"/>
    <col min="1540" max="1540" width="11.28515625" style="322" customWidth="1"/>
    <col min="1541" max="1541" width="12.28515625" style="322" customWidth="1"/>
    <col min="1542" max="1542" width="18" style="322" customWidth="1"/>
    <col min="1543" max="1791" width="9.140625" style="322"/>
    <col min="1792" max="1792" width="60.85546875" style="322" customWidth="1"/>
    <col min="1793" max="1793" width="13.42578125" style="322" customWidth="1"/>
    <col min="1794" max="1794" width="12.140625" style="322" customWidth="1"/>
    <col min="1795" max="1795" width="11.140625" style="322" customWidth="1"/>
    <col min="1796" max="1796" width="11.28515625" style="322" customWidth="1"/>
    <col min="1797" max="1797" width="12.28515625" style="322" customWidth="1"/>
    <col min="1798" max="1798" width="18" style="322" customWidth="1"/>
    <col min="1799" max="2047" width="9.140625" style="322"/>
    <col min="2048" max="2048" width="60.85546875" style="322" customWidth="1"/>
    <col min="2049" max="2049" width="13.42578125" style="322" customWidth="1"/>
    <col min="2050" max="2050" width="12.140625" style="322" customWidth="1"/>
    <col min="2051" max="2051" width="11.140625" style="322" customWidth="1"/>
    <col min="2052" max="2052" width="11.28515625" style="322" customWidth="1"/>
    <col min="2053" max="2053" width="12.28515625" style="322" customWidth="1"/>
    <col min="2054" max="2054" width="18" style="322" customWidth="1"/>
    <col min="2055" max="2303" width="9.140625" style="322"/>
    <col min="2304" max="2304" width="60.85546875" style="322" customWidth="1"/>
    <col min="2305" max="2305" width="13.42578125" style="322" customWidth="1"/>
    <col min="2306" max="2306" width="12.140625" style="322" customWidth="1"/>
    <col min="2307" max="2307" width="11.140625" style="322" customWidth="1"/>
    <col min="2308" max="2308" width="11.28515625" style="322" customWidth="1"/>
    <col min="2309" max="2309" width="12.28515625" style="322" customWidth="1"/>
    <col min="2310" max="2310" width="18" style="322" customWidth="1"/>
    <col min="2311" max="2559" width="9.140625" style="322"/>
    <col min="2560" max="2560" width="60.85546875" style="322" customWidth="1"/>
    <col min="2561" max="2561" width="13.42578125" style="322" customWidth="1"/>
    <col min="2562" max="2562" width="12.140625" style="322" customWidth="1"/>
    <col min="2563" max="2563" width="11.140625" style="322" customWidth="1"/>
    <col min="2564" max="2564" width="11.28515625" style="322" customWidth="1"/>
    <col min="2565" max="2565" width="12.28515625" style="322" customWidth="1"/>
    <col min="2566" max="2566" width="18" style="322" customWidth="1"/>
    <col min="2567" max="2815" width="9.140625" style="322"/>
    <col min="2816" max="2816" width="60.85546875" style="322" customWidth="1"/>
    <col min="2817" max="2817" width="13.42578125" style="322" customWidth="1"/>
    <col min="2818" max="2818" width="12.140625" style="322" customWidth="1"/>
    <col min="2819" max="2819" width="11.140625" style="322" customWidth="1"/>
    <col min="2820" max="2820" width="11.28515625" style="322" customWidth="1"/>
    <col min="2821" max="2821" width="12.28515625" style="322" customWidth="1"/>
    <col min="2822" max="2822" width="18" style="322" customWidth="1"/>
    <col min="2823" max="3071" width="9.140625" style="322"/>
    <col min="3072" max="3072" width="60.85546875" style="322" customWidth="1"/>
    <col min="3073" max="3073" width="13.42578125" style="322" customWidth="1"/>
    <col min="3074" max="3074" width="12.140625" style="322" customWidth="1"/>
    <col min="3075" max="3075" width="11.140625" style="322" customWidth="1"/>
    <col min="3076" max="3076" width="11.28515625" style="322" customWidth="1"/>
    <col min="3077" max="3077" width="12.28515625" style="322" customWidth="1"/>
    <col min="3078" max="3078" width="18" style="322" customWidth="1"/>
    <col min="3079" max="3327" width="9.140625" style="322"/>
    <col min="3328" max="3328" width="60.85546875" style="322" customWidth="1"/>
    <col min="3329" max="3329" width="13.42578125" style="322" customWidth="1"/>
    <col min="3330" max="3330" width="12.140625" style="322" customWidth="1"/>
    <col min="3331" max="3331" width="11.140625" style="322" customWidth="1"/>
    <col min="3332" max="3332" width="11.28515625" style="322" customWidth="1"/>
    <col min="3333" max="3333" width="12.28515625" style="322" customWidth="1"/>
    <col min="3334" max="3334" width="18" style="322" customWidth="1"/>
    <col min="3335" max="3583" width="9.140625" style="322"/>
    <col min="3584" max="3584" width="60.85546875" style="322" customWidth="1"/>
    <col min="3585" max="3585" width="13.42578125" style="322" customWidth="1"/>
    <col min="3586" max="3586" width="12.140625" style="322" customWidth="1"/>
    <col min="3587" max="3587" width="11.140625" style="322" customWidth="1"/>
    <col min="3588" max="3588" width="11.28515625" style="322" customWidth="1"/>
    <col min="3589" max="3589" width="12.28515625" style="322" customWidth="1"/>
    <col min="3590" max="3590" width="18" style="322" customWidth="1"/>
    <col min="3591" max="3839" width="9.140625" style="322"/>
    <col min="3840" max="3840" width="60.85546875" style="322" customWidth="1"/>
    <col min="3841" max="3841" width="13.42578125" style="322" customWidth="1"/>
    <col min="3842" max="3842" width="12.140625" style="322" customWidth="1"/>
    <col min="3843" max="3843" width="11.140625" style="322" customWidth="1"/>
    <col min="3844" max="3844" width="11.28515625" style="322" customWidth="1"/>
    <col min="3845" max="3845" width="12.28515625" style="322" customWidth="1"/>
    <col min="3846" max="3846" width="18" style="322" customWidth="1"/>
    <col min="3847" max="4095" width="9.140625" style="322"/>
    <col min="4096" max="4096" width="60.85546875" style="322" customWidth="1"/>
    <col min="4097" max="4097" width="13.42578125" style="322" customWidth="1"/>
    <col min="4098" max="4098" width="12.140625" style="322" customWidth="1"/>
    <col min="4099" max="4099" width="11.140625" style="322" customWidth="1"/>
    <col min="4100" max="4100" width="11.28515625" style="322" customWidth="1"/>
    <col min="4101" max="4101" width="12.28515625" style="322" customWidth="1"/>
    <col min="4102" max="4102" width="18" style="322" customWidth="1"/>
    <col min="4103" max="4351" width="9.140625" style="322"/>
    <col min="4352" max="4352" width="60.85546875" style="322" customWidth="1"/>
    <col min="4353" max="4353" width="13.42578125" style="322" customWidth="1"/>
    <col min="4354" max="4354" width="12.140625" style="322" customWidth="1"/>
    <col min="4355" max="4355" width="11.140625" style="322" customWidth="1"/>
    <col min="4356" max="4356" width="11.28515625" style="322" customWidth="1"/>
    <col min="4357" max="4357" width="12.28515625" style="322" customWidth="1"/>
    <col min="4358" max="4358" width="18" style="322" customWidth="1"/>
    <col min="4359" max="4607" width="9.140625" style="322"/>
    <col min="4608" max="4608" width="60.85546875" style="322" customWidth="1"/>
    <col min="4609" max="4609" width="13.42578125" style="322" customWidth="1"/>
    <col min="4610" max="4610" width="12.140625" style="322" customWidth="1"/>
    <col min="4611" max="4611" width="11.140625" style="322" customWidth="1"/>
    <col min="4612" max="4612" width="11.28515625" style="322" customWidth="1"/>
    <col min="4613" max="4613" width="12.28515625" style="322" customWidth="1"/>
    <col min="4614" max="4614" width="18" style="322" customWidth="1"/>
    <col min="4615" max="4863" width="9.140625" style="322"/>
    <col min="4864" max="4864" width="60.85546875" style="322" customWidth="1"/>
    <col min="4865" max="4865" width="13.42578125" style="322" customWidth="1"/>
    <col min="4866" max="4866" width="12.140625" style="322" customWidth="1"/>
    <col min="4867" max="4867" width="11.140625" style="322" customWidth="1"/>
    <col min="4868" max="4868" width="11.28515625" style="322" customWidth="1"/>
    <col min="4869" max="4869" width="12.28515625" style="322" customWidth="1"/>
    <col min="4870" max="4870" width="18" style="322" customWidth="1"/>
    <col min="4871" max="5119" width="9.140625" style="322"/>
    <col min="5120" max="5120" width="60.85546875" style="322" customWidth="1"/>
    <col min="5121" max="5121" width="13.42578125" style="322" customWidth="1"/>
    <col min="5122" max="5122" width="12.140625" style="322" customWidth="1"/>
    <col min="5123" max="5123" width="11.140625" style="322" customWidth="1"/>
    <col min="5124" max="5124" width="11.28515625" style="322" customWidth="1"/>
    <col min="5125" max="5125" width="12.28515625" style="322" customWidth="1"/>
    <col min="5126" max="5126" width="18" style="322" customWidth="1"/>
    <col min="5127" max="5375" width="9.140625" style="322"/>
    <col min="5376" max="5376" width="60.85546875" style="322" customWidth="1"/>
    <col min="5377" max="5377" width="13.42578125" style="322" customWidth="1"/>
    <col min="5378" max="5378" width="12.140625" style="322" customWidth="1"/>
    <col min="5379" max="5379" width="11.140625" style="322" customWidth="1"/>
    <col min="5380" max="5380" width="11.28515625" style="322" customWidth="1"/>
    <col min="5381" max="5381" width="12.28515625" style="322" customWidth="1"/>
    <col min="5382" max="5382" width="18" style="322" customWidth="1"/>
    <col min="5383" max="5631" width="9.140625" style="322"/>
    <col min="5632" max="5632" width="60.85546875" style="322" customWidth="1"/>
    <col min="5633" max="5633" width="13.42578125" style="322" customWidth="1"/>
    <col min="5634" max="5634" width="12.140625" style="322" customWidth="1"/>
    <col min="5635" max="5635" width="11.140625" style="322" customWidth="1"/>
    <col min="5636" max="5636" width="11.28515625" style="322" customWidth="1"/>
    <col min="5637" max="5637" width="12.28515625" style="322" customWidth="1"/>
    <col min="5638" max="5638" width="18" style="322" customWidth="1"/>
    <col min="5639" max="5887" width="9.140625" style="322"/>
    <col min="5888" max="5888" width="60.85546875" style="322" customWidth="1"/>
    <col min="5889" max="5889" width="13.42578125" style="322" customWidth="1"/>
    <col min="5890" max="5890" width="12.140625" style="322" customWidth="1"/>
    <col min="5891" max="5891" width="11.140625" style="322" customWidth="1"/>
    <col min="5892" max="5892" width="11.28515625" style="322" customWidth="1"/>
    <col min="5893" max="5893" width="12.28515625" style="322" customWidth="1"/>
    <col min="5894" max="5894" width="18" style="322" customWidth="1"/>
    <col min="5895" max="6143" width="9.140625" style="322"/>
    <col min="6144" max="6144" width="60.85546875" style="322" customWidth="1"/>
    <col min="6145" max="6145" width="13.42578125" style="322" customWidth="1"/>
    <col min="6146" max="6146" width="12.140625" style="322" customWidth="1"/>
    <col min="6147" max="6147" width="11.140625" style="322" customWidth="1"/>
    <col min="6148" max="6148" width="11.28515625" style="322" customWidth="1"/>
    <col min="6149" max="6149" width="12.28515625" style="322" customWidth="1"/>
    <col min="6150" max="6150" width="18" style="322" customWidth="1"/>
    <col min="6151" max="6399" width="9.140625" style="322"/>
    <col min="6400" max="6400" width="60.85546875" style="322" customWidth="1"/>
    <col min="6401" max="6401" width="13.42578125" style="322" customWidth="1"/>
    <col min="6402" max="6402" width="12.140625" style="322" customWidth="1"/>
    <col min="6403" max="6403" width="11.140625" style="322" customWidth="1"/>
    <col min="6404" max="6404" width="11.28515625" style="322" customWidth="1"/>
    <col min="6405" max="6405" width="12.28515625" style="322" customWidth="1"/>
    <col min="6406" max="6406" width="18" style="322" customWidth="1"/>
    <col min="6407" max="6655" width="9.140625" style="322"/>
    <col min="6656" max="6656" width="60.85546875" style="322" customWidth="1"/>
    <col min="6657" max="6657" width="13.42578125" style="322" customWidth="1"/>
    <col min="6658" max="6658" width="12.140625" style="322" customWidth="1"/>
    <col min="6659" max="6659" width="11.140625" style="322" customWidth="1"/>
    <col min="6660" max="6660" width="11.28515625" style="322" customWidth="1"/>
    <col min="6661" max="6661" width="12.28515625" style="322" customWidth="1"/>
    <col min="6662" max="6662" width="18" style="322" customWidth="1"/>
    <col min="6663" max="6911" width="9.140625" style="322"/>
    <col min="6912" max="6912" width="60.85546875" style="322" customWidth="1"/>
    <col min="6913" max="6913" width="13.42578125" style="322" customWidth="1"/>
    <col min="6914" max="6914" width="12.140625" style="322" customWidth="1"/>
    <col min="6915" max="6915" width="11.140625" style="322" customWidth="1"/>
    <col min="6916" max="6916" width="11.28515625" style="322" customWidth="1"/>
    <col min="6917" max="6917" width="12.28515625" style="322" customWidth="1"/>
    <col min="6918" max="6918" width="18" style="322" customWidth="1"/>
    <col min="6919" max="7167" width="9.140625" style="322"/>
    <col min="7168" max="7168" width="60.85546875" style="322" customWidth="1"/>
    <col min="7169" max="7169" width="13.42578125" style="322" customWidth="1"/>
    <col min="7170" max="7170" width="12.140625" style="322" customWidth="1"/>
    <col min="7171" max="7171" width="11.140625" style="322" customWidth="1"/>
    <col min="7172" max="7172" width="11.28515625" style="322" customWidth="1"/>
    <col min="7173" max="7173" width="12.28515625" style="322" customWidth="1"/>
    <col min="7174" max="7174" width="18" style="322" customWidth="1"/>
    <col min="7175" max="7423" width="9.140625" style="322"/>
    <col min="7424" max="7424" width="60.85546875" style="322" customWidth="1"/>
    <col min="7425" max="7425" width="13.42578125" style="322" customWidth="1"/>
    <col min="7426" max="7426" width="12.140625" style="322" customWidth="1"/>
    <col min="7427" max="7427" width="11.140625" style="322" customWidth="1"/>
    <col min="7428" max="7428" width="11.28515625" style="322" customWidth="1"/>
    <col min="7429" max="7429" width="12.28515625" style="322" customWidth="1"/>
    <col min="7430" max="7430" width="18" style="322" customWidth="1"/>
    <col min="7431" max="7679" width="9.140625" style="322"/>
    <col min="7680" max="7680" width="60.85546875" style="322" customWidth="1"/>
    <col min="7681" max="7681" width="13.42578125" style="322" customWidth="1"/>
    <col min="7682" max="7682" width="12.140625" style="322" customWidth="1"/>
    <col min="7683" max="7683" width="11.140625" style="322" customWidth="1"/>
    <col min="7684" max="7684" width="11.28515625" style="322" customWidth="1"/>
    <col min="7685" max="7685" width="12.28515625" style="322" customWidth="1"/>
    <col min="7686" max="7686" width="18" style="322" customWidth="1"/>
    <col min="7687" max="7935" width="9.140625" style="322"/>
    <col min="7936" max="7936" width="60.85546875" style="322" customWidth="1"/>
    <col min="7937" max="7937" width="13.42578125" style="322" customWidth="1"/>
    <col min="7938" max="7938" width="12.140625" style="322" customWidth="1"/>
    <col min="7939" max="7939" width="11.140625" style="322" customWidth="1"/>
    <col min="7940" max="7940" width="11.28515625" style="322" customWidth="1"/>
    <col min="7941" max="7941" width="12.28515625" style="322" customWidth="1"/>
    <col min="7942" max="7942" width="18" style="322" customWidth="1"/>
    <col min="7943" max="8191" width="9.140625" style="322"/>
    <col min="8192" max="8192" width="60.85546875" style="322" customWidth="1"/>
    <col min="8193" max="8193" width="13.42578125" style="322" customWidth="1"/>
    <col min="8194" max="8194" width="12.140625" style="322" customWidth="1"/>
    <col min="8195" max="8195" width="11.140625" style="322" customWidth="1"/>
    <col min="8196" max="8196" width="11.28515625" style="322" customWidth="1"/>
    <col min="8197" max="8197" width="12.28515625" style="322" customWidth="1"/>
    <col min="8198" max="8198" width="18" style="322" customWidth="1"/>
    <col min="8199" max="8447" width="9.140625" style="322"/>
    <col min="8448" max="8448" width="60.85546875" style="322" customWidth="1"/>
    <col min="8449" max="8449" width="13.42578125" style="322" customWidth="1"/>
    <col min="8450" max="8450" width="12.140625" style="322" customWidth="1"/>
    <col min="8451" max="8451" width="11.140625" style="322" customWidth="1"/>
    <col min="8452" max="8452" width="11.28515625" style="322" customWidth="1"/>
    <col min="8453" max="8453" width="12.28515625" style="322" customWidth="1"/>
    <col min="8454" max="8454" width="18" style="322" customWidth="1"/>
    <col min="8455" max="8703" width="9.140625" style="322"/>
    <col min="8704" max="8704" width="60.85546875" style="322" customWidth="1"/>
    <col min="8705" max="8705" width="13.42578125" style="322" customWidth="1"/>
    <col min="8706" max="8706" width="12.140625" style="322" customWidth="1"/>
    <col min="8707" max="8707" width="11.140625" style="322" customWidth="1"/>
    <col min="8708" max="8708" width="11.28515625" style="322" customWidth="1"/>
    <col min="8709" max="8709" width="12.28515625" style="322" customWidth="1"/>
    <col min="8710" max="8710" width="18" style="322" customWidth="1"/>
    <col min="8711" max="8959" width="9.140625" style="322"/>
    <col min="8960" max="8960" width="60.85546875" style="322" customWidth="1"/>
    <col min="8961" max="8961" width="13.42578125" style="322" customWidth="1"/>
    <col min="8962" max="8962" width="12.140625" style="322" customWidth="1"/>
    <col min="8963" max="8963" width="11.140625" style="322" customWidth="1"/>
    <col min="8964" max="8964" width="11.28515625" style="322" customWidth="1"/>
    <col min="8965" max="8965" width="12.28515625" style="322" customWidth="1"/>
    <col min="8966" max="8966" width="18" style="322" customWidth="1"/>
    <col min="8967" max="9215" width="9.140625" style="322"/>
    <col min="9216" max="9216" width="60.85546875" style="322" customWidth="1"/>
    <col min="9217" max="9217" width="13.42578125" style="322" customWidth="1"/>
    <col min="9218" max="9218" width="12.140625" style="322" customWidth="1"/>
    <col min="9219" max="9219" width="11.140625" style="322" customWidth="1"/>
    <col min="9220" max="9220" width="11.28515625" style="322" customWidth="1"/>
    <col min="9221" max="9221" width="12.28515625" style="322" customWidth="1"/>
    <col min="9222" max="9222" width="18" style="322" customWidth="1"/>
    <col min="9223" max="9471" width="9.140625" style="322"/>
    <col min="9472" max="9472" width="60.85546875" style="322" customWidth="1"/>
    <col min="9473" max="9473" width="13.42578125" style="322" customWidth="1"/>
    <col min="9474" max="9474" width="12.140625" style="322" customWidth="1"/>
    <col min="9475" max="9475" width="11.140625" style="322" customWidth="1"/>
    <col min="9476" max="9476" width="11.28515625" style="322" customWidth="1"/>
    <col min="9477" max="9477" width="12.28515625" style="322" customWidth="1"/>
    <col min="9478" max="9478" width="18" style="322" customWidth="1"/>
    <col min="9479" max="9727" width="9.140625" style="322"/>
    <col min="9728" max="9728" width="60.85546875" style="322" customWidth="1"/>
    <col min="9729" max="9729" width="13.42578125" style="322" customWidth="1"/>
    <col min="9730" max="9730" width="12.140625" style="322" customWidth="1"/>
    <col min="9731" max="9731" width="11.140625" style="322" customWidth="1"/>
    <col min="9732" max="9732" width="11.28515625" style="322" customWidth="1"/>
    <col min="9733" max="9733" width="12.28515625" style="322" customWidth="1"/>
    <col min="9734" max="9734" width="18" style="322" customWidth="1"/>
    <col min="9735" max="9983" width="9.140625" style="322"/>
    <col min="9984" max="9984" width="60.85546875" style="322" customWidth="1"/>
    <col min="9985" max="9985" width="13.42578125" style="322" customWidth="1"/>
    <col min="9986" max="9986" width="12.140625" style="322" customWidth="1"/>
    <col min="9987" max="9987" width="11.140625" style="322" customWidth="1"/>
    <col min="9988" max="9988" width="11.28515625" style="322" customWidth="1"/>
    <col min="9989" max="9989" width="12.28515625" style="322" customWidth="1"/>
    <col min="9990" max="9990" width="18" style="322" customWidth="1"/>
    <col min="9991" max="10239" width="9.140625" style="322"/>
    <col min="10240" max="10240" width="60.85546875" style="322" customWidth="1"/>
    <col min="10241" max="10241" width="13.42578125" style="322" customWidth="1"/>
    <col min="10242" max="10242" width="12.140625" style="322" customWidth="1"/>
    <col min="10243" max="10243" width="11.140625" style="322" customWidth="1"/>
    <col min="10244" max="10244" width="11.28515625" style="322" customWidth="1"/>
    <col min="10245" max="10245" width="12.28515625" style="322" customWidth="1"/>
    <col min="10246" max="10246" width="18" style="322" customWidth="1"/>
    <col min="10247" max="10495" width="9.140625" style="322"/>
    <col min="10496" max="10496" width="60.85546875" style="322" customWidth="1"/>
    <col min="10497" max="10497" width="13.42578125" style="322" customWidth="1"/>
    <col min="10498" max="10498" width="12.140625" style="322" customWidth="1"/>
    <col min="10499" max="10499" width="11.140625" style="322" customWidth="1"/>
    <col min="10500" max="10500" width="11.28515625" style="322" customWidth="1"/>
    <col min="10501" max="10501" width="12.28515625" style="322" customWidth="1"/>
    <col min="10502" max="10502" width="18" style="322" customWidth="1"/>
    <col min="10503" max="10751" width="9.140625" style="322"/>
    <col min="10752" max="10752" width="60.85546875" style="322" customWidth="1"/>
    <col min="10753" max="10753" width="13.42578125" style="322" customWidth="1"/>
    <col min="10754" max="10754" width="12.140625" style="322" customWidth="1"/>
    <col min="10755" max="10755" width="11.140625" style="322" customWidth="1"/>
    <col min="10756" max="10756" width="11.28515625" style="322" customWidth="1"/>
    <col min="10757" max="10757" width="12.28515625" style="322" customWidth="1"/>
    <col min="10758" max="10758" width="18" style="322" customWidth="1"/>
    <col min="10759" max="11007" width="9.140625" style="322"/>
    <col min="11008" max="11008" width="60.85546875" style="322" customWidth="1"/>
    <col min="11009" max="11009" width="13.42578125" style="322" customWidth="1"/>
    <col min="11010" max="11010" width="12.140625" style="322" customWidth="1"/>
    <col min="11011" max="11011" width="11.140625" style="322" customWidth="1"/>
    <col min="11012" max="11012" width="11.28515625" style="322" customWidth="1"/>
    <col min="11013" max="11013" width="12.28515625" style="322" customWidth="1"/>
    <col min="11014" max="11014" width="18" style="322" customWidth="1"/>
    <col min="11015" max="11263" width="9.140625" style="322"/>
    <col min="11264" max="11264" width="60.85546875" style="322" customWidth="1"/>
    <col min="11265" max="11265" width="13.42578125" style="322" customWidth="1"/>
    <col min="11266" max="11266" width="12.140625" style="322" customWidth="1"/>
    <col min="11267" max="11267" width="11.140625" style="322" customWidth="1"/>
    <col min="11268" max="11268" width="11.28515625" style="322" customWidth="1"/>
    <col min="11269" max="11269" width="12.28515625" style="322" customWidth="1"/>
    <col min="11270" max="11270" width="18" style="322" customWidth="1"/>
    <col min="11271" max="11519" width="9.140625" style="322"/>
    <col min="11520" max="11520" width="60.85546875" style="322" customWidth="1"/>
    <col min="11521" max="11521" width="13.42578125" style="322" customWidth="1"/>
    <col min="11522" max="11522" width="12.140625" style="322" customWidth="1"/>
    <col min="11523" max="11523" width="11.140625" style="322" customWidth="1"/>
    <col min="11524" max="11524" width="11.28515625" style="322" customWidth="1"/>
    <col min="11525" max="11525" width="12.28515625" style="322" customWidth="1"/>
    <col min="11526" max="11526" width="18" style="322" customWidth="1"/>
    <col min="11527" max="11775" width="9.140625" style="322"/>
    <col min="11776" max="11776" width="60.85546875" style="322" customWidth="1"/>
    <col min="11777" max="11777" width="13.42578125" style="322" customWidth="1"/>
    <col min="11778" max="11778" width="12.140625" style="322" customWidth="1"/>
    <col min="11779" max="11779" width="11.140625" style="322" customWidth="1"/>
    <col min="11780" max="11780" width="11.28515625" style="322" customWidth="1"/>
    <col min="11781" max="11781" width="12.28515625" style="322" customWidth="1"/>
    <col min="11782" max="11782" width="18" style="322" customWidth="1"/>
    <col min="11783" max="12031" width="9.140625" style="322"/>
    <col min="12032" max="12032" width="60.85546875" style="322" customWidth="1"/>
    <col min="12033" max="12033" width="13.42578125" style="322" customWidth="1"/>
    <col min="12034" max="12034" width="12.140625" style="322" customWidth="1"/>
    <col min="12035" max="12035" width="11.140625" style="322" customWidth="1"/>
    <col min="12036" max="12036" width="11.28515625" style="322" customWidth="1"/>
    <col min="12037" max="12037" width="12.28515625" style="322" customWidth="1"/>
    <col min="12038" max="12038" width="18" style="322" customWidth="1"/>
    <col min="12039" max="12287" width="9.140625" style="322"/>
    <col min="12288" max="12288" width="60.85546875" style="322" customWidth="1"/>
    <col min="12289" max="12289" width="13.42578125" style="322" customWidth="1"/>
    <col min="12290" max="12290" width="12.140625" style="322" customWidth="1"/>
    <col min="12291" max="12291" width="11.140625" style="322" customWidth="1"/>
    <col min="12292" max="12292" width="11.28515625" style="322" customWidth="1"/>
    <col min="12293" max="12293" width="12.28515625" style="322" customWidth="1"/>
    <col min="12294" max="12294" width="18" style="322" customWidth="1"/>
    <col min="12295" max="12543" width="9.140625" style="322"/>
    <col min="12544" max="12544" width="60.85546875" style="322" customWidth="1"/>
    <col min="12545" max="12545" width="13.42578125" style="322" customWidth="1"/>
    <col min="12546" max="12546" width="12.140625" style="322" customWidth="1"/>
    <col min="12547" max="12547" width="11.140625" style="322" customWidth="1"/>
    <col min="12548" max="12548" width="11.28515625" style="322" customWidth="1"/>
    <col min="12549" max="12549" width="12.28515625" style="322" customWidth="1"/>
    <col min="12550" max="12550" width="18" style="322" customWidth="1"/>
    <col min="12551" max="12799" width="9.140625" style="322"/>
    <col min="12800" max="12800" width="60.85546875" style="322" customWidth="1"/>
    <col min="12801" max="12801" width="13.42578125" style="322" customWidth="1"/>
    <col min="12802" max="12802" width="12.140625" style="322" customWidth="1"/>
    <col min="12803" max="12803" width="11.140625" style="322" customWidth="1"/>
    <col min="12804" max="12804" width="11.28515625" style="322" customWidth="1"/>
    <col min="12805" max="12805" width="12.28515625" style="322" customWidth="1"/>
    <col min="12806" max="12806" width="18" style="322" customWidth="1"/>
    <col min="12807" max="13055" width="9.140625" style="322"/>
    <col min="13056" max="13056" width="60.85546875" style="322" customWidth="1"/>
    <col min="13057" max="13057" width="13.42578125" style="322" customWidth="1"/>
    <col min="13058" max="13058" width="12.140625" style="322" customWidth="1"/>
    <col min="13059" max="13059" width="11.140625" style="322" customWidth="1"/>
    <col min="13060" max="13060" width="11.28515625" style="322" customWidth="1"/>
    <col min="13061" max="13061" width="12.28515625" style="322" customWidth="1"/>
    <col min="13062" max="13062" width="18" style="322" customWidth="1"/>
    <col min="13063" max="13311" width="9.140625" style="322"/>
    <col min="13312" max="13312" width="60.85546875" style="322" customWidth="1"/>
    <col min="13313" max="13313" width="13.42578125" style="322" customWidth="1"/>
    <col min="13314" max="13314" width="12.140625" style="322" customWidth="1"/>
    <col min="13315" max="13315" width="11.140625" style="322" customWidth="1"/>
    <col min="13316" max="13316" width="11.28515625" style="322" customWidth="1"/>
    <col min="13317" max="13317" width="12.28515625" style="322" customWidth="1"/>
    <col min="13318" max="13318" width="18" style="322" customWidth="1"/>
    <col min="13319" max="13567" width="9.140625" style="322"/>
    <col min="13568" max="13568" width="60.85546875" style="322" customWidth="1"/>
    <col min="13569" max="13569" width="13.42578125" style="322" customWidth="1"/>
    <col min="13570" max="13570" width="12.140625" style="322" customWidth="1"/>
    <col min="13571" max="13571" width="11.140625" style="322" customWidth="1"/>
    <col min="13572" max="13572" width="11.28515625" style="322" customWidth="1"/>
    <col min="13573" max="13573" width="12.28515625" style="322" customWidth="1"/>
    <col min="13574" max="13574" width="18" style="322" customWidth="1"/>
    <col min="13575" max="13823" width="9.140625" style="322"/>
    <col min="13824" max="13824" width="60.85546875" style="322" customWidth="1"/>
    <col min="13825" max="13825" width="13.42578125" style="322" customWidth="1"/>
    <col min="13826" max="13826" width="12.140625" style="322" customWidth="1"/>
    <col min="13827" max="13827" width="11.140625" style="322" customWidth="1"/>
    <col min="13828" max="13828" width="11.28515625" style="322" customWidth="1"/>
    <col min="13829" max="13829" width="12.28515625" style="322" customWidth="1"/>
    <col min="13830" max="13830" width="18" style="322" customWidth="1"/>
    <col min="13831" max="14079" width="9.140625" style="322"/>
    <col min="14080" max="14080" width="60.85546875" style="322" customWidth="1"/>
    <col min="14081" max="14081" width="13.42578125" style="322" customWidth="1"/>
    <col min="14082" max="14082" width="12.140625" style="322" customWidth="1"/>
    <col min="14083" max="14083" width="11.140625" style="322" customWidth="1"/>
    <col min="14084" max="14084" width="11.28515625" style="322" customWidth="1"/>
    <col min="14085" max="14085" width="12.28515625" style="322" customWidth="1"/>
    <col min="14086" max="14086" width="18" style="322" customWidth="1"/>
    <col min="14087" max="14335" width="9.140625" style="322"/>
    <col min="14336" max="14336" width="60.85546875" style="322" customWidth="1"/>
    <col min="14337" max="14337" width="13.42578125" style="322" customWidth="1"/>
    <col min="14338" max="14338" width="12.140625" style="322" customWidth="1"/>
    <col min="14339" max="14339" width="11.140625" style="322" customWidth="1"/>
    <col min="14340" max="14340" width="11.28515625" style="322" customWidth="1"/>
    <col min="14341" max="14341" width="12.28515625" style="322" customWidth="1"/>
    <col min="14342" max="14342" width="18" style="322" customWidth="1"/>
    <col min="14343" max="14591" width="9.140625" style="322"/>
    <col min="14592" max="14592" width="60.85546875" style="322" customWidth="1"/>
    <col min="14593" max="14593" width="13.42578125" style="322" customWidth="1"/>
    <col min="14594" max="14594" width="12.140625" style="322" customWidth="1"/>
    <col min="14595" max="14595" width="11.140625" style="322" customWidth="1"/>
    <col min="14596" max="14596" width="11.28515625" style="322" customWidth="1"/>
    <col min="14597" max="14597" width="12.28515625" style="322" customWidth="1"/>
    <col min="14598" max="14598" width="18" style="322" customWidth="1"/>
    <col min="14599" max="14847" width="9.140625" style="322"/>
    <col min="14848" max="14848" width="60.85546875" style="322" customWidth="1"/>
    <col min="14849" max="14849" width="13.42578125" style="322" customWidth="1"/>
    <col min="14850" max="14850" width="12.140625" style="322" customWidth="1"/>
    <col min="14851" max="14851" width="11.140625" style="322" customWidth="1"/>
    <col min="14852" max="14852" width="11.28515625" style="322" customWidth="1"/>
    <col min="14853" max="14853" width="12.28515625" style="322" customWidth="1"/>
    <col min="14854" max="14854" width="18" style="322" customWidth="1"/>
    <col min="14855" max="15103" width="9.140625" style="322"/>
    <col min="15104" max="15104" width="60.85546875" style="322" customWidth="1"/>
    <col min="15105" max="15105" width="13.42578125" style="322" customWidth="1"/>
    <col min="15106" max="15106" width="12.140625" style="322" customWidth="1"/>
    <col min="15107" max="15107" width="11.140625" style="322" customWidth="1"/>
    <col min="15108" max="15108" width="11.28515625" style="322" customWidth="1"/>
    <col min="15109" max="15109" width="12.28515625" style="322" customWidth="1"/>
    <col min="15110" max="15110" width="18" style="322" customWidth="1"/>
    <col min="15111" max="15359" width="9.140625" style="322"/>
    <col min="15360" max="15360" width="60.85546875" style="322" customWidth="1"/>
    <col min="15361" max="15361" width="13.42578125" style="322" customWidth="1"/>
    <col min="15362" max="15362" width="12.140625" style="322" customWidth="1"/>
    <col min="15363" max="15363" width="11.140625" style="322" customWidth="1"/>
    <col min="15364" max="15364" width="11.28515625" style="322" customWidth="1"/>
    <col min="15365" max="15365" width="12.28515625" style="322" customWidth="1"/>
    <col min="15366" max="15366" width="18" style="322" customWidth="1"/>
    <col min="15367" max="15615" width="9.140625" style="322"/>
    <col min="15616" max="15616" width="60.85546875" style="322" customWidth="1"/>
    <col min="15617" max="15617" width="13.42578125" style="322" customWidth="1"/>
    <col min="15618" max="15618" width="12.140625" style="322" customWidth="1"/>
    <col min="15619" max="15619" width="11.140625" style="322" customWidth="1"/>
    <col min="15620" max="15620" width="11.28515625" style="322" customWidth="1"/>
    <col min="15621" max="15621" width="12.28515625" style="322" customWidth="1"/>
    <col min="15622" max="15622" width="18" style="322" customWidth="1"/>
    <col min="15623" max="15871" width="9.140625" style="322"/>
    <col min="15872" max="15872" width="60.85546875" style="322" customWidth="1"/>
    <col min="15873" max="15873" width="13.42578125" style="322" customWidth="1"/>
    <col min="15874" max="15874" width="12.140625" style="322" customWidth="1"/>
    <col min="15875" max="15875" width="11.140625" style="322" customWidth="1"/>
    <col min="15876" max="15876" width="11.28515625" style="322" customWidth="1"/>
    <col min="15877" max="15877" width="12.28515625" style="322" customWidth="1"/>
    <col min="15878" max="15878" width="18" style="322" customWidth="1"/>
    <col min="15879" max="16127" width="9.140625" style="322"/>
    <col min="16128" max="16128" width="60.85546875" style="322" customWidth="1"/>
    <col min="16129" max="16129" width="13.42578125" style="322" customWidth="1"/>
    <col min="16130" max="16130" width="12.140625" style="322" customWidth="1"/>
    <col min="16131" max="16131" width="11.140625" style="322" customWidth="1"/>
    <col min="16132" max="16132" width="11.28515625" style="322" customWidth="1"/>
    <col min="16133" max="16133" width="12.28515625" style="322" customWidth="1"/>
    <col min="16134" max="16134" width="18" style="322" customWidth="1"/>
    <col min="16135" max="16384" width="9.140625" style="322"/>
  </cols>
  <sheetData>
    <row r="1" spans="1:6" ht="15.75">
      <c r="A1" s="186"/>
    </row>
    <row r="4" spans="1:6" ht="45" customHeight="1">
      <c r="A4" s="411" t="s">
        <v>468</v>
      </c>
      <c r="B4" s="411"/>
      <c r="C4" s="411"/>
      <c r="D4" s="411"/>
      <c r="E4" s="411"/>
      <c r="F4" s="321"/>
    </row>
    <row r="5" spans="1:6">
      <c r="A5" s="187"/>
      <c r="B5" s="323"/>
      <c r="C5" s="323"/>
      <c r="D5" s="323"/>
      <c r="E5" s="323"/>
    </row>
    <row r="7" spans="1:6" ht="15.75">
      <c r="A7" s="336" t="s">
        <v>252</v>
      </c>
      <c r="B7" s="326" t="s">
        <v>318</v>
      </c>
      <c r="C7" s="326" t="s">
        <v>319</v>
      </c>
      <c r="D7" s="326" t="s">
        <v>320</v>
      </c>
      <c r="E7" s="326" t="s">
        <v>467</v>
      </c>
    </row>
    <row r="8" spans="1:6" ht="15.75">
      <c r="A8" s="327" t="s">
        <v>321</v>
      </c>
      <c r="B8" s="328">
        <v>10600000</v>
      </c>
      <c r="C8" s="328">
        <v>9500000</v>
      </c>
      <c r="D8" s="328">
        <v>9500000</v>
      </c>
      <c r="E8" s="328">
        <v>9500000</v>
      </c>
    </row>
    <row r="9" spans="1:6" ht="31.5">
      <c r="A9" s="327" t="s">
        <v>322</v>
      </c>
      <c r="B9" s="329"/>
      <c r="C9" s="329"/>
      <c r="D9" s="329"/>
      <c r="E9" s="329"/>
    </row>
    <row r="10" spans="1:6" ht="15.75">
      <c r="A10" s="327" t="s">
        <v>323</v>
      </c>
      <c r="B10" s="329">
        <v>0</v>
      </c>
      <c r="C10" s="329">
        <v>0</v>
      </c>
      <c r="D10" s="329">
        <v>0</v>
      </c>
      <c r="E10" s="329">
        <v>0</v>
      </c>
    </row>
    <row r="11" spans="1:6" ht="47.25">
      <c r="A11" s="327" t="s">
        <v>324</v>
      </c>
      <c r="B11" s="329"/>
      <c r="C11" s="329"/>
      <c r="D11" s="329"/>
      <c r="E11" s="329"/>
    </row>
    <row r="12" spans="1:6" ht="15.75">
      <c r="A12" s="327" t="s">
        <v>325</v>
      </c>
      <c r="B12" s="329">
        <v>100000</v>
      </c>
      <c r="C12" s="329">
        <v>150000</v>
      </c>
      <c r="D12" s="329">
        <v>150000</v>
      </c>
      <c r="E12" s="329">
        <v>150000</v>
      </c>
    </row>
    <row r="13" spans="1:6" ht="15.75">
      <c r="A13" s="327" t="s">
        <v>326</v>
      </c>
      <c r="B13" s="329"/>
      <c r="C13" s="329"/>
      <c r="D13" s="329"/>
      <c r="E13" s="329"/>
    </row>
    <row r="14" spans="1:6" ht="15.75">
      <c r="A14" s="327" t="s">
        <v>77</v>
      </c>
      <c r="B14" s="329">
        <f>SUM(B8:B13)</f>
        <v>10700000</v>
      </c>
      <c r="C14" s="329">
        <f>SUM(C8:C13)</f>
        <v>9650000</v>
      </c>
      <c r="D14" s="329">
        <f>SUM(D8:D13)</f>
        <v>9650000</v>
      </c>
      <c r="E14" s="329">
        <f>SUM(E8:E13)</f>
        <v>9650000</v>
      </c>
    </row>
    <row r="15" spans="1:6" s="324" customFormat="1" ht="15.75">
      <c r="A15" s="330" t="s">
        <v>472</v>
      </c>
      <c r="B15" s="331">
        <f>B14*0.5</f>
        <v>5350000</v>
      </c>
      <c r="C15" s="331">
        <f>C14*0.5</f>
        <v>4825000</v>
      </c>
      <c r="D15" s="331">
        <f>D14*0.5</f>
        <v>4825000</v>
      </c>
      <c r="E15" s="331">
        <f>E14*0.5</f>
        <v>4825000</v>
      </c>
    </row>
    <row r="16" spans="1:6" ht="15.75">
      <c r="A16" s="332"/>
      <c r="B16" s="333"/>
      <c r="C16" s="333"/>
      <c r="D16" s="333"/>
      <c r="E16" s="333"/>
    </row>
    <row r="17" spans="1:6" ht="15.75">
      <c r="A17" s="186"/>
      <c r="B17" s="334"/>
      <c r="C17" s="334"/>
      <c r="D17" s="334"/>
      <c r="E17" s="334"/>
    </row>
    <row r="18" spans="1:6" ht="31.5">
      <c r="A18" s="330" t="s">
        <v>473</v>
      </c>
      <c r="B18" s="326" t="s">
        <v>318</v>
      </c>
      <c r="C18" s="326" t="s">
        <v>319</v>
      </c>
      <c r="D18" s="326" t="s">
        <v>320</v>
      </c>
      <c r="E18" s="326" t="s">
        <v>467</v>
      </c>
    </row>
    <row r="19" spans="1:6" ht="15.75">
      <c r="A19" s="335"/>
      <c r="B19" s="329"/>
      <c r="C19" s="329"/>
      <c r="D19" s="329"/>
      <c r="E19" s="329"/>
    </row>
    <row r="20" spans="1:6" ht="15.75">
      <c r="A20" s="335"/>
      <c r="B20" s="329"/>
      <c r="C20" s="329"/>
      <c r="D20" s="329"/>
      <c r="E20" s="329"/>
    </row>
    <row r="21" spans="1:6" ht="15.75">
      <c r="A21" s="327"/>
      <c r="B21" s="329"/>
      <c r="C21" s="329"/>
      <c r="D21" s="329"/>
      <c r="E21" s="329"/>
    </row>
    <row r="22" spans="1:6" ht="15.75">
      <c r="A22" s="330" t="s">
        <v>77</v>
      </c>
      <c r="B22" s="331">
        <f>SUM(B19:B21)</f>
        <v>0</v>
      </c>
      <c r="C22" s="331">
        <f>SUM(C19:C21)</f>
        <v>0</v>
      </c>
      <c r="D22" s="331">
        <f>SUM(D19:D21)</f>
        <v>0</v>
      </c>
      <c r="E22" s="331">
        <f>SUM(E19:E21)</f>
        <v>0</v>
      </c>
    </row>
    <row r="23" spans="1:6">
      <c r="F23" s="325"/>
    </row>
    <row r="26" spans="1:6">
      <c r="F26" s="325"/>
    </row>
  </sheetData>
  <mergeCells count="1">
    <mergeCell ref="A4:E4"/>
  </mergeCells>
  <pageMargins left="0.9055118110236221" right="0.70866141732283472" top="1.1417322834645669" bottom="0.74803149606299213" header="0.70866141732283472" footer="0.31496062992125984"/>
  <pageSetup paperSize="9" scale="73" orientation="portrait" r:id="rId1"/>
  <headerFooter>
    <oddHeader>&amp;L&amp;"Times New Roman,Normál"&amp;12Vászoly Község Önkormányzata&amp;C&amp;"Times New Roman,Normál"&amp;12 9. melléklet
Az önkormányzat 2019. évi költségvetéséről szóló 1/2019. (II. 15.) önkormányzati rendelethez</oddHeader>
  </headerFooter>
  <colBreaks count="1" manualBreakCount="1">
    <brk id="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4:F31"/>
  <sheetViews>
    <sheetView view="pageLayout" workbookViewId="0">
      <selection activeCell="A4" sqref="A4:E5"/>
    </sheetView>
  </sheetViews>
  <sheetFormatPr defaultRowHeight="15.75"/>
  <cols>
    <col min="1" max="1" width="9.140625" style="188"/>
    <col min="2" max="2" width="25.42578125" style="188" customWidth="1"/>
    <col min="3" max="3" width="20.85546875" style="188" customWidth="1"/>
    <col min="4" max="4" width="20.5703125" style="188" bestFit="1" customWidth="1"/>
    <col min="5" max="5" width="21.140625" style="188" customWidth="1"/>
    <col min="6" max="6" width="12.5703125" style="188" bestFit="1" customWidth="1"/>
    <col min="7" max="257" width="9.140625" style="188"/>
    <col min="258" max="258" width="25.42578125" style="188" customWidth="1"/>
    <col min="259" max="259" width="20.85546875" style="188" customWidth="1"/>
    <col min="260" max="260" width="17.28515625" style="188" bestFit="1" customWidth="1"/>
    <col min="261" max="261" width="13.85546875" style="188" bestFit="1" customWidth="1"/>
    <col min="262" max="513" width="9.140625" style="188"/>
    <col min="514" max="514" width="25.42578125" style="188" customWidth="1"/>
    <col min="515" max="515" width="20.85546875" style="188" customWidth="1"/>
    <col min="516" max="516" width="17.28515625" style="188" bestFit="1" customWidth="1"/>
    <col min="517" max="517" width="13.85546875" style="188" bestFit="1" customWidth="1"/>
    <col min="518" max="769" width="9.140625" style="188"/>
    <col min="770" max="770" width="25.42578125" style="188" customWidth="1"/>
    <col min="771" max="771" width="20.85546875" style="188" customWidth="1"/>
    <col min="772" max="772" width="17.28515625" style="188" bestFit="1" customWidth="1"/>
    <col min="773" max="773" width="13.85546875" style="188" bestFit="1" customWidth="1"/>
    <col min="774" max="1025" width="9.140625" style="188"/>
    <col min="1026" max="1026" width="25.42578125" style="188" customWidth="1"/>
    <col min="1027" max="1027" width="20.85546875" style="188" customWidth="1"/>
    <col min="1028" max="1028" width="17.28515625" style="188" bestFit="1" customWidth="1"/>
    <col min="1029" max="1029" width="13.85546875" style="188" bestFit="1" customWidth="1"/>
    <col min="1030" max="1281" width="9.140625" style="188"/>
    <col min="1282" max="1282" width="25.42578125" style="188" customWidth="1"/>
    <col min="1283" max="1283" width="20.85546875" style="188" customWidth="1"/>
    <col min="1284" max="1284" width="17.28515625" style="188" bestFit="1" customWidth="1"/>
    <col min="1285" max="1285" width="13.85546875" style="188" bestFit="1" customWidth="1"/>
    <col min="1286" max="1537" width="9.140625" style="188"/>
    <col min="1538" max="1538" width="25.42578125" style="188" customWidth="1"/>
    <col min="1539" max="1539" width="20.85546875" style="188" customWidth="1"/>
    <col min="1540" max="1540" width="17.28515625" style="188" bestFit="1" customWidth="1"/>
    <col min="1541" max="1541" width="13.85546875" style="188" bestFit="1" customWidth="1"/>
    <col min="1542" max="1793" width="9.140625" style="188"/>
    <col min="1794" max="1794" width="25.42578125" style="188" customWidth="1"/>
    <col min="1795" max="1795" width="20.85546875" style="188" customWidth="1"/>
    <col min="1796" max="1796" width="17.28515625" style="188" bestFit="1" customWidth="1"/>
    <col min="1797" max="1797" width="13.85546875" style="188" bestFit="1" customWidth="1"/>
    <col min="1798" max="2049" width="9.140625" style="188"/>
    <col min="2050" max="2050" width="25.42578125" style="188" customWidth="1"/>
    <col min="2051" max="2051" width="20.85546875" style="188" customWidth="1"/>
    <col min="2052" max="2052" width="17.28515625" style="188" bestFit="1" customWidth="1"/>
    <col min="2053" max="2053" width="13.85546875" style="188" bestFit="1" customWidth="1"/>
    <col min="2054" max="2305" width="9.140625" style="188"/>
    <col min="2306" max="2306" width="25.42578125" style="188" customWidth="1"/>
    <col min="2307" max="2307" width="20.85546875" style="188" customWidth="1"/>
    <col min="2308" max="2308" width="17.28515625" style="188" bestFit="1" customWidth="1"/>
    <col min="2309" max="2309" width="13.85546875" style="188" bestFit="1" customWidth="1"/>
    <col min="2310" max="2561" width="9.140625" style="188"/>
    <col min="2562" max="2562" width="25.42578125" style="188" customWidth="1"/>
    <col min="2563" max="2563" width="20.85546875" style="188" customWidth="1"/>
    <col min="2564" max="2564" width="17.28515625" style="188" bestFit="1" customWidth="1"/>
    <col min="2565" max="2565" width="13.85546875" style="188" bestFit="1" customWidth="1"/>
    <col min="2566" max="2817" width="9.140625" style="188"/>
    <col min="2818" max="2818" width="25.42578125" style="188" customWidth="1"/>
    <col min="2819" max="2819" width="20.85546875" style="188" customWidth="1"/>
    <col min="2820" max="2820" width="17.28515625" style="188" bestFit="1" customWidth="1"/>
    <col min="2821" max="2821" width="13.85546875" style="188" bestFit="1" customWidth="1"/>
    <col min="2822" max="3073" width="9.140625" style="188"/>
    <col min="3074" max="3074" width="25.42578125" style="188" customWidth="1"/>
    <col min="3075" max="3075" width="20.85546875" style="188" customWidth="1"/>
    <col min="3076" max="3076" width="17.28515625" style="188" bestFit="1" customWidth="1"/>
    <col min="3077" max="3077" width="13.85546875" style="188" bestFit="1" customWidth="1"/>
    <col min="3078" max="3329" width="9.140625" style="188"/>
    <col min="3330" max="3330" width="25.42578125" style="188" customWidth="1"/>
    <col min="3331" max="3331" width="20.85546875" style="188" customWidth="1"/>
    <col min="3332" max="3332" width="17.28515625" style="188" bestFit="1" customWidth="1"/>
    <col min="3333" max="3333" width="13.85546875" style="188" bestFit="1" customWidth="1"/>
    <col min="3334" max="3585" width="9.140625" style="188"/>
    <col min="3586" max="3586" width="25.42578125" style="188" customWidth="1"/>
    <col min="3587" max="3587" width="20.85546875" style="188" customWidth="1"/>
    <col min="3588" max="3588" width="17.28515625" style="188" bestFit="1" customWidth="1"/>
    <col min="3589" max="3589" width="13.85546875" style="188" bestFit="1" customWidth="1"/>
    <col min="3590" max="3841" width="9.140625" style="188"/>
    <col min="3842" max="3842" width="25.42578125" style="188" customWidth="1"/>
    <col min="3843" max="3843" width="20.85546875" style="188" customWidth="1"/>
    <col min="3844" max="3844" width="17.28515625" style="188" bestFit="1" customWidth="1"/>
    <col min="3845" max="3845" width="13.85546875" style="188" bestFit="1" customWidth="1"/>
    <col min="3846" max="4097" width="9.140625" style="188"/>
    <col min="4098" max="4098" width="25.42578125" style="188" customWidth="1"/>
    <col min="4099" max="4099" width="20.85546875" style="188" customWidth="1"/>
    <col min="4100" max="4100" width="17.28515625" style="188" bestFit="1" customWidth="1"/>
    <col min="4101" max="4101" width="13.85546875" style="188" bestFit="1" customWidth="1"/>
    <col min="4102" max="4353" width="9.140625" style="188"/>
    <col min="4354" max="4354" width="25.42578125" style="188" customWidth="1"/>
    <col min="4355" max="4355" width="20.85546875" style="188" customWidth="1"/>
    <col min="4356" max="4356" width="17.28515625" style="188" bestFit="1" customWidth="1"/>
    <col min="4357" max="4357" width="13.85546875" style="188" bestFit="1" customWidth="1"/>
    <col min="4358" max="4609" width="9.140625" style="188"/>
    <col min="4610" max="4610" width="25.42578125" style="188" customWidth="1"/>
    <col min="4611" max="4611" width="20.85546875" style="188" customWidth="1"/>
    <col min="4612" max="4612" width="17.28515625" style="188" bestFit="1" customWidth="1"/>
    <col min="4613" max="4613" width="13.85546875" style="188" bestFit="1" customWidth="1"/>
    <col min="4614" max="4865" width="9.140625" style="188"/>
    <col min="4866" max="4866" width="25.42578125" style="188" customWidth="1"/>
    <col min="4867" max="4867" width="20.85546875" style="188" customWidth="1"/>
    <col min="4868" max="4868" width="17.28515625" style="188" bestFit="1" customWidth="1"/>
    <col min="4869" max="4869" width="13.85546875" style="188" bestFit="1" customWidth="1"/>
    <col min="4870" max="5121" width="9.140625" style="188"/>
    <col min="5122" max="5122" width="25.42578125" style="188" customWidth="1"/>
    <col min="5123" max="5123" width="20.85546875" style="188" customWidth="1"/>
    <col min="5124" max="5124" width="17.28515625" style="188" bestFit="1" customWidth="1"/>
    <col min="5125" max="5125" width="13.85546875" style="188" bestFit="1" customWidth="1"/>
    <col min="5126" max="5377" width="9.140625" style="188"/>
    <col min="5378" max="5378" width="25.42578125" style="188" customWidth="1"/>
    <col min="5379" max="5379" width="20.85546875" style="188" customWidth="1"/>
    <col min="5380" max="5380" width="17.28515625" style="188" bestFit="1" customWidth="1"/>
    <col min="5381" max="5381" width="13.85546875" style="188" bestFit="1" customWidth="1"/>
    <col min="5382" max="5633" width="9.140625" style="188"/>
    <col min="5634" max="5634" width="25.42578125" style="188" customWidth="1"/>
    <col min="5635" max="5635" width="20.85546875" style="188" customWidth="1"/>
    <col min="5636" max="5636" width="17.28515625" style="188" bestFit="1" customWidth="1"/>
    <col min="5637" max="5637" width="13.85546875" style="188" bestFit="1" customWidth="1"/>
    <col min="5638" max="5889" width="9.140625" style="188"/>
    <col min="5890" max="5890" width="25.42578125" style="188" customWidth="1"/>
    <col min="5891" max="5891" width="20.85546875" style="188" customWidth="1"/>
    <col min="5892" max="5892" width="17.28515625" style="188" bestFit="1" customWidth="1"/>
    <col min="5893" max="5893" width="13.85546875" style="188" bestFit="1" customWidth="1"/>
    <col min="5894" max="6145" width="9.140625" style="188"/>
    <col min="6146" max="6146" width="25.42578125" style="188" customWidth="1"/>
    <col min="6147" max="6147" width="20.85546875" style="188" customWidth="1"/>
    <col min="6148" max="6148" width="17.28515625" style="188" bestFit="1" customWidth="1"/>
    <col min="6149" max="6149" width="13.85546875" style="188" bestFit="1" customWidth="1"/>
    <col min="6150" max="6401" width="9.140625" style="188"/>
    <col min="6402" max="6402" width="25.42578125" style="188" customWidth="1"/>
    <col min="6403" max="6403" width="20.85546875" style="188" customWidth="1"/>
    <col min="6404" max="6404" width="17.28515625" style="188" bestFit="1" customWidth="1"/>
    <col min="6405" max="6405" width="13.85546875" style="188" bestFit="1" customWidth="1"/>
    <col min="6406" max="6657" width="9.140625" style="188"/>
    <col min="6658" max="6658" width="25.42578125" style="188" customWidth="1"/>
    <col min="6659" max="6659" width="20.85546875" style="188" customWidth="1"/>
    <col min="6660" max="6660" width="17.28515625" style="188" bestFit="1" customWidth="1"/>
    <col min="6661" max="6661" width="13.85546875" style="188" bestFit="1" customWidth="1"/>
    <col min="6662" max="6913" width="9.140625" style="188"/>
    <col min="6914" max="6914" width="25.42578125" style="188" customWidth="1"/>
    <col min="6915" max="6915" width="20.85546875" style="188" customWidth="1"/>
    <col min="6916" max="6916" width="17.28515625" style="188" bestFit="1" customWidth="1"/>
    <col min="6917" max="6917" width="13.85546875" style="188" bestFit="1" customWidth="1"/>
    <col min="6918" max="7169" width="9.140625" style="188"/>
    <col min="7170" max="7170" width="25.42578125" style="188" customWidth="1"/>
    <col min="7171" max="7171" width="20.85546875" style="188" customWidth="1"/>
    <col min="7172" max="7172" width="17.28515625" style="188" bestFit="1" customWidth="1"/>
    <col min="7173" max="7173" width="13.85546875" style="188" bestFit="1" customWidth="1"/>
    <col min="7174" max="7425" width="9.140625" style="188"/>
    <col min="7426" max="7426" width="25.42578125" style="188" customWidth="1"/>
    <col min="7427" max="7427" width="20.85546875" style="188" customWidth="1"/>
    <col min="7428" max="7428" width="17.28515625" style="188" bestFit="1" customWidth="1"/>
    <col min="7429" max="7429" width="13.85546875" style="188" bestFit="1" customWidth="1"/>
    <col min="7430" max="7681" width="9.140625" style="188"/>
    <col min="7682" max="7682" width="25.42578125" style="188" customWidth="1"/>
    <col min="7683" max="7683" width="20.85546875" style="188" customWidth="1"/>
    <col min="7684" max="7684" width="17.28515625" style="188" bestFit="1" customWidth="1"/>
    <col min="7685" max="7685" width="13.85546875" style="188" bestFit="1" customWidth="1"/>
    <col min="7686" max="7937" width="9.140625" style="188"/>
    <col min="7938" max="7938" width="25.42578125" style="188" customWidth="1"/>
    <col min="7939" max="7939" width="20.85546875" style="188" customWidth="1"/>
    <col min="7940" max="7940" width="17.28515625" style="188" bestFit="1" customWidth="1"/>
    <col min="7941" max="7941" width="13.85546875" style="188" bestFit="1" customWidth="1"/>
    <col min="7942" max="8193" width="9.140625" style="188"/>
    <col min="8194" max="8194" width="25.42578125" style="188" customWidth="1"/>
    <col min="8195" max="8195" width="20.85546875" style="188" customWidth="1"/>
    <col min="8196" max="8196" width="17.28515625" style="188" bestFit="1" customWidth="1"/>
    <col min="8197" max="8197" width="13.85546875" style="188" bestFit="1" customWidth="1"/>
    <col min="8198" max="8449" width="9.140625" style="188"/>
    <col min="8450" max="8450" width="25.42578125" style="188" customWidth="1"/>
    <col min="8451" max="8451" width="20.85546875" style="188" customWidth="1"/>
    <col min="8452" max="8452" width="17.28515625" style="188" bestFit="1" customWidth="1"/>
    <col min="8453" max="8453" width="13.85546875" style="188" bestFit="1" customWidth="1"/>
    <col min="8454" max="8705" width="9.140625" style="188"/>
    <col min="8706" max="8706" width="25.42578125" style="188" customWidth="1"/>
    <col min="8707" max="8707" width="20.85546875" style="188" customWidth="1"/>
    <col min="8708" max="8708" width="17.28515625" style="188" bestFit="1" customWidth="1"/>
    <col min="8709" max="8709" width="13.85546875" style="188" bestFit="1" customWidth="1"/>
    <col min="8710" max="8961" width="9.140625" style="188"/>
    <col min="8962" max="8962" width="25.42578125" style="188" customWidth="1"/>
    <col min="8963" max="8963" width="20.85546875" style="188" customWidth="1"/>
    <col min="8964" max="8964" width="17.28515625" style="188" bestFit="1" customWidth="1"/>
    <col min="8965" max="8965" width="13.85546875" style="188" bestFit="1" customWidth="1"/>
    <col min="8966" max="9217" width="9.140625" style="188"/>
    <col min="9218" max="9218" width="25.42578125" style="188" customWidth="1"/>
    <col min="9219" max="9219" width="20.85546875" style="188" customWidth="1"/>
    <col min="9220" max="9220" width="17.28515625" style="188" bestFit="1" customWidth="1"/>
    <col min="9221" max="9221" width="13.85546875" style="188" bestFit="1" customWidth="1"/>
    <col min="9222" max="9473" width="9.140625" style="188"/>
    <col min="9474" max="9474" width="25.42578125" style="188" customWidth="1"/>
    <col min="9475" max="9475" width="20.85546875" style="188" customWidth="1"/>
    <col min="9476" max="9476" width="17.28515625" style="188" bestFit="1" customWidth="1"/>
    <col min="9477" max="9477" width="13.85546875" style="188" bestFit="1" customWidth="1"/>
    <col min="9478" max="9729" width="9.140625" style="188"/>
    <col min="9730" max="9730" width="25.42578125" style="188" customWidth="1"/>
    <col min="9731" max="9731" width="20.85546875" style="188" customWidth="1"/>
    <col min="9732" max="9732" width="17.28515625" style="188" bestFit="1" customWidth="1"/>
    <col min="9733" max="9733" width="13.85546875" style="188" bestFit="1" customWidth="1"/>
    <col min="9734" max="9985" width="9.140625" style="188"/>
    <col min="9986" max="9986" width="25.42578125" style="188" customWidth="1"/>
    <col min="9987" max="9987" width="20.85546875" style="188" customWidth="1"/>
    <col min="9988" max="9988" width="17.28515625" style="188" bestFit="1" customWidth="1"/>
    <col min="9989" max="9989" width="13.85546875" style="188" bestFit="1" customWidth="1"/>
    <col min="9990" max="10241" width="9.140625" style="188"/>
    <col min="10242" max="10242" width="25.42578125" style="188" customWidth="1"/>
    <col min="10243" max="10243" width="20.85546875" style="188" customWidth="1"/>
    <col min="10244" max="10244" width="17.28515625" style="188" bestFit="1" customWidth="1"/>
    <col min="10245" max="10245" width="13.85546875" style="188" bestFit="1" customWidth="1"/>
    <col min="10246" max="10497" width="9.140625" style="188"/>
    <col min="10498" max="10498" width="25.42578125" style="188" customWidth="1"/>
    <col min="10499" max="10499" width="20.85546875" style="188" customWidth="1"/>
    <col min="10500" max="10500" width="17.28515625" style="188" bestFit="1" customWidth="1"/>
    <col min="10501" max="10501" width="13.85546875" style="188" bestFit="1" customWidth="1"/>
    <col min="10502" max="10753" width="9.140625" style="188"/>
    <col min="10754" max="10754" width="25.42578125" style="188" customWidth="1"/>
    <col min="10755" max="10755" width="20.85546875" style="188" customWidth="1"/>
    <col min="10756" max="10756" width="17.28515625" style="188" bestFit="1" customWidth="1"/>
    <col min="10757" max="10757" width="13.85546875" style="188" bestFit="1" customWidth="1"/>
    <col min="10758" max="11009" width="9.140625" style="188"/>
    <col min="11010" max="11010" width="25.42578125" style="188" customWidth="1"/>
    <col min="11011" max="11011" width="20.85546875" style="188" customWidth="1"/>
    <col min="11012" max="11012" width="17.28515625" style="188" bestFit="1" customWidth="1"/>
    <col min="11013" max="11013" width="13.85546875" style="188" bestFit="1" customWidth="1"/>
    <col min="11014" max="11265" width="9.140625" style="188"/>
    <col min="11266" max="11266" width="25.42578125" style="188" customWidth="1"/>
    <col min="11267" max="11267" width="20.85546875" style="188" customWidth="1"/>
    <col min="11268" max="11268" width="17.28515625" style="188" bestFit="1" customWidth="1"/>
    <col min="11269" max="11269" width="13.85546875" style="188" bestFit="1" customWidth="1"/>
    <col min="11270" max="11521" width="9.140625" style="188"/>
    <col min="11522" max="11522" width="25.42578125" style="188" customWidth="1"/>
    <col min="11523" max="11523" width="20.85546875" style="188" customWidth="1"/>
    <col min="11524" max="11524" width="17.28515625" style="188" bestFit="1" customWidth="1"/>
    <col min="11525" max="11525" width="13.85546875" style="188" bestFit="1" customWidth="1"/>
    <col min="11526" max="11777" width="9.140625" style="188"/>
    <col min="11778" max="11778" width="25.42578125" style="188" customWidth="1"/>
    <col min="11779" max="11779" width="20.85546875" style="188" customWidth="1"/>
    <col min="11780" max="11780" width="17.28515625" style="188" bestFit="1" customWidth="1"/>
    <col min="11781" max="11781" width="13.85546875" style="188" bestFit="1" customWidth="1"/>
    <col min="11782" max="12033" width="9.140625" style="188"/>
    <col min="12034" max="12034" width="25.42578125" style="188" customWidth="1"/>
    <col min="12035" max="12035" width="20.85546875" style="188" customWidth="1"/>
    <col min="12036" max="12036" width="17.28515625" style="188" bestFit="1" customWidth="1"/>
    <col min="12037" max="12037" width="13.85546875" style="188" bestFit="1" customWidth="1"/>
    <col min="12038" max="12289" width="9.140625" style="188"/>
    <col min="12290" max="12290" width="25.42578125" style="188" customWidth="1"/>
    <col min="12291" max="12291" width="20.85546875" style="188" customWidth="1"/>
    <col min="12292" max="12292" width="17.28515625" style="188" bestFit="1" customWidth="1"/>
    <col min="12293" max="12293" width="13.85546875" style="188" bestFit="1" customWidth="1"/>
    <col min="12294" max="12545" width="9.140625" style="188"/>
    <col min="12546" max="12546" width="25.42578125" style="188" customWidth="1"/>
    <col min="12547" max="12547" width="20.85546875" style="188" customWidth="1"/>
    <col min="12548" max="12548" width="17.28515625" style="188" bestFit="1" customWidth="1"/>
    <col min="12549" max="12549" width="13.85546875" style="188" bestFit="1" customWidth="1"/>
    <col min="12550" max="12801" width="9.140625" style="188"/>
    <col min="12802" max="12802" width="25.42578125" style="188" customWidth="1"/>
    <col min="12803" max="12803" width="20.85546875" style="188" customWidth="1"/>
    <col min="12804" max="12804" width="17.28515625" style="188" bestFit="1" customWidth="1"/>
    <col min="12805" max="12805" width="13.85546875" style="188" bestFit="1" customWidth="1"/>
    <col min="12806" max="13057" width="9.140625" style="188"/>
    <col min="13058" max="13058" width="25.42578125" style="188" customWidth="1"/>
    <col min="13059" max="13059" width="20.85546875" style="188" customWidth="1"/>
    <col min="13060" max="13060" width="17.28515625" style="188" bestFit="1" customWidth="1"/>
    <col min="13061" max="13061" width="13.85546875" style="188" bestFit="1" customWidth="1"/>
    <col min="13062" max="13313" width="9.140625" style="188"/>
    <col min="13314" max="13314" width="25.42578125" style="188" customWidth="1"/>
    <col min="13315" max="13315" width="20.85546875" style="188" customWidth="1"/>
    <col min="13316" max="13316" width="17.28515625" style="188" bestFit="1" customWidth="1"/>
    <col min="13317" max="13317" width="13.85546875" style="188" bestFit="1" customWidth="1"/>
    <col min="13318" max="13569" width="9.140625" style="188"/>
    <col min="13570" max="13570" width="25.42578125" style="188" customWidth="1"/>
    <col min="13571" max="13571" width="20.85546875" style="188" customWidth="1"/>
    <col min="13572" max="13572" width="17.28515625" style="188" bestFit="1" customWidth="1"/>
    <col min="13573" max="13573" width="13.85546875" style="188" bestFit="1" customWidth="1"/>
    <col min="13574" max="13825" width="9.140625" style="188"/>
    <col min="13826" max="13826" width="25.42578125" style="188" customWidth="1"/>
    <col min="13827" max="13827" width="20.85546875" style="188" customWidth="1"/>
    <col min="13828" max="13828" width="17.28515625" style="188" bestFit="1" customWidth="1"/>
    <col min="13829" max="13829" width="13.85546875" style="188" bestFit="1" customWidth="1"/>
    <col min="13830" max="14081" width="9.140625" style="188"/>
    <col min="14082" max="14082" width="25.42578125" style="188" customWidth="1"/>
    <col min="14083" max="14083" width="20.85546875" style="188" customWidth="1"/>
    <col min="14084" max="14084" width="17.28515625" style="188" bestFit="1" customWidth="1"/>
    <col min="14085" max="14085" width="13.85546875" style="188" bestFit="1" customWidth="1"/>
    <col min="14086" max="14337" width="9.140625" style="188"/>
    <col min="14338" max="14338" width="25.42578125" style="188" customWidth="1"/>
    <col min="14339" max="14339" width="20.85546875" style="188" customWidth="1"/>
    <col min="14340" max="14340" width="17.28515625" style="188" bestFit="1" customWidth="1"/>
    <col min="14341" max="14341" width="13.85546875" style="188" bestFit="1" customWidth="1"/>
    <col min="14342" max="14593" width="9.140625" style="188"/>
    <col min="14594" max="14594" width="25.42578125" style="188" customWidth="1"/>
    <col min="14595" max="14595" width="20.85546875" style="188" customWidth="1"/>
    <col min="14596" max="14596" width="17.28515625" style="188" bestFit="1" customWidth="1"/>
    <col min="14597" max="14597" width="13.85546875" style="188" bestFit="1" customWidth="1"/>
    <col min="14598" max="14849" width="9.140625" style="188"/>
    <col min="14850" max="14850" width="25.42578125" style="188" customWidth="1"/>
    <col min="14851" max="14851" width="20.85546875" style="188" customWidth="1"/>
    <col min="14852" max="14852" width="17.28515625" style="188" bestFit="1" customWidth="1"/>
    <col min="14853" max="14853" width="13.85546875" style="188" bestFit="1" customWidth="1"/>
    <col min="14854" max="15105" width="9.140625" style="188"/>
    <col min="15106" max="15106" width="25.42578125" style="188" customWidth="1"/>
    <col min="15107" max="15107" width="20.85546875" style="188" customWidth="1"/>
    <col min="15108" max="15108" width="17.28515625" style="188" bestFit="1" customWidth="1"/>
    <col min="15109" max="15109" width="13.85546875" style="188" bestFit="1" customWidth="1"/>
    <col min="15110" max="15361" width="9.140625" style="188"/>
    <col min="15362" max="15362" width="25.42578125" style="188" customWidth="1"/>
    <col min="15363" max="15363" width="20.85546875" style="188" customWidth="1"/>
    <col min="15364" max="15364" width="17.28515625" style="188" bestFit="1" customWidth="1"/>
    <col min="15365" max="15365" width="13.85546875" style="188" bestFit="1" customWidth="1"/>
    <col min="15366" max="15617" width="9.140625" style="188"/>
    <col min="15618" max="15618" width="25.42578125" style="188" customWidth="1"/>
    <col min="15619" max="15619" width="20.85546875" style="188" customWidth="1"/>
    <col min="15620" max="15620" width="17.28515625" style="188" bestFit="1" customWidth="1"/>
    <col min="15621" max="15621" width="13.85546875" style="188" bestFit="1" customWidth="1"/>
    <col min="15622" max="15873" width="9.140625" style="188"/>
    <col min="15874" max="15874" width="25.42578125" style="188" customWidth="1"/>
    <col min="15875" max="15875" width="20.85546875" style="188" customWidth="1"/>
    <col min="15876" max="15876" width="17.28515625" style="188" bestFit="1" customWidth="1"/>
    <col min="15877" max="15877" width="13.85546875" style="188" bestFit="1" customWidth="1"/>
    <col min="15878" max="16129" width="9.140625" style="188"/>
    <col min="16130" max="16130" width="25.42578125" style="188" customWidth="1"/>
    <col min="16131" max="16131" width="20.85546875" style="188" customWidth="1"/>
    <col min="16132" max="16132" width="17.28515625" style="188" bestFit="1" customWidth="1"/>
    <col min="16133" max="16133" width="13.85546875" style="188" bestFit="1" customWidth="1"/>
    <col min="16134" max="16384" width="9.140625" style="188"/>
  </cols>
  <sheetData>
    <row r="4" spans="1:5">
      <c r="A4" s="412" t="s">
        <v>356</v>
      </c>
      <c r="B4" s="412"/>
      <c r="C4" s="412"/>
      <c r="D4" s="412"/>
      <c r="E4" s="412"/>
    </row>
    <row r="5" spans="1:5">
      <c r="A5" s="412"/>
      <c r="B5" s="412"/>
      <c r="C5" s="412"/>
      <c r="D5" s="412"/>
      <c r="E5" s="412"/>
    </row>
    <row r="7" spans="1:5">
      <c r="A7" s="337" t="s">
        <v>327</v>
      </c>
      <c r="B7" s="338" t="s">
        <v>328</v>
      </c>
      <c r="C7" s="338" t="s">
        <v>329</v>
      </c>
      <c r="D7" s="338" t="s">
        <v>330</v>
      </c>
      <c r="E7" s="337" t="s">
        <v>331</v>
      </c>
    </row>
    <row r="8" spans="1:5">
      <c r="A8" s="339"/>
      <c r="B8" s="189"/>
      <c r="C8" s="190" t="s">
        <v>332</v>
      </c>
      <c r="D8" s="190" t="s">
        <v>333</v>
      </c>
      <c r="E8" s="340" t="s">
        <v>334</v>
      </c>
    </row>
    <row r="9" spans="1:5">
      <c r="A9" s="339"/>
      <c r="B9" s="189"/>
      <c r="C9" s="189"/>
      <c r="D9" s="190" t="s">
        <v>335</v>
      </c>
      <c r="E9" s="340" t="s">
        <v>336</v>
      </c>
    </row>
    <row r="10" spans="1:5">
      <c r="A10" s="341" t="s">
        <v>337</v>
      </c>
      <c r="B10" s="342" t="s">
        <v>338</v>
      </c>
      <c r="C10" s="342" t="s">
        <v>339</v>
      </c>
      <c r="D10" s="342" t="s">
        <v>340</v>
      </c>
      <c r="E10" s="341" t="s">
        <v>341</v>
      </c>
    </row>
    <row r="11" spans="1:5" ht="94.5">
      <c r="A11" s="343" t="s">
        <v>338</v>
      </c>
      <c r="B11" s="193" t="s">
        <v>342</v>
      </c>
      <c r="C11" s="344"/>
      <c r="D11" s="345">
        <f>SUM(D12:D13)</f>
        <v>0</v>
      </c>
      <c r="E11" s="345">
        <f>SUM(E12:E17)</f>
        <v>0</v>
      </c>
    </row>
    <row r="12" spans="1:5">
      <c r="A12" s="346"/>
      <c r="B12" s="191"/>
      <c r="C12" s="191"/>
      <c r="D12" s="192"/>
      <c r="E12" s="192"/>
    </row>
    <row r="13" spans="1:5">
      <c r="A13" s="346"/>
      <c r="B13" s="191"/>
      <c r="C13" s="191"/>
      <c r="D13" s="192"/>
      <c r="E13" s="192"/>
    </row>
    <row r="14" spans="1:5">
      <c r="A14" s="346"/>
      <c r="B14" s="191"/>
      <c r="C14" s="191"/>
      <c r="D14" s="192"/>
      <c r="E14" s="192"/>
    </row>
    <row r="15" spans="1:5">
      <c r="A15" s="346"/>
      <c r="B15" s="191"/>
      <c r="C15" s="191"/>
      <c r="D15" s="192"/>
      <c r="E15" s="192"/>
    </row>
    <row r="16" spans="1:5">
      <c r="A16" s="346"/>
      <c r="B16" s="191"/>
      <c r="C16" s="191"/>
      <c r="D16" s="192"/>
      <c r="E16" s="192"/>
    </row>
    <row r="17" spans="1:6">
      <c r="A17" s="346"/>
      <c r="B17" s="191"/>
      <c r="C17" s="191"/>
      <c r="D17" s="192"/>
      <c r="E17" s="192"/>
    </row>
    <row r="18" spans="1:6">
      <c r="A18" s="346"/>
      <c r="B18" s="191"/>
      <c r="C18" s="191"/>
      <c r="D18" s="192"/>
      <c r="E18" s="192"/>
    </row>
    <row r="19" spans="1:6" ht="78.75">
      <c r="A19" s="347" t="s">
        <v>339</v>
      </c>
      <c r="B19" s="193" t="s">
        <v>343</v>
      </c>
      <c r="C19" s="191"/>
      <c r="D19" s="192"/>
      <c r="E19" s="192"/>
    </row>
    <row r="20" spans="1:6" ht="63">
      <c r="A20" s="347"/>
      <c r="B20" s="194" t="s">
        <v>344</v>
      </c>
      <c r="C20" s="195"/>
      <c r="D20" s="196">
        <f>SUM(D21:D28)</f>
        <v>2589000</v>
      </c>
      <c r="E20" s="196">
        <f>SUM(E21:E28)</f>
        <v>2489000</v>
      </c>
      <c r="F20" s="197">
        <f>F21+F22+F23+F24+F27+F28</f>
        <v>0</v>
      </c>
    </row>
    <row r="21" spans="1:6">
      <c r="A21" s="347"/>
      <c r="B21" s="198"/>
      <c r="C21" s="191" t="s">
        <v>345</v>
      </c>
      <c r="D21" s="199">
        <f>F21+E21</f>
        <v>839000</v>
      </c>
      <c r="E21" s="192">
        <v>839000</v>
      </c>
      <c r="F21" s="28">
        <f>'2.sz.tábla'!F30</f>
        <v>0</v>
      </c>
    </row>
    <row r="22" spans="1:6">
      <c r="A22" s="347"/>
      <c r="B22" s="198"/>
      <c r="C22" s="191" t="s">
        <v>346</v>
      </c>
      <c r="D22" s="199">
        <f>E22+F22</f>
        <v>660000</v>
      </c>
      <c r="E22" s="192">
        <v>660000</v>
      </c>
      <c r="F22" s="28">
        <f>'2.sz.tábla'!F31</f>
        <v>0</v>
      </c>
    </row>
    <row r="23" spans="1:6">
      <c r="A23" s="347"/>
      <c r="B23" s="198"/>
      <c r="C23" s="191" t="s">
        <v>347</v>
      </c>
      <c r="D23" s="199">
        <f t="shared" ref="D23:D27" si="0">E23+F23</f>
        <v>11000</v>
      </c>
      <c r="E23" s="192">
        <v>11000</v>
      </c>
      <c r="F23" s="28">
        <f>'2.sz.tábla'!F34</f>
        <v>0</v>
      </c>
    </row>
    <row r="24" spans="1:6">
      <c r="A24" s="347"/>
      <c r="B24" s="198"/>
      <c r="C24" s="200" t="s">
        <v>348</v>
      </c>
      <c r="D24" s="199">
        <f t="shared" si="0"/>
        <v>618000</v>
      </c>
      <c r="E24" s="192">
        <v>618000</v>
      </c>
      <c r="F24" s="28">
        <f>'2.sz.tábla'!F37</f>
        <v>0</v>
      </c>
    </row>
    <row r="25" spans="1:6">
      <c r="A25" s="347"/>
      <c r="B25" s="198"/>
      <c r="C25" s="200" t="s">
        <v>349</v>
      </c>
      <c r="D25" s="199">
        <f t="shared" si="0"/>
        <v>0</v>
      </c>
      <c r="E25" s="192">
        <v>0</v>
      </c>
      <c r="F25" s="28">
        <v>0</v>
      </c>
    </row>
    <row r="26" spans="1:6">
      <c r="A26" s="347"/>
      <c r="B26" s="198"/>
      <c r="C26" s="200" t="s">
        <v>350</v>
      </c>
      <c r="D26" s="199">
        <f t="shared" si="0"/>
        <v>0</v>
      </c>
      <c r="E26" s="192">
        <v>0</v>
      </c>
      <c r="F26" s="28">
        <v>0</v>
      </c>
    </row>
    <row r="27" spans="1:6">
      <c r="A27" s="347"/>
      <c r="B27" s="198"/>
      <c r="C27" s="191" t="s">
        <v>351</v>
      </c>
      <c r="D27" s="199">
        <f t="shared" si="0"/>
        <v>361000</v>
      </c>
      <c r="E27" s="192">
        <v>361000</v>
      </c>
      <c r="F27" s="28">
        <f>'2.sz.tábla'!F35</f>
        <v>0</v>
      </c>
    </row>
    <row r="28" spans="1:6">
      <c r="A28" s="347"/>
      <c r="B28" s="198"/>
      <c r="C28" s="191" t="s">
        <v>352</v>
      </c>
      <c r="D28" s="199">
        <v>100000</v>
      </c>
      <c r="E28" s="192">
        <v>0</v>
      </c>
      <c r="F28" s="28">
        <f>'2.sz.tábla'!F40</f>
        <v>0</v>
      </c>
    </row>
    <row r="29" spans="1:6" ht="78.75">
      <c r="A29" s="347" t="s">
        <v>340</v>
      </c>
      <c r="B29" s="193" t="s">
        <v>353</v>
      </c>
      <c r="C29" s="191"/>
      <c r="D29" s="192">
        <f t="shared" ref="D29" si="1">F29+E29</f>
        <v>0</v>
      </c>
      <c r="E29" s="192">
        <v>0</v>
      </c>
      <c r="F29" s="28"/>
    </row>
    <row r="30" spans="1:6" ht="63">
      <c r="A30" s="348" t="s">
        <v>341</v>
      </c>
      <c r="B30" s="349" t="s">
        <v>354</v>
      </c>
      <c r="C30" s="350"/>
      <c r="D30" s="351">
        <f>F30+E30+G30</f>
        <v>0</v>
      </c>
      <c r="E30" s="351">
        <v>0</v>
      </c>
      <c r="F30" s="28"/>
    </row>
    <row r="31" spans="1:6">
      <c r="A31" s="343"/>
      <c r="B31" s="344" t="s">
        <v>355</v>
      </c>
      <c r="C31" s="344"/>
      <c r="D31" s="352">
        <f>D30+D29+D19+D20+D11</f>
        <v>2589000</v>
      </c>
      <c r="E31" s="352">
        <f>E30+E29+E19+E20+E11</f>
        <v>2489000</v>
      </c>
      <c r="F31" s="201">
        <f>SUM(F21:F28)</f>
        <v>0</v>
      </c>
    </row>
  </sheetData>
  <mergeCells count="1">
    <mergeCell ref="A4:E5"/>
  </mergeCells>
  <pageMargins left="0.7" right="0.7" top="0.75" bottom="0.75" header="0.3" footer="0.3"/>
  <pageSetup paperSize="9" scale="92" orientation="portrait" r:id="rId1"/>
  <headerFooter>
    <oddHeader>&amp;L&amp;"Times New Roman,Normál"&amp;12Vászoly Község Önkormányzata&amp;C&amp;"Times New Roman,Normál"&amp;12 10. melléklet
Az önkormányzat 2019. évi költségvetéséről szóló 1/2019. (II. 15.) önkormányzati rendelethez</oddHeader>
  </headerFooter>
  <colBreaks count="1" manualBreakCount="1">
    <brk id="5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N28"/>
  <sheetViews>
    <sheetView view="pageLayout" workbookViewId="0">
      <selection activeCell="E29" sqref="D29:E29"/>
    </sheetView>
  </sheetViews>
  <sheetFormatPr defaultRowHeight="15.75"/>
  <cols>
    <col min="1" max="1" width="10" style="50" customWidth="1"/>
    <col min="2" max="2" width="32" style="50" bestFit="1" customWidth="1"/>
    <col min="3" max="3" width="14" style="50" bestFit="1" customWidth="1"/>
    <col min="4" max="4" width="12.85546875" style="50" customWidth="1"/>
    <col min="5" max="5" width="11.85546875" style="50" customWidth="1"/>
    <col min="6" max="7" width="11.5703125" style="50" customWidth="1"/>
    <col min="8" max="8" width="11.28515625" style="50" customWidth="1"/>
    <col min="9" max="9" width="11" style="50" customWidth="1"/>
    <col min="10" max="10" width="10.5703125" style="50" customWidth="1"/>
    <col min="11" max="12" width="13.7109375" style="50" customWidth="1"/>
    <col min="13" max="256" width="9.140625" style="50"/>
    <col min="257" max="257" width="10" style="50" customWidth="1"/>
    <col min="258" max="258" width="29" style="50" customWidth="1"/>
    <col min="259" max="259" width="12" style="50" customWidth="1"/>
    <col min="260" max="260" width="12.85546875" style="50" customWidth="1"/>
    <col min="261" max="261" width="11.85546875" style="50" customWidth="1"/>
    <col min="262" max="263" width="11.5703125" style="50" customWidth="1"/>
    <col min="264" max="264" width="11.28515625" style="50" customWidth="1"/>
    <col min="265" max="265" width="11" style="50" customWidth="1"/>
    <col min="266" max="266" width="10.5703125" style="50" customWidth="1"/>
    <col min="267" max="268" width="13.7109375" style="50" customWidth="1"/>
    <col min="269" max="512" width="9.140625" style="50"/>
    <col min="513" max="513" width="10" style="50" customWidth="1"/>
    <col min="514" max="514" width="29" style="50" customWidth="1"/>
    <col min="515" max="515" width="12" style="50" customWidth="1"/>
    <col min="516" max="516" width="12.85546875" style="50" customWidth="1"/>
    <col min="517" max="517" width="11.85546875" style="50" customWidth="1"/>
    <col min="518" max="519" width="11.5703125" style="50" customWidth="1"/>
    <col min="520" max="520" width="11.28515625" style="50" customWidth="1"/>
    <col min="521" max="521" width="11" style="50" customWidth="1"/>
    <col min="522" max="522" width="10.5703125" style="50" customWidth="1"/>
    <col min="523" max="524" width="13.7109375" style="50" customWidth="1"/>
    <col min="525" max="768" width="9.140625" style="50"/>
    <col min="769" max="769" width="10" style="50" customWidth="1"/>
    <col min="770" max="770" width="29" style="50" customWidth="1"/>
    <col min="771" max="771" width="12" style="50" customWidth="1"/>
    <col min="772" max="772" width="12.85546875" style="50" customWidth="1"/>
    <col min="773" max="773" width="11.85546875" style="50" customWidth="1"/>
    <col min="774" max="775" width="11.5703125" style="50" customWidth="1"/>
    <col min="776" max="776" width="11.28515625" style="50" customWidth="1"/>
    <col min="777" max="777" width="11" style="50" customWidth="1"/>
    <col min="778" max="778" width="10.5703125" style="50" customWidth="1"/>
    <col min="779" max="780" width="13.7109375" style="50" customWidth="1"/>
    <col min="781" max="1024" width="9.140625" style="50"/>
    <col min="1025" max="1025" width="10" style="50" customWidth="1"/>
    <col min="1026" max="1026" width="29" style="50" customWidth="1"/>
    <col min="1027" max="1027" width="12" style="50" customWidth="1"/>
    <col min="1028" max="1028" width="12.85546875" style="50" customWidth="1"/>
    <col min="1029" max="1029" width="11.85546875" style="50" customWidth="1"/>
    <col min="1030" max="1031" width="11.5703125" style="50" customWidth="1"/>
    <col min="1032" max="1032" width="11.28515625" style="50" customWidth="1"/>
    <col min="1033" max="1033" width="11" style="50" customWidth="1"/>
    <col min="1034" max="1034" width="10.5703125" style="50" customWidth="1"/>
    <col min="1035" max="1036" width="13.7109375" style="50" customWidth="1"/>
    <col min="1037" max="1280" width="9.140625" style="50"/>
    <col min="1281" max="1281" width="10" style="50" customWidth="1"/>
    <col min="1282" max="1282" width="29" style="50" customWidth="1"/>
    <col min="1283" max="1283" width="12" style="50" customWidth="1"/>
    <col min="1284" max="1284" width="12.85546875" style="50" customWidth="1"/>
    <col min="1285" max="1285" width="11.85546875" style="50" customWidth="1"/>
    <col min="1286" max="1287" width="11.5703125" style="50" customWidth="1"/>
    <col min="1288" max="1288" width="11.28515625" style="50" customWidth="1"/>
    <col min="1289" max="1289" width="11" style="50" customWidth="1"/>
    <col min="1290" max="1290" width="10.5703125" style="50" customWidth="1"/>
    <col min="1291" max="1292" width="13.7109375" style="50" customWidth="1"/>
    <col min="1293" max="1536" width="9.140625" style="50"/>
    <col min="1537" max="1537" width="10" style="50" customWidth="1"/>
    <col min="1538" max="1538" width="29" style="50" customWidth="1"/>
    <col min="1539" max="1539" width="12" style="50" customWidth="1"/>
    <col min="1540" max="1540" width="12.85546875" style="50" customWidth="1"/>
    <col min="1541" max="1541" width="11.85546875" style="50" customWidth="1"/>
    <col min="1542" max="1543" width="11.5703125" style="50" customWidth="1"/>
    <col min="1544" max="1544" width="11.28515625" style="50" customWidth="1"/>
    <col min="1545" max="1545" width="11" style="50" customWidth="1"/>
    <col min="1546" max="1546" width="10.5703125" style="50" customWidth="1"/>
    <col min="1547" max="1548" width="13.7109375" style="50" customWidth="1"/>
    <col min="1549" max="1792" width="9.140625" style="50"/>
    <col min="1793" max="1793" width="10" style="50" customWidth="1"/>
    <col min="1794" max="1794" width="29" style="50" customWidth="1"/>
    <col min="1795" max="1795" width="12" style="50" customWidth="1"/>
    <col min="1796" max="1796" width="12.85546875" style="50" customWidth="1"/>
    <col min="1797" max="1797" width="11.85546875" style="50" customWidth="1"/>
    <col min="1798" max="1799" width="11.5703125" style="50" customWidth="1"/>
    <col min="1800" max="1800" width="11.28515625" style="50" customWidth="1"/>
    <col min="1801" max="1801" width="11" style="50" customWidth="1"/>
    <col min="1802" max="1802" width="10.5703125" style="50" customWidth="1"/>
    <col min="1803" max="1804" width="13.7109375" style="50" customWidth="1"/>
    <col min="1805" max="2048" width="9.140625" style="50"/>
    <col min="2049" max="2049" width="10" style="50" customWidth="1"/>
    <col min="2050" max="2050" width="29" style="50" customWidth="1"/>
    <col min="2051" max="2051" width="12" style="50" customWidth="1"/>
    <col min="2052" max="2052" width="12.85546875" style="50" customWidth="1"/>
    <col min="2053" max="2053" width="11.85546875" style="50" customWidth="1"/>
    <col min="2054" max="2055" width="11.5703125" style="50" customWidth="1"/>
    <col min="2056" max="2056" width="11.28515625" style="50" customWidth="1"/>
    <col min="2057" max="2057" width="11" style="50" customWidth="1"/>
    <col min="2058" max="2058" width="10.5703125" style="50" customWidth="1"/>
    <col min="2059" max="2060" width="13.7109375" style="50" customWidth="1"/>
    <col min="2061" max="2304" width="9.140625" style="50"/>
    <col min="2305" max="2305" width="10" style="50" customWidth="1"/>
    <col min="2306" max="2306" width="29" style="50" customWidth="1"/>
    <col min="2307" max="2307" width="12" style="50" customWidth="1"/>
    <col min="2308" max="2308" width="12.85546875" style="50" customWidth="1"/>
    <col min="2309" max="2309" width="11.85546875" style="50" customWidth="1"/>
    <col min="2310" max="2311" width="11.5703125" style="50" customWidth="1"/>
    <col min="2312" max="2312" width="11.28515625" style="50" customWidth="1"/>
    <col min="2313" max="2313" width="11" style="50" customWidth="1"/>
    <col min="2314" max="2314" width="10.5703125" style="50" customWidth="1"/>
    <col min="2315" max="2316" width="13.7109375" style="50" customWidth="1"/>
    <col min="2317" max="2560" width="9.140625" style="50"/>
    <col min="2561" max="2561" width="10" style="50" customWidth="1"/>
    <col min="2562" max="2562" width="29" style="50" customWidth="1"/>
    <col min="2563" max="2563" width="12" style="50" customWidth="1"/>
    <col min="2564" max="2564" width="12.85546875" style="50" customWidth="1"/>
    <col min="2565" max="2565" width="11.85546875" style="50" customWidth="1"/>
    <col min="2566" max="2567" width="11.5703125" style="50" customWidth="1"/>
    <col min="2568" max="2568" width="11.28515625" style="50" customWidth="1"/>
    <col min="2569" max="2569" width="11" style="50" customWidth="1"/>
    <col min="2570" max="2570" width="10.5703125" style="50" customWidth="1"/>
    <col min="2571" max="2572" width="13.7109375" style="50" customWidth="1"/>
    <col min="2573" max="2816" width="9.140625" style="50"/>
    <col min="2817" max="2817" width="10" style="50" customWidth="1"/>
    <col min="2818" max="2818" width="29" style="50" customWidth="1"/>
    <col min="2819" max="2819" width="12" style="50" customWidth="1"/>
    <col min="2820" max="2820" width="12.85546875" style="50" customWidth="1"/>
    <col min="2821" max="2821" width="11.85546875" style="50" customWidth="1"/>
    <col min="2822" max="2823" width="11.5703125" style="50" customWidth="1"/>
    <col min="2824" max="2824" width="11.28515625" style="50" customWidth="1"/>
    <col min="2825" max="2825" width="11" style="50" customWidth="1"/>
    <col min="2826" max="2826" width="10.5703125" style="50" customWidth="1"/>
    <col min="2827" max="2828" width="13.7109375" style="50" customWidth="1"/>
    <col min="2829" max="3072" width="9.140625" style="50"/>
    <col min="3073" max="3073" width="10" style="50" customWidth="1"/>
    <col min="3074" max="3074" width="29" style="50" customWidth="1"/>
    <col min="3075" max="3075" width="12" style="50" customWidth="1"/>
    <col min="3076" max="3076" width="12.85546875" style="50" customWidth="1"/>
    <col min="3077" max="3077" width="11.85546875" style="50" customWidth="1"/>
    <col min="3078" max="3079" width="11.5703125" style="50" customWidth="1"/>
    <col min="3080" max="3080" width="11.28515625" style="50" customWidth="1"/>
    <col min="3081" max="3081" width="11" style="50" customWidth="1"/>
    <col min="3082" max="3082" width="10.5703125" style="50" customWidth="1"/>
    <col min="3083" max="3084" width="13.7109375" style="50" customWidth="1"/>
    <col min="3085" max="3328" width="9.140625" style="50"/>
    <col min="3329" max="3329" width="10" style="50" customWidth="1"/>
    <col min="3330" max="3330" width="29" style="50" customWidth="1"/>
    <col min="3331" max="3331" width="12" style="50" customWidth="1"/>
    <col min="3332" max="3332" width="12.85546875" style="50" customWidth="1"/>
    <col min="3333" max="3333" width="11.85546875" style="50" customWidth="1"/>
    <col min="3334" max="3335" width="11.5703125" style="50" customWidth="1"/>
    <col min="3336" max="3336" width="11.28515625" style="50" customWidth="1"/>
    <col min="3337" max="3337" width="11" style="50" customWidth="1"/>
    <col min="3338" max="3338" width="10.5703125" style="50" customWidth="1"/>
    <col min="3339" max="3340" width="13.7109375" style="50" customWidth="1"/>
    <col min="3341" max="3584" width="9.140625" style="50"/>
    <col min="3585" max="3585" width="10" style="50" customWidth="1"/>
    <col min="3586" max="3586" width="29" style="50" customWidth="1"/>
    <col min="3587" max="3587" width="12" style="50" customWidth="1"/>
    <col min="3588" max="3588" width="12.85546875" style="50" customWidth="1"/>
    <col min="3589" max="3589" width="11.85546875" style="50" customWidth="1"/>
    <col min="3590" max="3591" width="11.5703125" style="50" customWidth="1"/>
    <col min="3592" max="3592" width="11.28515625" style="50" customWidth="1"/>
    <col min="3593" max="3593" width="11" style="50" customWidth="1"/>
    <col min="3594" max="3594" width="10.5703125" style="50" customWidth="1"/>
    <col min="3595" max="3596" width="13.7109375" style="50" customWidth="1"/>
    <col min="3597" max="3840" width="9.140625" style="50"/>
    <col min="3841" max="3841" width="10" style="50" customWidth="1"/>
    <col min="3842" max="3842" width="29" style="50" customWidth="1"/>
    <col min="3843" max="3843" width="12" style="50" customWidth="1"/>
    <col min="3844" max="3844" width="12.85546875" style="50" customWidth="1"/>
    <col min="3845" max="3845" width="11.85546875" style="50" customWidth="1"/>
    <col min="3846" max="3847" width="11.5703125" style="50" customWidth="1"/>
    <col min="3848" max="3848" width="11.28515625" style="50" customWidth="1"/>
    <col min="3849" max="3849" width="11" style="50" customWidth="1"/>
    <col min="3850" max="3850" width="10.5703125" style="50" customWidth="1"/>
    <col min="3851" max="3852" width="13.7109375" style="50" customWidth="1"/>
    <col min="3853" max="4096" width="9.140625" style="50"/>
    <col min="4097" max="4097" width="10" style="50" customWidth="1"/>
    <col min="4098" max="4098" width="29" style="50" customWidth="1"/>
    <col min="4099" max="4099" width="12" style="50" customWidth="1"/>
    <col min="4100" max="4100" width="12.85546875" style="50" customWidth="1"/>
    <col min="4101" max="4101" width="11.85546875" style="50" customWidth="1"/>
    <col min="4102" max="4103" width="11.5703125" style="50" customWidth="1"/>
    <col min="4104" max="4104" width="11.28515625" style="50" customWidth="1"/>
    <col min="4105" max="4105" width="11" style="50" customWidth="1"/>
    <col min="4106" max="4106" width="10.5703125" style="50" customWidth="1"/>
    <col min="4107" max="4108" width="13.7109375" style="50" customWidth="1"/>
    <col min="4109" max="4352" width="9.140625" style="50"/>
    <col min="4353" max="4353" width="10" style="50" customWidth="1"/>
    <col min="4354" max="4354" width="29" style="50" customWidth="1"/>
    <col min="4355" max="4355" width="12" style="50" customWidth="1"/>
    <col min="4356" max="4356" width="12.85546875" style="50" customWidth="1"/>
    <col min="4357" max="4357" width="11.85546875" style="50" customWidth="1"/>
    <col min="4358" max="4359" width="11.5703125" style="50" customWidth="1"/>
    <col min="4360" max="4360" width="11.28515625" style="50" customWidth="1"/>
    <col min="4361" max="4361" width="11" style="50" customWidth="1"/>
    <col min="4362" max="4362" width="10.5703125" style="50" customWidth="1"/>
    <col min="4363" max="4364" width="13.7109375" style="50" customWidth="1"/>
    <col min="4365" max="4608" width="9.140625" style="50"/>
    <col min="4609" max="4609" width="10" style="50" customWidth="1"/>
    <col min="4610" max="4610" width="29" style="50" customWidth="1"/>
    <col min="4611" max="4611" width="12" style="50" customWidth="1"/>
    <col min="4612" max="4612" width="12.85546875" style="50" customWidth="1"/>
    <col min="4613" max="4613" width="11.85546875" style="50" customWidth="1"/>
    <col min="4614" max="4615" width="11.5703125" style="50" customWidth="1"/>
    <col min="4616" max="4616" width="11.28515625" style="50" customWidth="1"/>
    <col min="4617" max="4617" width="11" style="50" customWidth="1"/>
    <col min="4618" max="4618" width="10.5703125" style="50" customWidth="1"/>
    <col min="4619" max="4620" width="13.7109375" style="50" customWidth="1"/>
    <col min="4621" max="4864" width="9.140625" style="50"/>
    <col min="4865" max="4865" width="10" style="50" customWidth="1"/>
    <col min="4866" max="4866" width="29" style="50" customWidth="1"/>
    <col min="4867" max="4867" width="12" style="50" customWidth="1"/>
    <col min="4868" max="4868" width="12.85546875" style="50" customWidth="1"/>
    <col min="4869" max="4869" width="11.85546875" style="50" customWidth="1"/>
    <col min="4870" max="4871" width="11.5703125" style="50" customWidth="1"/>
    <col min="4872" max="4872" width="11.28515625" style="50" customWidth="1"/>
    <col min="4873" max="4873" width="11" style="50" customWidth="1"/>
    <col min="4874" max="4874" width="10.5703125" style="50" customWidth="1"/>
    <col min="4875" max="4876" width="13.7109375" style="50" customWidth="1"/>
    <col min="4877" max="5120" width="9.140625" style="50"/>
    <col min="5121" max="5121" width="10" style="50" customWidth="1"/>
    <col min="5122" max="5122" width="29" style="50" customWidth="1"/>
    <col min="5123" max="5123" width="12" style="50" customWidth="1"/>
    <col min="5124" max="5124" width="12.85546875" style="50" customWidth="1"/>
    <col min="5125" max="5125" width="11.85546875" style="50" customWidth="1"/>
    <col min="5126" max="5127" width="11.5703125" style="50" customWidth="1"/>
    <col min="5128" max="5128" width="11.28515625" style="50" customWidth="1"/>
    <col min="5129" max="5129" width="11" style="50" customWidth="1"/>
    <col min="5130" max="5130" width="10.5703125" style="50" customWidth="1"/>
    <col min="5131" max="5132" width="13.7109375" style="50" customWidth="1"/>
    <col min="5133" max="5376" width="9.140625" style="50"/>
    <col min="5377" max="5377" width="10" style="50" customWidth="1"/>
    <col min="5378" max="5378" width="29" style="50" customWidth="1"/>
    <col min="5379" max="5379" width="12" style="50" customWidth="1"/>
    <col min="5380" max="5380" width="12.85546875" style="50" customWidth="1"/>
    <col min="5381" max="5381" width="11.85546875" style="50" customWidth="1"/>
    <col min="5382" max="5383" width="11.5703125" style="50" customWidth="1"/>
    <col min="5384" max="5384" width="11.28515625" style="50" customWidth="1"/>
    <col min="5385" max="5385" width="11" style="50" customWidth="1"/>
    <col min="5386" max="5386" width="10.5703125" style="50" customWidth="1"/>
    <col min="5387" max="5388" width="13.7109375" style="50" customWidth="1"/>
    <col min="5389" max="5632" width="9.140625" style="50"/>
    <col min="5633" max="5633" width="10" style="50" customWidth="1"/>
    <col min="5634" max="5634" width="29" style="50" customWidth="1"/>
    <col min="5635" max="5635" width="12" style="50" customWidth="1"/>
    <col min="5636" max="5636" width="12.85546875" style="50" customWidth="1"/>
    <col min="5637" max="5637" width="11.85546875" style="50" customWidth="1"/>
    <col min="5638" max="5639" width="11.5703125" style="50" customWidth="1"/>
    <col min="5640" max="5640" width="11.28515625" style="50" customWidth="1"/>
    <col min="5641" max="5641" width="11" style="50" customWidth="1"/>
    <col min="5642" max="5642" width="10.5703125" style="50" customWidth="1"/>
    <col min="5643" max="5644" width="13.7109375" style="50" customWidth="1"/>
    <col min="5645" max="5888" width="9.140625" style="50"/>
    <col min="5889" max="5889" width="10" style="50" customWidth="1"/>
    <col min="5890" max="5890" width="29" style="50" customWidth="1"/>
    <col min="5891" max="5891" width="12" style="50" customWidth="1"/>
    <col min="5892" max="5892" width="12.85546875" style="50" customWidth="1"/>
    <col min="5893" max="5893" width="11.85546875" style="50" customWidth="1"/>
    <col min="5894" max="5895" width="11.5703125" style="50" customWidth="1"/>
    <col min="5896" max="5896" width="11.28515625" style="50" customWidth="1"/>
    <col min="5897" max="5897" width="11" style="50" customWidth="1"/>
    <col min="5898" max="5898" width="10.5703125" style="50" customWidth="1"/>
    <col min="5899" max="5900" width="13.7109375" style="50" customWidth="1"/>
    <col min="5901" max="6144" width="9.140625" style="50"/>
    <col min="6145" max="6145" width="10" style="50" customWidth="1"/>
    <col min="6146" max="6146" width="29" style="50" customWidth="1"/>
    <col min="6147" max="6147" width="12" style="50" customWidth="1"/>
    <col min="6148" max="6148" width="12.85546875" style="50" customWidth="1"/>
    <col min="6149" max="6149" width="11.85546875" style="50" customWidth="1"/>
    <col min="6150" max="6151" width="11.5703125" style="50" customWidth="1"/>
    <col min="6152" max="6152" width="11.28515625" style="50" customWidth="1"/>
    <col min="6153" max="6153" width="11" style="50" customWidth="1"/>
    <col min="6154" max="6154" width="10.5703125" style="50" customWidth="1"/>
    <col min="6155" max="6156" width="13.7109375" style="50" customWidth="1"/>
    <col min="6157" max="6400" width="9.140625" style="50"/>
    <col min="6401" max="6401" width="10" style="50" customWidth="1"/>
    <col min="6402" max="6402" width="29" style="50" customWidth="1"/>
    <col min="6403" max="6403" width="12" style="50" customWidth="1"/>
    <col min="6404" max="6404" width="12.85546875" style="50" customWidth="1"/>
    <col min="6405" max="6405" width="11.85546875" style="50" customWidth="1"/>
    <col min="6406" max="6407" width="11.5703125" style="50" customWidth="1"/>
    <col min="6408" max="6408" width="11.28515625" style="50" customWidth="1"/>
    <col min="6409" max="6409" width="11" style="50" customWidth="1"/>
    <col min="6410" max="6410" width="10.5703125" style="50" customWidth="1"/>
    <col min="6411" max="6412" width="13.7109375" style="50" customWidth="1"/>
    <col min="6413" max="6656" width="9.140625" style="50"/>
    <col min="6657" max="6657" width="10" style="50" customWidth="1"/>
    <col min="6658" max="6658" width="29" style="50" customWidth="1"/>
    <col min="6659" max="6659" width="12" style="50" customWidth="1"/>
    <col min="6660" max="6660" width="12.85546875" style="50" customWidth="1"/>
    <col min="6661" max="6661" width="11.85546875" style="50" customWidth="1"/>
    <col min="6662" max="6663" width="11.5703125" style="50" customWidth="1"/>
    <col min="6664" max="6664" width="11.28515625" style="50" customWidth="1"/>
    <col min="6665" max="6665" width="11" style="50" customWidth="1"/>
    <col min="6666" max="6666" width="10.5703125" style="50" customWidth="1"/>
    <col min="6667" max="6668" width="13.7109375" style="50" customWidth="1"/>
    <col min="6669" max="6912" width="9.140625" style="50"/>
    <col min="6913" max="6913" width="10" style="50" customWidth="1"/>
    <col min="6914" max="6914" width="29" style="50" customWidth="1"/>
    <col min="6915" max="6915" width="12" style="50" customWidth="1"/>
    <col min="6916" max="6916" width="12.85546875" style="50" customWidth="1"/>
    <col min="6917" max="6917" width="11.85546875" style="50" customWidth="1"/>
    <col min="6918" max="6919" width="11.5703125" style="50" customWidth="1"/>
    <col min="6920" max="6920" width="11.28515625" style="50" customWidth="1"/>
    <col min="6921" max="6921" width="11" style="50" customWidth="1"/>
    <col min="6922" max="6922" width="10.5703125" style="50" customWidth="1"/>
    <col min="6923" max="6924" width="13.7109375" style="50" customWidth="1"/>
    <col min="6925" max="7168" width="9.140625" style="50"/>
    <col min="7169" max="7169" width="10" style="50" customWidth="1"/>
    <col min="7170" max="7170" width="29" style="50" customWidth="1"/>
    <col min="7171" max="7171" width="12" style="50" customWidth="1"/>
    <col min="7172" max="7172" width="12.85546875" style="50" customWidth="1"/>
    <col min="7173" max="7173" width="11.85546875" style="50" customWidth="1"/>
    <col min="7174" max="7175" width="11.5703125" style="50" customWidth="1"/>
    <col min="7176" max="7176" width="11.28515625" style="50" customWidth="1"/>
    <col min="7177" max="7177" width="11" style="50" customWidth="1"/>
    <col min="7178" max="7178" width="10.5703125" style="50" customWidth="1"/>
    <col min="7179" max="7180" width="13.7109375" style="50" customWidth="1"/>
    <col min="7181" max="7424" width="9.140625" style="50"/>
    <col min="7425" max="7425" width="10" style="50" customWidth="1"/>
    <col min="7426" max="7426" width="29" style="50" customWidth="1"/>
    <col min="7427" max="7427" width="12" style="50" customWidth="1"/>
    <col min="7428" max="7428" width="12.85546875" style="50" customWidth="1"/>
    <col min="7429" max="7429" width="11.85546875" style="50" customWidth="1"/>
    <col min="7430" max="7431" width="11.5703125" style="50" customWidth="1"/>
    <col min="7432" max="7432" width="11.28515625" style="50" customWidth="1"/>
    <col min="7433" max="7433" width="11" style="50" customWidth="1"/>
    <col min="7434" max="7434" width="10.5703125" style="50" customWidth="1"/>
    <col min="7435" max="7436" width="13.7109375" style="50" customWidth="1"/>
    <col min="7437" max="7680" width="9.140625" style="50"/>
    <col min="7681" max="7681" width="10" style="50" customWidth="1"/>
    <col min="7682" max="7682" width="29" style="50" customWidth="1"/>
    <col min="7683" max="7683" width="12" style="50" customWidth="1"/>
    <col min="7684" max="7684" width="12.85546875" style="50" customWidth="1"/>
    <col min="7685" max="7685" width="11.85546875" style="50" customWidth="1"/>
    <col min="7686" max="7687" width="11.5703125" style="50" customWidth="1"/>
    <col min="7688" max="7688" width="11.28515625" style="50" customWidth="1"/>
    <col min="7689" max="7689" width="11" style="50" customWidth="1"/>
    <col min="7690" max="7690" width="10.5703125" style="50" customWidth="1"/>
    <col min="7691" max="7692" width="13.7109375" style="50" customWidth="1"/>
    <col min="7693" max="7936" width="9.140625" style="50"/>
    <col min="7937" max="7937" width="10" style="50" customWidth="1"/>
    <col min="7938" max="7938" width="29" style="50" customWidth="1"/>
    <col min="7939" max="7939" width="12" style="50" customWidth="1"/>
    <col min="7940" max="7940" width="12.85546875" style="50" customWidth="1"/>
    <col min="7941" max="7941" width="11.85546875" style="50" customWidth="1"/>
    <col min="7942" max="7943" width="11.5703125" style="50" customWidth="1"/>
    <col min="7944" max="7944" width="11.28515625" style="50" customWidth="1"/>
    <col min="7945" max="7945" width="11" style="50" customWidth="1"/>
    <col min="7946" max="7946" width="10.5703125" style="50" customWidth="1"/>
    <col min="7947" max="7948" width="13.7109375" style="50" customWidth="1"/>
    <col min="7949" max="8192" width="9.140625" style="50"/>
    <col min="8193" max="8193" width="10" style="50" customWidth="1"/>
    <col min="8194" max="8194" width="29" style="50" customWidth="1"/>
    <col min="8195" max="8195" width="12" style="50" customWidth="1"/>
    <col min="8196" max="8196" width="12.85546875" style="50" customWidth="1"/>
    <col min="8197" max="8197" width="11.85546875" style="50" customWidth="1"/>
    <col min="8198" max="8199" width="11.5703125" style="50" customWidth="1"/>
    <col min="8200" max="8200" width="11.28515625" style="50" customWidth="1"/>
    <col min="8201" max="8201" width="11" style="50" customWidth="1"/>
    <col min="8202" max="8202" width="10.5703125" style="50" customWidth="1"/>
    <col min="8203" max="8204" width="13.7109375" style="50" customWidth="1"/>
    <col min="8205" max="8448" width="9.140625" style="50"/>
    <col min="8449" max="8449" width="10" style="50" customWidth="1"/>
    <col min="8450" max="8450" width="29" style="50" customWidth="1"/>
    <col min="8451" max="8451" width="12" style="50" customWidth="1"/>
    <col min="8452" max="8452" width="12.85546875" style="50" customWidth="1"/>
    <col min="8453" max="8453" width="11.85546875" style="50" customWidth="1"/>
    <col min="8454" max="8455" width="11.5703125" style="50" customWidth="1"/>
    <col min="8456" max="8456" width="11.28515625" style="50" customWidth="1"/>
    <col min="8457" max="8457" width="11" style="50" customWidth="1"/>
    <col min="8458" max="8458" width="10.5703125" style="50" customWidth="1"/>
    <col min="8459" max="8460" width="13.7109375" style="50" customWidth="1"/>
    <col min="8461" max="8704" width="9.140625" style="50"/>
    <col min="8705" max="8705" width="10" style="50" customWidth="1"/>
    <col min="8706" max="8706" width="29" style="50" customWidth="1"/>
    <col min="8707" max="8707" width="12" style="50" customWidth="1"/>
    <col min="8708" max="8708" width="12.85546875" style="50" customWidth="1"/>
    <col min="8709" max="8709" width="11.85546875" style="50" customWidth="1"/>
    <col min="8710" max="8711" width="11.5703125" style="50" customWidth="1"/>
    <col min="8712" max="8712" width="11.28515625" style="50" customWidth="1"/>
    <col min="8713" max="8713" width="11" style="50" customWidth="1"/>
    <col min="8714" max="8714" width="10.5703125" style="50" customWidth="1"/>
    <col min="8715" max="8716" width="13.7109375" style="50" customWidth="1"/>
    <col min="8717" max="8960" width="9.140625" style="50"/>
    <col min="8961" max="8961" width="10" style="50" customWidth="1"/>
    <col min="8962" max="8962" width="29" style="50" customWidth="1"/>
    <col min="8963" max="8963" width="12" style="50" customWidth="1"/>
    <col min="8964" max="8964" width="12.85546875" style="50" customWidth="1"/>
    <col min="8965" max="8965" width="11.85546875" style="50" customWidth="1"/>
    <col min="8966" max="8967" width="11.5703125" style="50" customWidth="1"/>
    <col min="8968" max="8968" width="11.28515625" style="50" customWidth="1"/>
    <col min="8969" max="8969" width="11" style="50" customWidth="1"/>
    <col min="8970" max="8970" width="10.5703125" style="50" customWidth="1"/>
    <col min="8971" max="8972" width="13.7109375" style="50" customWidth="1"/>
    <col min="8973" max="9216" width="9.140625" style="50"/>
    <col min="9217" max="9217" width="10" style="50" customWidth="1"/>
    <col min="9218" max="9218" width="29" style="50" customWidth="1"/>
    <col min="9219" max="9219" width="12" style="50" customWidth="1"/>
    <col min="9220" max="9220" width="12.85546875" style="50" customWidth="1"/>
    <col min="9221" max="9221" width="11.85546875" style="50" customWidth="1"/>
    <col min="9222" max="9223" width="11.5703125" style="50" customWidth="1"/>
    <col min="9224" max="9224" width="11.28515625" style="50" customWidth="1"/>
    <col min="9225" max="9225" width="11" style="50" customWidth="1"/>
    <col min="9226" max="9226" width="10.5703125" style="50" customWidth="1"/>
    <col min="9227" max="9228" width="13.7109375" style="50" customWidth="1"/>
    <col min="9229" max="9472" width="9.140625" style="50"/>
    <col min="9473" max="9473" width="10" style="50" customWidth="1"/>
    <col min="9474" max="9474" width="29" style="50" customWidth="1"/>
    <col min="9475" max="9475" width="12" style="50" customWidth="1"/>
    <col min="9476" max="9476" width="12.85546875" style="50" customWidth="1"/>
    <col min="9477" max="9477" width="11.85546875" style="50" customWidth="1"/>
    <col min="9478" max="9479" width="11.5703125" style="50" customWidth="1"/>
    <col min="9480" max="9480" width="11.28515625" style="50" customWidth="1"/>
    <col min="9481" max="9481" width="11" style="50" customWidth="1"/>
    <col min="9482" max="9482" width="10.5703125" style="50" customWidth="1"/>
    <col min="9483" max="9484" width="13.7109375" style="50" customWidth="1"/>
    <col min="9485" max="9728" width="9.140625" style="50"/>
    <col min="9729" max="9729" width="10" style="50" customWidth="1"/>
    <col min="9730" max="9730" width="29" style="50" customWidth="1"/>
    <col min="9731" max="9731" width="12" style="50" customWidth="1"/>
    <col min="9732" max="9732" width="12.85546875" style="50" customWidth="1"/>
    <col min="9733" max="9733" width="11.85546875" style="50" customWidth="1"/>
    <col min="9734" max="9735" width="11.5703125" style="50" customWidth="1"/>
    <col min="9736" max="9736" width="11.28515625" style="50" customWidth="1"/>
    <col min="9737" max="9737" width="11" style="50" customWidth="1"/>
    <col min="9738" max="9738" width="10.5703125" style="50" customWidth="1"/>
    <col min="9739" max="9740" width="13.7109375" style="50" customWidth="1"/>
    <col min="9741" max="9984" width="9.140625" style="50"/>
    <col min="9985" max="9985" width="10" style="50" customWidth="1"/>
    <col min="9986" max="9986" width="29" style="50" customWidth="1"/>
    <col min="9987" max="9987" width="12" style="50" customWidth="1"/>
    <col min="9988" max="9988" width="12.85546875" style="50" customWidth="1"/>
    <col min="9989" max="9989" width="11.85546875" style="50" customWidth="1"/>
    <col min="9990" max="9991" width="11.5703125" style="50" customWidth="1"/>
    <col min="9992" max="9992" width="11.28515625" style="50" customWidth="1"/>
    <col min="9993" max="9993" width="11" style="50" customWidth="1"/>
    <col min="9994" max="9994" width="10.5703125" style="50" customWidth="1"/>
    <col min="9995" max="9996" width="13.7109375" style="50" customWidth="1"/>
    <col min="9997" max="10240" width="9.140625" style="50"/>
    <col min="10241" max="10241" width="10" style="50" customWidth="1"/>
    <col min="10242" max="10242" width="29" style="50" customWidth="1"/>
    <col min="10243" max="10243" width="12" style="50" customWidth="1"/>
    <col min="10244" max="10244" width="12.85546875" style="50" customWidth="1"/>
    <col min="10245" max="10245" width="11.85546875" style="50" customWidth="1"/>
    <col min="10246" max="10247" width="11.5703125" style="50" customWidth="1"/>
    <col min="10248" max="10248" width="11.28515625" style="50" customWidth="1"/>
    <col min="10249" max="10249" width="11" style="50" customWidth="1"/>
    <col min="10250" max="10250" width="10.5703125" style="50" customWidth="1"/>
    <col min="10251" max="10252" width="13.7109375" style="50" customWidth="1"/>
    <col min="10253" max="10496" width="9.140625" style="50"/>
    <col min="10497" max="10497" width="10" style="50" customWidth="1"/>
    <col min="10498" max="10498" width="29" style="50" customWidth="1"/>
    <col min="10499" max="10499" width="12" style="50" customWidth="1"/>
    <col min="10500" max="10500" width="12.85546875" style="50" customWidth="1"/>
    <col min="10501" max="10501" width="11.85546875" style="50" customWidth="1"/>
    <col min="10502" max="10503" width="11.5703125" style="50" customWidth="1"/>
    <col min="10504" max="10504" width="11.28515625" style="50" customWidth="1"/>
    <col min="10505" max="10505" width="11" style="50" customWidth="1"/>
    <col min="10506" max="10506" width="10.5703125" style="50" customWidth="1"/>
    <col min="10507" max="10508" width="13.7109375" style="50" customWidth="1"/>
    <col min="10509" max="10752" width="9.140625" style="50"/>
    <col min="10753" max="10753" width="10" style="50" customWidth="1"/>
    <col min="10754" max="10754" width="29" style="50" customWidth="1"/>
    <col min="10755" max="10755" width="12" style="50" customWidth="1"/>
    <col min="10756" max="10756" width="12.85546875" style="50" customWidth="1"/>
    <col min="10757" max="10757" width="11.85546875" style="50" customWidth="1"/>
    <col min="10758" max="10759" width="11.5703125" style="50" customWidth="1"/>
    <col min="10760" max="10760" width="11.28515625" style="50" customWidth="1"/>
    <col min="10761" max="10761" width="11" style="50" customWidth="1"/>
    <col min="10762" max="10762" width="10.5703125" style="50" customWidth="1"/>
    <col min="10763" max="10764" width="13.7109375" style="50" customWidth="1"/>
    <col min="10765" max="11008" width="9.140625" style="50"/>
    <col min="11009" max="11009" width="10" style="50" customWidth="1"/>
    <col min="11010" max="11010" width="29" style="50" customWidth="1"/>
    <col min="11011" max="11011" width="12" style="50" customWidth="1"/>
    <col min="11012" max="11012" width="12.85546875" style="50" customWidth="1"/>
    <col min="11013" max="11013" width="11.85546875" style="50" customWidth="1"/>
    <col min="11014" max="11015" width="11.5703125" style="50" customWidth="1"/>
    <col min="11016" max="11016" width="11.28515625" style="50" customWidth="1"/>
    <col min="11017" max="11017" width="11" style="50" customWidth="1"/>
    <col min="11018" max="11018" width="10.5703125" style="50" customWidth="1"/>
    <col min="11019" max="11020" width="13.7109375" style="50" customWidth="1"/>
    <col min="11021" max="11264" width="9.140625" style="50"/>
    <col min="11265" max="11265" width="10" style="50" customWidth="1"/>
    <col min="11266" max="11266" width="29" style="50" customWidth="1"/>
    <col min="11267" max="11267" width="12" style="50" customWidth="1"/>
    <col min="11268" max="11268" width="12.85546875" style="50" customWidth="1"/>
    <col min="11269" max="11269" width="11.85546875" style="50" customWidth="1"/>
    <col min="11270" max="11271" width="11.5703125" style="50" customWidth="1"/>
    <col min="11272" max="11272" width="11.28515625" style="50" customWidth="1"/>
    <col min="11273" max="11273" width="11" style="50" customWidth="1"/>
    <col min="11274" max="11274" width="10.5703125" style="50" customWidth="1"/>
    <col min="11275" max="11276" width="13.7109375" style="50" customWidth="1"/>
    <col min="11277" max="11520" width="9.140625" style="50"/>
    <col min="11521" max="11521" width="10" style="50" customWidth="1"/>
    <col min="11522" max="11522" width="29" style="50" customWidth="1"/>
    <col min="11523" max="11523" width="12" style="50" customWidth="1"/>
    <col min="11524" max="11524" width="12.85546875" style="50" customWidth="1"/>
    <col min="11525" max="11525" width="11.85546875" style="50" customWidth="1"/>
    <col min="11526" max="11527" width="11.5703125" style="50" customWidth="1"/>
    <col min="11528" max="11528" width="11.28515625" style="50" customWidth="1"/>
    <col min="11529" max="11529" width="11" style="50" customWidth="1"/>
    <col min="11530" max="11530" width="10.5703125" style="50" customWidth="1"/>
    <col min="11531" max="11532" width="13.7109375" style="50" customWidth="1"/>
    <col min="11533" max="11776" width="9.140625" style="50"/>
    <col min="11777" max="11777" width="10" style="50" customWidth="1"/>
    <col min="11778" max="11778" width="29" style="50" customWidth="1"/>
    <col min="11779" max="11779" width="12" style="50" customWidth="1"/>
    <col min="11780" max="11780" width="12.85546875" style="50" customWidth="1"/>
    <col min="11781" max="11781" width="11.85546875" style="50" customWidth="1"/>
    <col min="11782" max="11783" width="11.5703125" style="50" customWidth="1"/>
    <col min="11784" max="11784" width="11.28515625" style="50" customWidth="1"/>
    <col min="11785" max="11785" width="11" style="50" customWidth="1"/>
    <col min="11786" max="11786" width="10.5703125" style="50" customWidth="1"/>
    <col min="11787" max="11788" width="13.7109375" style="50" customWidth="1"/>
    <col min="11789" max="12032" width="9.140625" style="50"/>
    <col min="12033" max="12033" width="10" style="50" customWidth="1"/>
    <col min="12034" max="12034" width="29" style="50" customWidth="1"/>
    <col min="12035" max="12035" width="12" style="50" customWidth="1"/>
    <col min="12036" max="12036" width="12.85546875" style="50" customWidth="1"/>
    <col min="12037" max="12037" width="11.85546875" style="50" customWidth="1"/>
    <col min="12038" max="12039" width="11.5703125" style="50" customWidth="1"/>
    <col min="12040" max="12040" width="11.28515625" style="50" customWidth="1"/>
    <col min="12041" max="12041" width="11" style="50" customWidth="1"/>
    <col min="12042" max="12042" width="10.5703125" style="50" customWidth="1"/>
    <col min="12043" max="12044" width="13.7109375" style="50" customWidth="1"/>
    <col min="12045" max="12288" width="9.140625" style="50"/>
    <col min="12289" max="12289" width="10" style="50" customWidth="1"/>
    <col min="12290" max="12290" width="29" style="50" customWidth="1"/>
    <col min="12291" max="12291" width="12" style="50" customWidth="1"/>
    <col min="12292" max="12292" width="12.85546875" style="50" customWidth="1"/>
    <col min="12293" max="12293" width="11.85546875" style="50" customWidth="1"/>
    <col min="12294" max="12295" width="11.5703125" style="50" customWidth="1"/>
    <col min="12296" max="12296" width="11.28515625" style="50" customWidth="1"/>
    <col min="12297" max="12297" width="11" style="50" customWidth="1"/>
    <col min="12298" max="12298" width="10.5703125" style="50" customWidth="1"/>
    <col min="12299" max="12300" width="13.7109375" style="50" customWidth="1"/>
    <col min="12301" max="12544" width="9.140625" style="50"/>
    <col min="12545" max="12545" width="10" style="50" customWidth="1"/>
    <col min="12546" max="12546" width="29" style="50" customWidth="1"/>
    <col min="12547" max="12547" width="12" style="50" customWidth="1"/>
    <col min="12548" max="12548" width="12.85546875" style="50" customWidth="1"/>
    <col min="12549" max="12549" width="11.85546875" style="50" customWidth="1"/>
    <col min="12550" max="12551" width="11.5703125" style="50" customWidth="1"/>
    <col min="12552" max="12552" width="11.28515625" style="50" customWidth="1"/>
    <col min="12553" max="12553" width="11" style="50" customWidth="1"/>
    <col min="12554" max="12554" width="10.5703125" style="50" customWidth="1"/>
    <col min="12555" max="12556" width="13.7109375" style="50" customWidth="1"/>
    <col min="12557" max="12800" width="9.140625" style="50"/>
    <col min="12801" max="12801" width="10" style="50" customWidth="1"/>
    <col min="12802" max="12802" width="29" style="50" customWidth="1"/>
    <col min="12803" max="12803" width="12" style="50" customWidth="1"/>
    <col min="12804" max="12804" width="12.85546875" style="50" customWidth="1"/>
    <col min="12805" max="12805" width="11.85546875" style="50" customWidth="1"/>
    <col min="12806" max="12807" width="11.5703125" style="50" customWidth="1"/>
    <col min="12808" max="12808" width="11.28515625" style="50" customWidth="1"/>
    <col min="12809" max="12809" width="11" style="50" customWidth="1"/>
    <col min="12810" max="12810" width="10.5703125" style="50" customWidth="1"/>
    <col min="12811" max="12812" width="13.7109375" style="50" customWidth="1"/>
    <col min="12813" max="13056" width="9.140625" style="50"/>
    <col min="13057" max="13057" width="10" style="50" customWidth="1"/>
    <col min="13058" max="13058" width="29" style="50" customWidth="1"/>
    <col min="13059" max="13059" width="12" style="50" customWidth="1"/>
    <col min="13060" max="13060" width="12.85546875" style="50" customWidth="1"/>
    <col min="13061" max="13061" width="11.85546875" style="50" customWidth="1"/>
    <col min="13062" max="13063" width="11.5703125" style="50" customWidth="1"/>
    <col min="13064" max="13064" width="11.28515625" style="50" customWidth="1"/>
    <col min="13065" max="13065" width="11" style="50" customWidth="1"/>
    <col min="13066" max="13066" width="10.5703125" style="50" customWidth="1"/>
    <col min="13067" max="13068" width="13.7109375" style="50" customWidth="1"/>
    <col min="13069" max="13312" width="9.140625" style="50"/>
    <col min="13313" max="13313" width="10" style="50" customWidth="1"/>
    <col min="13314" max="13314" width="29" style="50" customWidth="1"/>
    <col min="13315" max="13315" width="12" style="50" customWidth="1"/>
    <col min="13316" max="13316" width="12.85546875" style="50" customWidth="1"/>
    <col min="13317" max="13317" width="11.85546875" style="50" customWidth="1"/>
    <col min="13318" max="13319" width="11.5703125" style="50" customWidth="1"/>
    <col min="13320" max="13320" width="11.28515625" style="50" customWidth="1"/>
    <col min="13321" max="13321" width="11" style="50" customWidth="1"/>
    <col min="13322" max="13322" width="10.5703125" style="50" customWidth="1"/>
    <col min="13323" max="13324" width="13.7109375" style="50" customWidth="1"/>
    <col min="13325" max="13568" width="9.140625" style="50"/>
    <col min="13569" max="13569" width="10" style="50" customWidth="1"/>
    <col min="13570" max="13570" width="29" style="50" customWidth="1"/>
    <col min="13571" max="13571" width="12" style="50" customWidth="1"/>
    <col min="13572" max="13572" width="12.85546875" style="50" customWidth="1"/>
    <col min="13573" max="13573" width="11.85546875" style="50" customWidth="1"/>
    <col min="13574" max="13575" width="11.5703125" style="50" customWidth="1"/>
    <col min="13576" max="13576" width="11.28515625" style="50" customWidth="1"/>
    <col min="13577" max="13577" width="11" style="50" customWidth="1"/>
    <col min="13578" max="13578" width="10.5703125" style="50" customWidth="1"/>
    <col min="13579" max="13580" width="13.7109375" style="50" customWidth="1"/>
    <col min="13581" max="13824" width="9.140625" style="50"/>
    <col min="13825" max="13825" width="10" style="50" customWidth="1"/>
    <col min="13826" max="13826" width="29" style="50" customWidth="1"/>
    <col min="13827" max="13827" width="12" style="50" customWidth="1"/>
    <col min="13828" max="13828" width="12.85546875" style="50" customWidth="1"/>
    <col min="13829" max="13829" width="11.85546875" style="50" customWidth="1"/>
    <col min="13830" max="13831" width="11.5703125" style="50" customWidth="1"/>
    <col min="13832" max="13832" width="11.28515625" style="50" customWidth="1"/>
    <col min="13833" max="13833" width="11" style="50" customWidth="1"/>
    <col min="13834" max="13834" width="10.5703125" style="50" customWidth="1"/>
    <col min="13835" max="13836" width="13.7109375" style="50" customWidth="1"/>
    <col min="13837" max="14080" width="9.140625" style="50"/>
    <col min="14081" max="14081" width="10" style="50" customWidth="1"/>
    <col min="14082" max="14082" width="29" style="50" customWidth="1"/>
    <col min="14083" max="14083" width="12" style="50" customWidth="1"/>
    <col min="14084" max="14084" width="12.85546875" style="50" customWidth="1"/>
    <col min="14085" max="14085" width="11.85546875" style="50" customWidth="1"/>
    <col min="14086" max="14087" width="11.5703125" style="50" customWidth="1"/>
    <col min="14088" max="14088" width="11.28515625" style="50" customWidth="1"/>
    <col min="14089" max="14089" width="11" style="50" customWidth="1"/>
    <col min="14090" max="14090" width="10.5703125" style="50" customWidth="1"/>
    <col min="14091" max="14092" width="13.7109375" style="50" customWidth="1"/>
    <col min="14093" max="14336" width="9.140625" style="50"/>
    <col min="14337" max="14337" width="10" style="50" customWidth="1"/>
    <col min="14338" max="14338" width="29" style="50" customWidth="1"/>
    <col min="14339" max="14339" width="12" style="50" customWidth="1"/>
    <col min="14340" max="14340" width="12.85546875" style="50" customWidth="1"/>
    <col min="14341" max="14341" width="11.85546875" style="50" customWidth="1"/>
    <col min="14342" max="14343" width="11.5703125" style="50" customWidth="1"/>
    <col min="14344" max="14344" width="11.28515625" style="50" customWidth="1"/>
    <col min="14345" max="14345" width="11" style="50" customWidth="1"/>
    <col min="14346" max="14346" width="10.5703125" style="50" customWidth="1"/>
    <col min="14347" max="14348" width="13.7109375" style="50" customWidth="1"/>
    <col min="14349" max="14592" width="9.140625" style="50"/>
    <col min="14593" max="14593" width="10" style="50" customWidth="1"/>
    <col min="14594" max="14594" width="29" style="50" customWidth="1"/>
    <col min="14595" max="14595" width="12" style="50" customWidth="1"/>
    <col min="14596" max="14596" width="12.85546875" style="50" customWidth="1"/>
    <col min="14597" max="14597" width="11.85546875" style="50" customWidth="1"/>
    <col min="14598" max="14599" width="11.5703125" style="50" customWidth="1"/>
    <col min="14600" max="14600" width="11.28515625" style="50" customWidth="1"/>
    <col min="14601" max="14601" width="11" style="50" customWidth="1"/>
    <col min="14602" max="14602" width="10.5703125" style="50" customWidth="1"/>
    <col min="14603" max="14604" width="13.7109375" style="50" customWidth="1"/>
    <col min="14605" max="14848" width="9.140625" style="50"/>
    <col min="14849" max="14849" width="10" style="50" customWidth="1"/>
    <col min="14850" max="14850" width="29" style="50" customWidth="1"/>
    <col min="14851" max="14851" width="12" style="50" customWidth="1"/>
    <col min="14852" max="14852" width="12.85546875" style="50" customWidth="1"/>
    <col min="14853" max="14853" width="11.85546875" style="50" customWidth="1"/>
    <col min="14854" max="14855" width="11.5703125" style="50" customWidth="1"/>
    <col min="14856" max="14856" width="11.28515625" style="50" customWidth="1"/>
    <col min="14857" max="14857" width="11" style="50" customWidth="1"/>
    <col min="14858" max="14858" width="10.5703125" style="50" customWidth="1"/>
    <col min="14859" max="14860" width="13.7109375" style="50" customWidth="1"/>
    <col min="14861" max="15104" width="9.140625" style="50"/>
    <col min="15105" max="15105" width="10" style="50" customWidth="1"/>
    <col min="15106" max="15106" width="29" style="50" customWidth="1"/>
    <col min="15107" max="15107" width="12" style="50" customWidth="1"/>
    <col min="15108" max="15108" width="12.85546875" style="50" customWidth="1"/>
    <col min="15109" max="15109" width="11.85546875" style="50" customWidth="1"/>
    <col min="15110" max="15111" width="11.5703125" style="50" customWidth="1"/>
    <col min="15112" max="15112" width="11.28515625" style="50" customWidth="1"/>
    <col min="15113" max="15113" width="11" style="50" customWidth="1"/>
    <col min="15114" max="15114" width="10.5703125" style="50" customWidth="1"/>
    <col min="15115" max="15116" width="13.7109375" style="50" customWidth="1"/>
    <col min="15117" max="15360" width="9.140625" style="50"/>
    <col min="15361" max="15361" width="10" style="50" customWidth="1"/>
    <col min="15362" max="15362" width="29" style="50" customWidth="1"/>
    <col min="15363" max="15363" width="12" style="50" customWidth="1"/>
    <col min="15364" max="15364" width="12.85546875" style="50" customWidth="1"/>
    <col min="15365" max="15365" width="11.85546875" style="50" customWidth="1"/>
    <col min="15366" max="15367" width="11.5703125" style="50" customWidth="1"/>
    <col min="15368" max="15368" width="11.28515625" style="50" customWidth="1"/>
    <col min="15369" max="15369" width="11" style="50" customWidth="1"/>
    <col min="15370" max="15370" width="10.5703125" style="50" customWidth="1"/>
    <col min="15371" max="15372" width="13.7109375" style="50" customWidth="1"/>
    <col min="15373" max="15616" width="9.140625" style="50"/>
    <col min="15617" max="15617" width="10" style="50" customWidth="1"/>
    <col min="15618" max="15618" width="29" style="50" customWidth="1"/>
    <col min="15619" max="15619" width="12" style="50" customWidth="1"/>
    <col min="15620" max="15620" width="12.85546875" style="50" customWidth="1"/>
    <col min="15621" max="15621" width="11.85546875" style="50" customWidth="1"/>
    <col min="15622" max="15623" width="11.5703125" style="50" customWidth="1"/>
    <col min="15624" max="15624" width="11.28515625" style="50" customWidth="1"/>
    <col min="15625" max="15625" width="11" style="50" customWidth="1"/>
    <col min="15626" max="15626" width="10.5703125" style="50" customWidth="1"/>
    <col min="15627" max="15628" width="13.7109375" style="50" customWidth="1"/>
    <col min="15629" max="15872" width="9.140625" style="50"/>
    <col min="15873" max="15873" width="10" style="50" customWidth="1"/>
    <col min="15874" max="15874" width="29" style="50" customWidth="1"/>
    <col min="15875" max="15875" width="12" style="50" customWidth="1"/>
    <col min="15876" max="15876" width="12.85546875" style="50" customWidth="1"/>
    <col min="15877" max="15877" width="11.85546875" style="50" customWidth="1"/>
    <col min="15878" max="15879" width="11.5703125" style="50" customWidth="1"/>
    <col min="15880" max="15880" width="11.28515625" style="50" customWidth="1"/>
    <col min="15881" max="15881" width="11" style="50" customWidth="1"/>
    <col min="15882" max="15882" width="10.5703125" style="50" customWidth="1"/>
    <col min="15883" max="15884" width="13.7109375" style="50" customWidth="1"/>
    <col min="15885" max="16128" width="9.140625" style="50"/>
    <col min="16129" max="16129" width="10" style="50" customWidth="1"/>
    <col min="16130" max="16130" width="29" style="50" customWidth="1"/>
    <col min="16131" max="16131" width="12" style="50" customWidth="1"/>
    <col min="16132" max="16132" width="12.85546875" style="50" customWidth="1"/>
    <col min="16133" max="16133" width="11.85546875" style="50" customWidth="1"/>
    <col min="16134" max="16135" width="11.5703125" style="50" customWidth="1"/>
    <col min="16136" max="16136" width="11.28515625" style="50" customWidth="1"/>
    <col min="16137" max="16137" width="11" style="50" customWidth="1"/>
    <col min="16138" max="16138" width="10.5703125" style="50" customWidth="1"/>
    <col min="16139" max="16140" width="13.7109375" style="50" customWidth="1"/>
    <col min="16141" max="16384" width="9.140625" style="50"/>
  </cols>
  <sheetData>
    <row r="1" spans="1:14">
      <c r="A1" s="202"/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</row>
    <row r="2" spans="1:14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</row>
    <row r="3" spans="1:14">
      <c r="A3" s="413" t="s">
        <v>368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202"/>
      <c r="N3" s="202"/>
    </row>
    <row r="4" spans="1:14">
      <c r="A4" s="413" t="s">
        <v>369</v>
      </c>
      <c r="B4" s="413"/>
      <c r="C4" s="413"/>
      <c r="D4" s="413"/>
      <c r="E4" s="413"/>
      <c r="F4" s="413"/>
      <c r="G4" s="413"/>
      <c r="H4" s="413"/>
      <c r="I4" s="413"/>
      <c r="J4" s="413"/>
      <c r="K4" s="413"/>
      <c r="L4" s="413"/>
      <c r="M4" s="202"/>
      <c r="N4" s="202"/>
    </row>
    <row r="5" spans="1:14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</row>
    <row r="6" spans="1:14">
      <c r="A6" s="203" t="s">
        <v>327</v>
      </c>
      <c r="B6" s="204" t="s">
        <v>370</v>
      </c>
      <c r="C6" s="204" t="s">
        <v>371</v>
      </c>
      <c r="D6" s="204" t="s">
        <v>469</v>
      </c>
      <c r="E6" s="414" t="s">
        <v>470</v>
      </c>
      <c r="F6" s="203"/>
      <c r="G6" s="203"/>
      <c r="H6" s="203"/>
      <c r="I6" s="203"/>
      <c r="J6" s="414" t="s">
        <v>372</v>
      </c>
      <c r="K6" s="415" t="s">
        <v>373</v>
      </c>
      <c r="L6" s="414" t="s">
        <v>374</v>
      </c>
      <c r="M6" s="202"/>
      <c r="N6" s="202"/>
    </row>
    <row r="7" spans="1:14">
      <c r="A7" s="205"/>
      <c r="B7" s="206"/>
      <c r="C7" s="207" t="s">
        <v>375</v>
      </c>
      <c r="D7" s="207" t="s">
        <v>376</v>
      </c>
      <c r="E7" s="414"/>
      <c r="F7" s="207" t="s">
        <v>318</v>
      </c>
      <c r="G7" s="207" t="s">
        <v>319</v>
      </c>
      <c r="H7" s="207" t="s">
        <v>320</v>
      </c>
      <c r="I7" s="207" t="s">
        <v>467</v>
      </c>
      <c r="J7" s="414"/>
      <c r="K7" s="415"/>
      <c r="L7" s="414"/>
      <c r="M7" s="202"/>
      <c r="N7" s="202"/>
    </row>
    <row r="8" spans="1:14" ht="31.5">
      <c r="A8" s="208"/>
      <c r="B8" s="209"/>
      <c r="C8" s="210" t="s">
        <v>377</v>
      </c>
      <c r="D8" s="211" t="s">
        <v>378</v>
      </c>
      <c r="E8" s="414"/>
      <c r="F8" s="210"/>
      <c r="G8" s="210"/>
      <c r="H8" s="212"/>
      <c r="I8" s="212"/>
      <c r="J8" s="414"/>
      <c r="K8" s="415"/>
      <c r="L8" s="414"/>
      <c r="M8" s="202"/>
      <c r="N8" s="202"/>
    </row>
    <row r="9" spans="1:14">
      <c r="A9" s="213" t="s">
        <v>337</v>
      </c>
      <c r="B9" s="214" t="s">
        <v>338</v>
      </c>
      <c r="C9" s="214" t="s">
        <v>339</v>
      </c>
      <c r="D9" s="214" t="s">
        <v>340</v>
      </c>
      <c r="E9" s="214" t="s">
        <v>341</v>
      </c>
      <c r="F9" s="214" t="s">
        <v>379</v>
      </c>
      <c r="G9" s="214" t="s">
        <v>380</v>
      </c>
      <c r="H9" s="214" t="s">
        <v>381</v>
      </c>
      <c r="I9" s="214" t="s">
        <v>382</v>
      </c>
      <c r="J9" s="214" t="s">
        <v>383</v>
      </c>
      <c r="K9" s="215" t="s">
        <v>384</v>
      </c>
      <c r="L9" s="216" t="s">
        <v>385</v>
      </c>
      <c r="M9" s="202"/>
      <c r="N9" s="202"/>
    </row>
    <row r="10" spans="1:14">
      <c r="A10" s="203" t="s">
        <v>337</v>
      </c>
      <c r="B10" s="217" t="s">
        <v>386</v>
      </c>
      <c r="C10" s="218"/>
      <c r="D10" s="219"/>
      <c r="E10" s="220"/>
      <c r="F10" s="220"/>
      <c r="G10" s="220"/>
      <c r="H10" s="220"/>
      <c r="I10" s="220"/>
      <c r="J10" s="220"/>
      <c r="K10" s="220"/>
      <c r="L10" s="221"/>
      <c r="M10" s="202"/>
      <c r="N10" s="202"/>
    </row>
    <row r="11" spans="1:14">
      <c r="A11" s="205"/>
      <c r="B11" s="222" t="s">
        <v>387</v>
      </c>
      <c r="C11" s="223"/>
      <c r="D11" s="224"/>
      <c r="E11" s="224"/>
      <c r="F11" s="224"/>
      <c r="G11" s="224"/>
      <c r="H11" s="224"/>
      <c r="I11" s="224"/>
      <c r="J11" s="224"/>
      <c r="K11" s="225"/>
      <c r="L11" s="221"/>
      <c r="M11" s="202"/>
      <c r="N11" s="202"/>
    </row>
    <row r="12" spans="1:14">
      <c r="A12" s="226"/>
      <c r="B12" s="227"/>
      <c r="C12" s="227"/>
      <c r="D12" s="227"/>
      <c r="E12" s="227"/>
      <c r="F12" s="227"/>
      <c r="G12" s="227"/>
      <c r="H12" s="227"/>
      <c r="I12" s="227"/>
      <c r="J12" s="227"/>
      <c r="K12" s="228"/>
      <c r="L12" s="221"/>
      <c r="M12" s="202"/>
      <c r="N12" s="202"/>
    </row>
    <row r="13" spans="1:14">
      <c r="A13" s="203" t="s">
        <v>338</v>
      </c>
      <c r="B13" s="229" t="s">
        <v>388</v>
      </c>
      <c r="C13" s="218"/>
      <c r="D13" s="230"/>
      <c r="E13" s="230"/>
      <c r="F13" s="230"/>
      <c r="G13" s="230"/>
      <c r="H13" s="230"/>
      <c r="I13" s="230"/>
      <c r="J13" s="230"/>
      <c r="K13" s="231"/>
      <c r="L13" s="221"/>
      <c r="M13" s="202"/>
      <c r="N13" s="202"/>
    </row>
    <row r="14" spans="1:14">
      <c r="A14" s="205"/>
      <c r="B14" s="232" t="s">
        <v>389</v>
      </c>
      <c r="C14" s="223"/>
      <c r="D14" s="233">
        <f>D17+D20+D22+D24</f>
        <v>0</v>
      </c>
      <c r="E14" s="233">
        <f>E17+E20+E22+E24</f>
        <v>0</v>
      </c>
      <c r="F14" s="233">
        <f>F17+F20+F22+F24</f>
        <v>0</v>
      </c>
      <c r="G14" s="233">
        <f>G17+G20+G22+G24</f>
        <v>0</v>
      </c>
      <c r="H14" s="233">
        <f>H17+H20+H22+H24</f>
        <v>0</v>
      </c>
      <c r="I14" s="233"/>
      <c r="J14" s="233">
        <f>J17+J20+J22+J24</f>
        <v>0</v>
      </c>
      <c r="K14" s="233">
        <f>K17+K20+K22+K24</f>
        <v>0</v>
      </c>
      <c r="L14" s="233">
        <f>L17+L20+L22+L24</f>
        <v>0</v>
      </c>
      <c r="M14" s="202"/>
      <c r="N14" s="202"/>
    </row>
    <row r="15" spans="1:14">
      <c r="A15" s="226"/>
      <c r="B15" s="234"/>
      <c r="C15" s="235"/>
      <c r="D15" s="236"/>
      <c r="E15" s="236"/>
      <c r="F15" s="236"/>
      <c r="G15" s="236"/>
      <c r="H15" s="236"/>
      <c r="I15" s="236"/>
      <c r="J15" s="233"/>
      <c r="K15" s="237"/>
      <c r="L15" s="238"/>
      <c r="M15" s="202"/>
      <c r="N15" s="202"/>
    </row>
    <row r="16" spans="1:14">
      <c r="A16" s="226"/>
      <c r="B16" s="234"/>
      <c r="C16" s="235"/>
      <c r="D16" s="236"/>
      <c r="E16" s="236"/>
      <c r="F16" s="236"/>
      <c r="G16" s="236"/>
      <c r="H16" s="236"/>
      <c r="I16" s="236"/>
      <c r="J16" s="239"/>
      <c r="K16" s="240"/>
      <c r="L16" s="238"/>
      <c r="M16" s="202"/>
      <c r="N16" s="202"/>
    </row>
    <row r="17" spans="1:14">
      <c r="A17" s="213" t="s">
        <v>381</v>
      </c>
      <c r="B17" s="241" t="s">
        <v>390</v>
      </c>
      <c r="C17" s="216"/>
      <c r="D17" s="242">
        <f>SUM(D15:D15)</f>
        <v>0</v>
      </c>
      <c r="E17" s="242">
        <f>SUM(E15:E15)</f>
        <v>0</v>
      </c>
      <c r="F17" s="242">
        <f t="shared" ref="F17:L17" si="0">SUM(F15:F16)</f>
        <v>0</v>
      </c>
      <c r="G17" s="242">
        <f t="shared" si="0"/>
        <v>0</v>
      </c>
      <c r="H17" s="242">
        <f t="shared" si="0"/>
        <v>0</v>
      </c>
      <c r="I17" s="242">
        <f t="shared" si="0"/>
        <v>0</v>
      </c>
      <c r="J17" s="242">
        <f t="shared" si="0"/>
        <v>0</v>
      </c>
      <c r="K17" s="242">
        <f t="shared" si="0"/>
        <v>0</v>
      </c>
      <c r="L17" s="242">
        <f t="shared" si="0"/>
        <v>0</v>
      </c>
      <c r="M17" s="243"/>
      <c r="N17" s="243"/>
    </row>
    <row r="18" spans="1:14">
      <c r="A18" s="226"/>
      <c r="B18" s="234"/>
      <c r="C18" s="244"/>
      <c r="D18" s="236"/>
      <c r="E18" s="236"/>
      <c r="F18" s="236"/>
      <c r="G18" s="236"/>
      <c r="H18" s="236"/>
      <c r="I18" s="236"/>
      <c r="J18" s="233"/>
      <c r="K18" s="237"/>
      <c r="L18" s="238"/>
      <c r="M18" s="243"/>
      <c r="N18" s="243"/>
    </row>
    <row r="19" spans="1:14">
      <c r="A19" s="226"/>
      <c r="B19" s="234"/>
      <c r="C19" s="244"/>
      <c r="D19" s="236"/>
      <c r="E19" s="236"/>
      <c r="F19" s="236"/>
      <c r="G19" s="236"/>
      <c r="H19" s="236"/>
      <c r="I19" s="236"/>
      <c r="J19" s="239"/>
      <c r="K19" s="240"/>
      <c r="L19" s="242"/>
      <c r="M19" s="243"/>
      <c r="N19" s="243"/>
    </row>
    <row r="20" spans="1:14">
      <c r="A20" s="213">
        <v>14</v>
      </c>
      <c r="B20" s="241" t="s">
        <v>391</v>
      </c>
      <c r="C20" s="216"/>
      <c r="D20" s="242">
        <f t="shared" ref="D20:L20" si="1">SUM(D18:D19)</f>
        <v>0</v>
      </c>
      <c r="E20" s="242">
        <f t="shared" si="1"/>
        <v>0</v>
      </c>
      <c r="F20" s="242">
        <f t="shared" si="1"/>
        <v>0</v>
      </c>
      <c r="G20" s="242">
        <f t="shared" si="1"/>
        <v>0</v>
      </c>
      <c r="H20" s="242">
        <f t="shared" si="1"/>
        <v>0</v>
      </c>
      <c r="I20" s="242">
        <f t="shared" si="1"/>
        <v>0</v>
      </c>
      <c r="J20" s="242">
        <f t="shared" si="1"/>
        <v>0</v>
      </c>
      <c r="K20" s="242">
        <f t="shared" si="1"/>
        <v>0</v>
      </c>
      <c r="L20" s="242">
        <f t="shared" si="1"/>
        <v>0</v>
      </c>
      <c r="M20" s="243"/>
      <c r="N20" s="243"/>
    </row>
    <row r="21" spans="1:14">
      <c r="A21" s="226"/>
      <c r="B21" s="234"/>
      <c r="C21" s="244"/>
      <c r="D21" s="236"/>
      <c r="E21" s="236"/>
      <c r="F21" s="236"/>
      <c r="G21" s="236"/>
      <c r="H21" s="236"/>
      <c r="I21" s="236"/>
      <c r="J21" s="233"/>
      <c r="K21" s="240"/>
      <c r="L21" s="236"/>
      <c r="M21" s="243"/>
      <c r="N21" s="243"/>
    </row>
    <row r="22" spans="1:14" ht="31.5">
      <c r="A22" s="213">
        <v>16</v>
      </c>
      <c r="B22" s="241" t="s">
        <v>392</v>
      </c>
      <c r="C22" s="216"/>
      <c r="D22" s="242">
        <f t="shared" ref="D22:L22" si="2">SUM(D21)</f>
        <v>0</v>
      </c>
      <c r="E22" s="242">
        <f t="shared" si="2"/>
        <v>0</v>
      </c>
      <c r="F22" s="242">
        <f t="shared" si="2"/>
        <v>0</v>
      </c>
      <c r="G22" s="242">
        <f t="shared" si="2"/>
        <v>0</v>
      </c>
      <c r="H22" s="242">
        <f t="shared" si="2"/>
        <v>0</v>
      </c>
      <c r="I22" s="242"/>
      <c r="J22" s="242">
        <f t="shared" si="2"/>
        <v>0</v>
      </c>
      <c r="K22" s="242">
        <f t="shared" si="2"/>
        <v>0</v>
      </c>
      <c r="L22" s="242">
        <f t="shared" si="2"/>
        <v>0</v>
      </c>
      <c r="M22" s="243"/>
      <c r="N22" s="243"/>
    </row>
    <row r="23" spans="1:14">
      <c r="A23" s="226"/>
      <c r="B23" s="234"/>
      <c r="C23" s="244"/>
      <c r="D23" s="236"/>
      <c r="E23" s="236"/>
      <c r="F23" s="236"/>
      <c r="G23" s="236"/>
      <c r="H23" s="236"/>
      <c r="I23" s="236"/>
      <c r="J23" s="233"/>
      <c r="K23" s="240"/>
      <c r="L23" s="236"/>
      <c r="M23" s="243"/>
      <c r="N23" s="243"/>
    </row>
    <row r="24" spans="1:14" ht="31.5">
      <c r="A24" s="213">
        <v>18</v>
      </c>
      <c r="B24" s="241" t="s">
        <v>393</v>
      </c>
      <c r="C24" s="216"/>
      <c r="D24" s="242">
        <f t="shared" ref="D24:L24" si="3">SUM(D23)</f>
        <v>0</v>
      </c>
      <c r="E24" s="242">
        <f t="shared" si="3"/>
        <v>0</v>
      </c>
      <c r="F24" s="242">
        <f t="shared" si="3"/>
        <v>0</v>
      </c>
      <c r="G24" s="242">
        <f t="shared" si="3"/>
        <v>0</v>
      </c>
      <c r="H24" s="242">
        <f t="shared" si="3"/>
        <v>0</v>
      </c>
      <c r="I24" s="242"/>
      <c r="J24" s="242">
        <f t="shared" si="3"/>
        <v>0</v>
      </c>
      <c r="K24" s="242">
        <f t="shared" si="3"/>
        <v>0</v>
      </c>
      <c r="L24" s="242">
        <f t="shared" si="3"/>
        <v>0</v>
      </c>
      <c r="M24" s="243"/>
      <c r="N24" s="243"/>
    </row>
    <row r="25" spans="1:14">
      <c r="A25" s="213" t="s">
        <v>337</v>
      </c>
      <c r="B25" s="214" t="s">
        <v>338</v>
      </c>
      <c r="C25" s="214" t="s">
        <v>339</v>
      </c>
      <c r="D25" s="214" t="s">
        <v>340</v>
      </c>
      <c r="E25" s="214" t="s">
        <v>341</v>
      </c>
      <c r="F25" s="214" t="s">
        <v>379</v>
      </c>
      <c r="G25" s="214" t="s">
        <v>380</v>
      </c>
      <c r="H25" s="214" t="s">
        <v>381</v>
      </c>
      <c r="I25" s="214" t="s">
        <v>382</v>
      </c>
      <c r="J25" s="214" t="s">
        <v>383</v>
      </c>
      <c r="K25" s="215" t="s">
        <v>384</v>
      </c>
      <c r="L25" s="216" t="s">
        <v>385</v>
      </c>
      <c r="M25" s="202"/>
      <c r="N25" s="202"/>
    </row>
    <row r="26" spans="1:14">
      <c r="A26" s="226">
        <v>19</v>
      </c>
      <c r="B26" s="245" t="s">
        <v>394</v>
      </c>
      <c r="C26" s="246"/>
      <c r="D26" s="233">
        <v>0</v>
      </c>
      <c r="E26" s="233">
        <v>0</v>
      </c>
      <c r="F26" s="233">
        <v>0</v>
      </c>
      <c r="G26" s="233">
        <v>0</v>
      </c>
      <c r="H26" s="233">
        <v>0</v>
      </c>
      <c r="I26" s="233">
        <v>0</v>
      </c>
      <c r="J26" s="233">
        <v>0</v>
      </c>
      <c r="K26" s="233">
        <v>0</v>
      </c>
      <c r="L26" s="233">
        <v>0</v>
      </c>
      <c r="M26" s="202"/>
      <c r="N26" s="202"/>
    </row>
    <row r="27" spans="1:14">
      <c r="A27" s="226"/>
      <c r="B27" s="247"/>
      <c r="C27" s="248"/>
      <c r="D27" s="239"/>
      <c r="E27" s="239"/>
      <c r="F27" s="239"/>
      <c r="G27" s="239"/>
      <c r="H27" s="239"/>
      <c r="I27" s="239"/>
      <c r="J27" s="239"/>
      <c r="K27" s="240">
        <f t="shared" ref="K27" si="4">G27+H27+J27+I27</f>
        <v>0</v>
      </c>
      <c r="L27" s="236">
        <f t="shared" ref="L27" si="5">D27+E27+F27+K27</f>
        <v>0</v>
      </c>
      <c r="M27" s="202"/>
      <c r="N27" s="202"/>
    </row>
    <row r="28" spans="1:14">
      <c r="A28" s="213"/>
      <c r="B28" s="245" t="s">
        <v>395</v>
      </c>
      <c r="C28" s="246"/>
      <c r="D28" s="242">
        <f t="shared" ref="D28:L28" si="6">D26+D14</f>
        <v>0</v>
      </c>
      <c r="E28" s="242">
        <f t="shared" si="6"/>
        <v>0</v>
      </c>
      <c r="F28" s="242">
        <f t="shared" si="6"/>
        <v>0</v>
      </c>
      <c r="G28" s="242">
        <f t="shared" si="6"/>
        <v>0</v>
      </c>
      <c r="H28" s="242">
        <f t="shared" si="6"/>
        <v>0</v>
      </c>
      <c r="I28" s="242">
        <f t="shared" si="6"/>
        <v>0</v>
      </c>
      <c r="J28" s="242">
        <f t="shared" si="6"/>
        <v>0</v>
      </c>
      <c r="K28" s="242">
        <f t="shared" si="6"/>
        <v>0</v>
      </c>
      <c r="L28" s="242">
        <f t="shared" si="6"/>
        <v>0</v>
      </c>
      <c r="M28" s="202"/>
      <c r="N28" s="202"/>
    </row>
  </sheetData>
  <mergeCells count="6">
    <mergeCell ref="A3:L3"/>
    <mergeCell ref="A4:L4"/>
    <mergeCell ref="E6:E8"/>
    <mergeCell ref="J6:J8"/>
    <mergeCell ref="K6:K8"/>
    <mergeCell ref="L6:L8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headerFooter>
    <oddHeader>&amp;L&amp;"Times New Roman,Normál"&amp;12Vászoly Község Önkormányzata&amp;C&amp;"Times New Roman,Normál"&amp;12 11. mellékletAz önkormányzat 2019. évi költségvetéséről szóló 1/2019. (II. 15.)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3:F1074"/>
  <sheetViews>
    <sheetView view="pageLayout" workbookViewId="0">
      <selection activeCell="A3" sqref="A3:F4"/>
    </sheetView>
  </sheetViews>
  <sheetFormatPr defaultColWidth="9.140625" defaultRowHeight="15.75"/>
  <cols>
    <col min="1" max="1" width="35.85546875" style="249" customWidth="1"/>
    <col min="2" max="2" width="13.7109375" style="270" customWidth="1"/>
    <col min="3" max="3" width="14.5703125" style="249" customWidth="1"/>
    <col min="4" max="4" width="12.28515625" style="249" customWidth="1"/>
    <col min="5" max="5" width="17.85546875" style="249" customWidth="1"/>
    <col min="6" max="6" width="15.28515625" style="249" customWidth="1"/>
    <col min="7" max="7" width="13.5703125" style="249" customWidth="1"/>
    <col min="8" max="8" width="20.7109375" style="249" customWidth="1"/>
    <col min="9" max="9" width="18" style="249" customWidth="1"/>
    <col min="10" max="16384" width="9.140625" style="249"/>
  </cols>
  <sheetData>
    <row r="3" spans="1:6">
      <c r="A3" s="416" t="s">
        <v>471</v>
      </c>
      <c r="B3" s="416"/>
      <c r="C3" s="416"/>
      <c r="D3" s="416"/>
      <c r="E3" s="416"/>
      <c r="F3" s="416"/>
    </row>
    <row r="4" spans="1:6">
      <c r="A4" s="416"/>
      <c r="B4" s="416"/>
      <c r="C4" s="416"/>
      <c r="D4" s="416"/>
      <c r="E4" s="416"/>
      <c r="F4" s="416"/>
    </row>
    <row r="5" spans="1:6">
      <c r="A5" s="250"/>
      <c r="B5" s="250"/>
      <c r="C5" s="250"/>
      <c r="D5" s="250"/>
      <c r="E5" s="250"/>
      <c r="F5" s="250"/>
    </row>
    <row r="6" spans="1:6">
      <c r="A6" s="251" t="s">
        <v>396</v>
      </c>
      <c r="B6" s="252"/>
      <c r="C6" s="253"/>
      <c r="D6" s="253"/>
      <c r="F6" s="253"/>
    </row>
    <row r="7" spans="1:6">
      <c r="A7" s="254" t="s">
        <v>474</v>
      </c>
      <c r="B7" s="252"/>
      <c r="C7" s="255"/>
      <c r="D7" s="253"/>
      <c r="E7" s="253"/>
      <c r="F7" s="256"/>
    </row>
    <row r="8" spans="1:6">
      <c r="A8" s="254"/>
      <c r="B8" s="257"/>
      <c r="C8" s="258"/>
      <c r="D8" s="258"/>
      <c r="E8" s="258"/>
      <c r="F8" s="256"/>
    </row>
    <row r="9" spans="1:6">
      <c r="A9" s="259" t="s">
        <v>397</v>
      </c>
      <c r="B9" s="260" t="s">
        <v>398</v>
      </c>
      <c r="C9" s="261" t="s">
        <v>399</v>
      </c>
      <c r="D9" s="261" t="s">
        <v>400</v>
      </c>
      <c r="E9" s="261" t="s">
        <v>401</v>
      </c>
      <c r="F9" s="261" t="s">
        <v>76</v>
      </c>
    </row>
    <row r="10" spans="1:6">
      <c r="A10" s="262" t="s">
        <v>402</v>
      </c>
      <c r="B10" s="263">
        <v>7615000</v>
      </c>
      <c r="C10" s="263">
        <v>4000000</v>
      </c>
      <c r="D10" s="263">
        <v>4430000</v>
      </c>
      <c r="E10" s="263"/>
      <c r="F10" s="263">
        <f>SUM(B10:E10)</f>
        <v>16045000</v>
      </c>
    </row>
    <row r="11" spans="1:6">
      <c r="A11" s="262" t="s">
        <v>403</v>
      </c>
      <c r="B11" s="263">
        <v>0</v>
      </c>
      <c r="C11" s="263"/>
      <c r="D11" s="263"/>
      <c r="E11" s="263"/>
      <c r="F11" s="263">
        <f>SUM(B11:E11)</f>
        <v>0</v>
      </c>
    </row>
    <row r="12" spans="1:6">
      <c r="A12" s="262" t="s">
        <v>404</v>
      </c>
      <c r="B12" s="263">
        <v>0</v>
      </c>
      <c r="C12" s="263"/>
      <c r="D12" s="263"/>
      <c r="E12" s="263"/>
      <c r="F12" s="263">
        <f>SUM(B12:E12)</f>
        <v>0</v>
      </c>
    </row>
    <row r="13" spans="1:6">
      <c r="A13" s="264" t="s">
        <v>76</v>
      </c>
      <c r="B13" s="265">
        <f>SUM(B10:B12)</f>
        <v>7615000</v>
      </c>
      <c r="C13" s="265">
        <f t="shared" ref="C13:E13" si="0">SUM(C10:C12)</f>
        <v>4000000</v>
      </c>
      <c r="D13" s="265">
        <f t="shared" si="0"/>
        <v>4430000</v>
      </c>
      <c r="E13" s="265">
        <f t="shared" si="0"/>
        <v>0</v>
      </c>
      <c r="F13" s="265">
        <f>SUM(F10:F12)</f>
        <v>16045000</v>
      </c>
    </row>
    <row r="14" spans="1:6">
      <c r="A14" s="417"/>
      <c r="B14" s="417"/>
      <c r="C14" s="417"/>
      <c r="D14" s="417"/>
      <c r="E14" s="417"/>
      <c r="F14" s="417"/>
    </row>
    <row r="15" spans="1:6">
      <c r="A15" s="259" t="s">
        <v>405</v>
      </c>
      <c r="B15" s="260" t="s">
        <v>398</v>
      </c>
      <c r="C15" s="261" t="s">
        <v>399</v>
      </c>
      <c r="D15" s="261" t="s">
        <v>400</v>
      </c>
      <c r="E15" s="261" t="s">
        <v>401</v>
      </c>
      <c r="F15" s="261" t="s">
        <v>76</v>
      </c>
    </row>
    <row r="16" spans="1:6">
      <c r="A16" s="262" t="s">
        <v>406</v>
      </c>
      <c r="B16" s="263">
        <v>0</v>
      </c>
      <c r="C16" s="263">
        <v>1050000</v>
      </c>
      <c r="D16" s="263">
        <v>2050000</v>
      </c>
      <c r="E16" s="263"/>
      <c r="F16" s="263">
        <f t="shared" ref="F16:F21" si="1">SUM(B16:E16)</f>
        <v>3100000</v>
      </c>
    </row>
    <row r="17" spans="1:6">
      <c r="A17" s="262" t="s">
        <v>407</v>
      </c>
      <c r="B17" s="263">
        <v>0</v>
      </c>
      <c r="C17" s="263">
        <v>220000</v>
      </c>
      <c r="D17" s="263">
        <v>220000</v>
      </c>
      <c r="E17" s="263"/>
      <c r="F17" s="263">
        <f t="shared" si="1"/>
        <v>440000</v>
      </c>
    </row>
    <row r="18" spans="1:6">
      <c r="A18" s="262" t="s">
        <v>408</v>
      </c>
      <c r="B18" s="263">
        <v>1730000</v>
      </c>
      <c r="C18" s="263">
        <v>5330000</v>
      </c>
      <c r="D18" s="263">
        <f>1510000+535000</f>
        <v>2045000</v>
      </c>
      <c r="E18" s="263"/>
      <c r="F18" s="263">
        <f t="shared" si="1"/>
        <v>9105000</v>
      </c>
    </row>
    <row r="19" spans="1:6">
      <c r="A19" s="262" t="s">
        <v>409</v>
      </c>
      <c r="B19" s="263">
        <v>2699846</v>
      </c>
      <c r="C19" s="263">
        <v>154</v>
      </c>
      <c r="D19" s="263">
        <v>0</v>
      </c>
      <c r="E19" s="263"/>
      <c r="F19" s="263">
        <f t="shared" si="1"/>
        <v>2700000</v>
      </c>
    </row>
    <row r="20" spans="1:6">
      <c r="A20" s="262" t="s">
        <v>410</v>
      </c>
      <c r="B20" s="263">
        <v>200000</v>
      </c>
      <c r="C20" s="263">
        <v>500000</v>
      </c>
      <c r="D20" s="263">
        <v>0</v>
      </c>
      <c r="E20" s="263"/>
      <c r="F20" s="263">
        <f t="shared" si="1"/>
        <v>700000</v>
      </c>
    </row>
    <row r="21" spans="1:6">
      <c r="A21" s="262" t="s">
        <v>411</v>
      </c>
      <c r="B21" s="263">
        <v>0</v>
      </c>
      <c r="C21" s="263"/>
      <c r="D21" s="263"/>
      <c r="E21" s="263"/>
      <c r="F21" s="263">
        <f t="shared" si="1"/>
        <v>0</v>
      </c>
    </row>
    <row r="22" spans="1:6">
      <c r="A22" s="264" t="s">
        <v>76</v>
      </c>
      <c r="B22" s="265">
        <f>SUM(B16:B21)</f>
        <v>4629846</v>
      </c>
      <c r="C22" s="265">
        <f>SUM(C16:C21)</f>
        <v>7100154</v>
      </c>
      <c r="D22" s="265">
        <f>SUM(D16:D21)</f>
        <v>4315000</v>
      </c>
      <c r="E22" s="265">
        <f>SUM(E16:E21)</f>
        <v>0</v>
      </c>
      <c r="F22" s="265">
        <f>SUM(F16:F21)</f>
        <v>16045000</v>
      </c>
    </row>
    <row r="23" spans="1:6">
      <c r="A23" s="266"/>
      <c r="B23" s="267"/>
      <c r="C23" s="266"/>
      <c r="D23" s="266"/>
      <c r="E23" s="266"/>
      <c r="F23" s="266"/>
    </row>
    <row r="24" spans="1:6">
      <c r="A24" s="266"/>
      <c r="B24" s="268"/>
      <c r="C24" s="269"/>
    </row>
    <row r="25" spans="1:6">
      <c r="A25" s="269"/>
      <c r="B25" s="269"/>
      <c r="C25" s="269"/>
      <c r="D25" s="269"/>
      <c r="E25" s="269"/>
      <c r="F25" s="269"/>
    </row>
    <row r="26" spans="1:6">
      <c r="A26" s="269"/>
      <c r="B26" s="269"/>
      <c r="C26" s="269"/>
      <c r="D26" s="269"/>
      <c r="E26" s="269"/>
      <c r="F26" s="269"/>
    </row>
    <row r="27" spans="1:6">
      <c r="A27" s="269"/>
      <c r="B27" s="269"/>
      <c r="C27" s="269"/>
      <c r="D27" s="269"/>
      <c r="E27" s="269"/>
      <c r="F27" s="269"/>
    </row>
    <row r="28" spans="1:6">
      <c r="A28" s="269"/>
      <c r="B28" s="269"/>
      <c r="C28" s="269"/>
      <c r="D28" s="269"/>
      <c r="E28" s="269"/>
      <c r="F28" s="269"/>
    </row>
    <row r="29" spans="1:6">
      <c r="A29" s="269"/>
      <c r="B29" s="269"/>
      <c r="C29" s="269"/>
      <c r="D29" s="269"/>
      <c r="E29" s="269"/>
      <c r="F29" s="269"/>
    </row>
    <row r="30" spans="1:6">
      <c r="A30" s="269"/>
      <c r="B30" s="269"/>
      <c r="C30" s="269"/>
      <c r="D30" s="269"/>
      <c r="E30" s="269"/>
      <c r="F30" s="269"/>
    </row>
    <row r="31" spans="1:6">
      <c r="A31" s="269"/>
      <c r="B31" s="269"/>
      <c r="C31" s="269"/>
      <c r="D31" s="269"/>
      <c r="E31" s="269"/>
      <c r="F31" s="269"/>
    </row>
    <row r="32" spans="1:6">
      <c r="A32" s="269"/>
      <c r="B32" s="269"/>
      <c r="C32" s="269"/>
      <c r="D32" s="269"/>
      <c r="E32" s="269"/>
      <c r="F32" s="269"/>
    </row>
    <row r="33" spans="1:6">
      <c r="A33" s="269"/>
      <c r="B33" s="269"/>
      <c r="C33" s="269"/>
      <c r="D33" s="269"/>
      <c r="E33" s="269"/>
      <c r="F33" s="269"/>
    </row>
    <row r="34" spans="1:6">
      <c r="A34" s="269"/>
      <c r="B34" s="269"/>
      <c r="C34" s="269"/>
      <c r="D34" s="269"/>
      <c r="E34" s="269"/>
      <c r="F34" s="269"/>
    </row>
    <row r="35" spans="1:6">
      <c r="A35" s="269"/>
      <c r="B35" s="269"/>
      <c r="C35" s="269"/>
      <c r="D35" s="269"/>
      <c r="E35" s="269"/>
      <c r="F35" s="269"/>
    </row>
    <row r="36" spans="1:6">
      <c r="A36" s="269"/>
      <c r="B36" s="269"/>
      <c r="C36" s="269"/>
      <c r="D36" s="269"/>
      <c r="E36" s="269"/>
      <c r="F36" s="269"/>
    </row>
    <row r="37" spans="1:6">
      <c r="A37" s="269"/>
      <c r="B37" s="269"/>
      <c r="C37" s="269"/>
      <c r="D37" s="269"/>
      <c r="E37" s="269"/>
      <c r="F37" s="269"/>
    </row>
    <row r="38" spans="1:6">
      <c r="A38" s="269"/>
      <c r="B38" s="269"/>
      <c r="C38" s="269"/>
      <c r="D38" s="269"/>
      <c r="E38" s="269"/>
      <c r="F38" s="269"/>
    </row>
    <row r="39" spans="1:6">
      <c r="A39" s="269"/>
      <c r="B39" s="269"/>
      <c r="C39" s="269"/>
      <c r="D39" s="269"/>
      <c r="E39" s="269"/>
      <c r="F39" s="269"/>
    </row>
    <row r="40" spans="1:6">
      <c r="A40" s="269"/>
      <c r="B40" s="269"/>
      <c r="C40" s="269"/>
      <c r="D40" s="269"/>
      <c r="E40" s="269"/>
      <c r="F40" s="269"/>
    </row>
    <row r="41" spans="1:6">
      <c r="A41" s="269"/>
      <c r="B41" s="269"/>
      <c r="C41" s="269"/>
      <c r="D41" s="269"/>
      <c r="E41" s="269"/>
      <c r="F41" s="269"/>
    </row>
    <row r="42" spans="1:6">
      <c r="A42" s="269"/>
      <c r="B42" s="269"/>
      <c r="C42" s="269"/>
      <c r="D42" s="269"/>
      <c r="E42" s="269"/>
      <c r="F42" s="269"/>
    </row>
    <row r="43" spans="1:6">
      <c r="A43" s="269"/>
      <c r="B43" s="269"/>
      <c r="C43" s="269"/>
      <c r="D43" s="269"/>
      <c r="E43" s="269"/>
      <c r="F43" s="269"/>
    </row>
    <row r="44" spans="1:6">
      <c r="A44" s="269"/>
      <c r="B44" s="269"/>
      <c r="C44" s="269"/>
      <c r="D44" s="269"/>
      <c r="E44" s="269"/>
      <c r="F44" s="269"/>
    </row>
    <row r="45" spans="1:6">
      <c r="A45" s="269"/>
      <c r="B45" s="269"/>
      <c r="C45" s="269"/>
      <c r="D45" s="269"/>
      <c r="E45" s="269"/>
      <c r="F45" s="269"/>
    </row>
    <row r="46" spans="1:6">
      <c r="A46" s="269"/>
      <c r="B46" s="269"/>
      <c r="C46" s="269"/>
      <c r="D46" s="269"/>
      <c r="E46" s="269"/>
      <c r="F46" s="269"/>
    </row>
    <row r="47" spans="1:6">
      <c r="A47" s="269"/>
      <c r="B47" s="269"/>
      <c r="C47" s="269"/>
      <c r="D47" s="269"/>
      <c r="E47" s="269"/>
      <c r="F47" s="269"/>
    </row>
    <row r="48" spans="1:6">
      <c r="A48" s="269"/>
      <c r="B48" s="269"/>
      <c r="C48" s="269"/>
      <c r="D48" s="269"/>
      <c r="E48" s="269"/>
      <c r="F48" s="269"/>
    </row>
    <row r="49" spans="1:6">
      <c r="A49" s="269"/>
      <c r="B49" s="269"/>
      <c r="C49" s="269"/>
      <c r="D49" s="269"/>
      <c r="E49" s="269"/>
      <c r="F49" s="269"/>
    </row>
    <row r="50" spans="1:6">
      <c r="A50" s="269"/>
      <c r="B50" s="269"/>
      <c r="C50" s="269"/>
      <c r="D50" s="269"/>
      <c r="E50" s="269"/>
      <c r="F50" s="269"/>
    </row>
    <row r="51" spans="1:6">
      <c r="A51" s="269"/>
      <c r="B51" s="269"/>
      <c r="C51" s="269"/>
      <c r="D51" s="269"/>
      <c r="E51" s="269"/>
      <c r="F51" s="269"/>
    </row>
    <row r="52" spans="1:6">
      <c r="A52" s="269"/>
      <c r="B52" s="269"/>
      <c r="C52" s="269"/>
      <c r="D52" s="269"/>
      <c r="E52" s="269"/>
      <c r="F52" s="269"/>
    </row>
    <row r="53" spans="1:6">
      <c r="A53" s="269"/>
      <c r="B53" s="269"/>
      <c r="C53" s="269"/>
      <c r="D53" s="269"/>
      <c r="E53" s="269"/>
      <c r="F53" s="269"/>
    </row>
    <row r="54" spans="1:6">
      <c r="A54" s="269"/>
      <c r="B54" s="269"/>
      <c r="C54" s="269"/>
      <c r="D54" s="269"/>
      <c r="E54" s="269"/>
      <c r="F54" s="269"/>
    </row>
    <row r="55" spans="1:6">
      <c r="A55" s="269"/>
      <c r="B55" s="269"/>
      <c r="C55" s="269"/>
      <c r="D55" s="269"/>
      <c r="E55" s="269"/>
      <c r="F55" s="269"/>
    </row>
    <row r="56" spans="1:6">
      <c r="A56" s="269"/>
      <c r="B56" s="269"/>
      <c r="C56" s="269"/>
      <c r="D56" s="269"/>
      <c r="E56" s="269"/>
      <c r="F56" s="269"/>
    </row>
    <row r="57" spans="1:6">
      <c r="A57" s="269"/>
      <c r="B57" s="269"/>
      <c r="C57" s="269"/>
      <c r="D57" s="269"/>
      <c r="E57" s="269"/>
      <c r="F57" s="269"/>
    </row>
    <row r="58" spans="1:6">
      <c r="A58" s="269"/>
      <c r="B58" s="269"/>
      <c r="C58" s="269"/>
      <c r="D58" s="269"/>
      <c r="E58" s="269"/>
      <c r="F58" s="269"/>
    </row>
    <row r="59" spans="1:6">
      <c r="A59" s="269"/>
      <c r="B59" s="269"/>
      <c r="C59" s="269"/>
      <c r="D59" s="269"/>
      <c r="E59" s="269"/>
      <c r="F59" s="269"/>
    </row>
    <row r="60" spans="1:6">
      <c r="A60" s="269"/>
      <c r="B60" s="269"/>
      <c r="C60" s="269"/>
      <c r="D60" s="269"/>
      <c r="E60" s="269"/>
      <c r="F60" s="269"/>
    </row>
    <row r="61" spans="1:6">
      <c r="A61" s="269"/>
      <c r="B61" s="269"/>
      <c r="C61" s="269"/>
      <c r="D61" s="269"/>
      <c r="E61" s="269"/>
      <c r="F61" s="269"/>
    </row>
    <row r="62" spans="1:6">
      <c r="A62" s="269"/>
      <c r="B62" s="269"/>
      <c r="C62" s="269"/>
      <c r="D62" s="269"/>
      <c r="E62" s="269"/>
      <c r="F62" s="269"/>
    </row>
    <row r="63" spans="1:6">
      <c r="A63" s="269"/>
      <c r="B63" s="269"/>
      <c r="C63" s="269"/>
      <c r="D63" s="269"/>
      <c r="E63" s="269"/>
      <c r="F63" s="269"/>
    </row>
    <row r="64" spans="1:6">
      <c r="A64" s="269"/>
      <c r="B64" s="269"/>
      <c r="C64" s="269"/>
      <c r="D64" s="269"/>
      <c r="E64" s="269"/>
      <c r="F64" s="269"/>
    </row>
    <row r="65" spans="1:6">
      <c r="A65" s="269"/>
      <c r="B65" s="269"/>
      <c r="C65" s="269"/>
      <c r="D65" s="269"/>
      <c r="E65" s="269"/>
      <c r="F65" s="269"/>
    </row>
    <row r="66" spans="1:6">
      <c r="A66" s="269"/>
      <c r="B66" s="269"/>
      <c r="C66" s="269"/>
      <c r="D66" s="269"/>
      <c r="E66" s="269"/>
      <c r="F66" s="269"/>
    </row>
    <row r="67" spans="1:6">
      <c r="A67" s="269"/>
      <c r="B67" s="269"/>
      <c r="C67" s="269"/>
      <c r="D67" s="269"/>
      <c r="E67" s="269"/>
      <c r="F67" s="269"/>
    </row>
    <row r="68" spans="1:6">
      <c r="A68" s="269"/>
      <c r="B68" s="269"/>
      <c r="C68" s="269"/>
      <c r="D68" s="269"/>
      <c r="E68" s="269"/>
      <c r="F68" s="269"/>
    </row>
    <row r="69" spans="1:6">
      <c r="A69" s="269"/>
      <c r="B69" s="269"/>
      <c r="C69" s="269"/>
      <c r="D69" s="269"/>
      <c r="E69" s="269"/>
      <c r="F69" s="269"/>
    </row>
    <row r="70" spans="1:6">
      <c r="A70" s="269"/>
      <c r="B70" s="269"/>
      <c r="C70" s="269"/>
      <c r="D70" s="269"/>
      <c r="E70" s="269"/>
      <c r="F70" s="269"/>
    </row>
    <row r="71" spans="1:6">
      <c r="A71" s="269"/>
      <c r="B71" s="269"/>
      <c r="C71" s="269"/>
      <c r="D71" s="269"/>
      <c r="E71" s="269"/>
      <c r="F71" s="269"/>
    </row>
    <row r="72" spans="1:6">
      <c r="A72" s="269"/>
      <c r="B72" s="269"/>
      <c r="C72" s="269"/>
      <c r="D72" s="269"/>
      <c r="E72" s="269"/>
      <c r="F72" s="269"/>
    </row>
    <row r="73" spans="1:6">
      <c r="A73" s="269"/>
      <c r="B73" s="269"/>
      <c r="C73" s="269"/>
      <c r="D73" s="269"/>
      <c r="E73" s="269"/>
      <c r="F73" s="269"/>
    </row>
    <row r="74" spans="1:6">
      <c r="A74" s="269"/>
      <c r="B74" s="269"/>
      <c r="C74" s="269"/>
      <c r="D74" s="269"/>
      <c r="E74" s="269"/>
      <c r="F74" s="269"/>
    </row>
    <row r="75" spans="1:6">
      <c r="A75" s="269"/>
      <c r="B75" s="269"/>
      <c r="C75" s="269"/>
      <c r="D75" s="269"/>
      <c r="E75" s="269"/>
      <c r="F75" s="269"/>
    </row>
    <row r="76" spans="1:6">
      <c r="A76" s="269"/>
      <c r="B76" s="269"/>
      <c r="C76" s="269"/>
      <c r="D76" s="269"/>
      <c r="E76" s="269"/>
      <c r="F76" s="269"/>
    </row>
    <row r="77" spans="1:6">
      <c r="A77" s="269"/>
      <c r="B77" s="269"/>
      <c r="C77" s="269"/>
      <c r="D77" s="269"/>
      <c r="E77" s="269"/>
      <c r="F77" s="269"/>
    </row>
    <row r="78" spans="1:6">
      <c r="A78" s="269"/>
      <c r="B78" s="269"/>
      <c r="C78" s="269"/>
      <c r="D78" s="269"/>
      <c r="E78" s="269"/>
      <c r="F78" s="269"/>
    </row>
    <row r="79" spans="1:6">
      <c r="A79" s="269"/>
      <c r="B79" s="269"/>
      <c r="C79" s="269"/>
      <c r="D79" s="269"/>
      <c r="E79" s="269"/>
      <c r="F79" s="269"/>
    </row>
    <row r="80" spans="1:6">
      <c r="A80" s="269"/>
      <c r="B80" s="269"/>
      <c r="C80" s="269"/>
      <c r="D80" s="269"/>
      <c r="E80" s="269"/>
      <c r="F80" s="269"/>
    </row>
    <row r="81" spans="1:6">
      <c r="A81" s="269"/>
      <c r="B81" s="269"/>
      <c r="C81" s="269"/>
      <c r="D81" s="269"/>
      <c r="E81" s="269"/>
      <c r="F81" s="269"/>
    </row>
    <row r="82" spans="1:6">
      <c r="A82" s="269"/>
      <c r="B82" s="269"/>
      <c r="C82" s="269"/>
      <c r="D82" s="269"/>
      <c r="E82" s="269"/>
      <c r="F82" s="269"/>
    </row>
    <row r="83" spans="1:6">
      <c r="A83" s="269"/>
      <c r="B83" s="269"/>
      <c r="C83" s="269"/>
      <c r="D83" s="269"/>
      <c r="E83" s="269"/>
      <c r="F83" s="269"/>
    </row>
    <row r="84" spans="1:6">
      <c r="A84" s="269"/>
      <c r="B84" s="269"/>
      <c r="C84" s="269"/>
      <c r="D84" s="269"/>
      <c r="E84" s="269"/>
      <c r="F84" s="269"/>
    </row>
    <row r="85" spans="1:6">
      <c r="A85" s="269"/>
      <c r="B85" s="269"/>
      <c r="C85" s="269"/>
      <c r="D85" s="269"/>
      <c r="E85" s="269"/>
      <c r="F85" s="269"/>
    </row>
    <row r="86" spans="1:6">
      <c r="A86" s="269"/>
      <c r="B86" s="269"/>
      <c r="C86" s="269"/>
      <c r="D86" s="269"/>
      <c r="E86" s="269"/>
      <c r="F86" s="269"/>
    </row>
    <row r="87" spans="1:6">
      <c r="A87" s="269"/>
      <c r="B87" s="269"/>
      <c r="C87" s="269"/>
      <c r="D87" s="269"/>
      <c r="E87" s="269"/>
      <c r="F87" s="269"/>
    </row>
    <row r="88" spans="1:6">
      <c r="A88" s="269"/>
      <c r="B88" s="269"/>
      <c r="C88" s="269"/>
      <c r="D88" s="269"/>
      <c r="E88" s="269"/>
      <c r="F88" s="269"/>
    </row>
    <row r="89" spans="1:6">
      <c r="A89" s="269"/>
      <c r="B89" s="269"/>
      <c r="C89" s="269"/>
      <c r="D89" s="269"/>
      <c r="E89" s="269"/>
      <c r="F89" s="269"/>
    </row>
    <row r="90" spans="1:6">
      <c r="A90" s="269"/>
      <c r="B90" s="269"/>
      <c r="C90" s="269"/>
      <c r="D90" s="269"/>
      <c r="E90" s="269"/>
      <c r="F90" s="269"/>
    </row>
    <row r="91" spans="1:6">
      <c r="A91" s="269"/>
      <c r="B91" s="269"/>
      <c r="C91" s="269"/>
      <c r="D91" s="269"/>
      <c r="E91" s="269"/>
      <c r="F91" s="269"/>
    </row>
    <row r="92" spans="1:6">
      <c r="A92" s="269"/>
      <c r="B92" s="269"/>
      <c r="C92" s="269"/>
      <c r="D92" s="269"/>
      <c r="E92" s="269"/>
      <c r="F92" s="269"/>
    </row>
    <row r="93" spans="1:6">
      <c r="A93" s="269"/>
      <c r="B93" s="269"/>
      <c r="C93" s="269"/>
      <c r="D93" s="269"/>
      <c r="E93" s="269"/>
      <c r="F93" s="269"/>
    </row>
    <row r="94" spans="1:6">
      <c r="A94" s="269"/>
      <c r="B94" s="269"/>
      <c r="C94" s="269"/>
      <c r="D94" s="269"/>
      <c r="E94" s="269"/>
      <c r="F94" s="269"/>
    </row>
    <row r="95" spans="1:6">
      <c r="A95" s="269"/>
      <c r="B95" s="269"/>
      <c r="C95" s="269"/>
      <c r="D95" s="269"/>
      <c r="E95" s="269"/>
      <c r="F95" s="269"/>
    </row>
    <row r="96" spans="1:6">
      <c r="A96" s="269"/>
      <c r="B96" s="269"/>
      <c r="C96" s="269"/>
      <c r="D96" s="269"/>
      <c r="E96" s="269"/>
      <c r="F96" s="269"/>
    </row>
    <row r="97" spans="1:6">
      <c r="A97" s="269"/>
      <c r="B97" s="269"/>
      <c r="C97" s="269"/>
      <c r="D97" s="269"/>
      <c r="E97" s="269"/>
      <c r="F97" s="269"/>
    </row>
    <row r="98" spans="1:6">
      <c r="A98" s="269"/>
      <c r="B98" s="269"/>
      <c r="C98" s="269"/>
      <c r="D98" s="269"/>
      <c r="E98" s="269"/>
      <c r="F98" s="269"/>
    </row>
    <row r="99" spans="1:6">
      <c r="A99" s="269"/>
      <c r="B99" s="269"/>
      <c r="C99" s="269"/>
      <c r="D99" s="269"/>
      <c r="E99" s="269"/>
      <c r="F99" s="269"/>
    </row>
    <row r="100" spans="1:6">
      <c r="A100" s="269"/>
      <c r="B100" s="269"/>
      <c r="C100" s="269"/>
      <c r="D100" s="269"/>
      <c r="E100" s="269"/>
      <c r="F100" s="269"/>
    </row>
    <row r="101" spans="1:6">
      <c r="A101" s="269"/>
      <c r="B101" s="269"/>
      <c r="C101" s="269"/>
      <c r="D101" s="269"/>
      <c r="E101" s="269"/>
      <c r="F101" s="269"/>
    </row>
    <row r="102" spans="1:6">
      <c r="A102" s="269"/>
      <c r="B102" s="269"/>
      <c r="C102" s="269"/>
      <c r="D102" s="269"/>
      <c r="E102" s="269"/>
      <c r="F102" s="269"/>
    </row>
    <row r="103" spans="1:6">
      <c r="A103" s="269"/>
      <c r="B103" s="269"/>
      <c r="C103" s="269"/>
      <c r="D103" s="269"/>
      <c r="E103" s="269"/>
      <c r="F103" s="269"/>
    </row>
    <row r="104" spans="1:6">
      <c r="A104" s="269"/>
      <c r="B104" s="269"/>
      <c r="C104" s="269"/>
      <c r="D104" s="269"/>
      <c r="E104" s="269"/>
      <c r="F104" s="269"/>
    </row>
    <row r="105" spans="1:6">
      <c r="A105" s="269"/>
      <c r="B105" s="269"/>
      <c r="C105" s="269"/>
      <c r="D105" s="269"/>
      <c r="E105" s="269"/>
      <c r="F105" s="269"/>
    </row>
    <row r="106" spans="1:6">
      <c r="A106" s="269"/>
      <c r="B106" s="269"/>
      <c r="C106" s="269"/>
      <c r="D106" s="269"/>
      <c r="E106" s="269"/>
      <c r="F106" s="269"/>
    </row>
    <row r="107" spans="1:6">
      <c r="A107" s="269"/>
      <c r="B107" s="269"/>
      <c r="C107" s="269"/>
      <c r="D107" s="269"/>
      <c r="E107" s="269"/>
      <c r="F107" s="269"/>
    </row>
    <row r="108" spans="1:6">
      <c r="A108" s="269"/>
      <c r="B108" s="269"/>
      <c r="C108" s="269"/>
      <c r="D108" s="269"/>
      <c r="E108" s="269"/>
      <c r="F108" s="269"/>
    </row>
    <row r="109" spans="1:6">
      <c r="A109" s="269"/>
      <c r="B109" s="269"/>
      <c r="C109" s="269"/>
      <c r="D109" s="269"/>
      <c r="E109" s="269"/>
      <c r="F109" s="269"/>
    </row>
    <row r="110" spans="1:6">
      <c r="A110" s="269"/>
      <c r="B110" s="269"/>
      <c r="C110" s="269"/>
      <c r="D110" s="269"/>
      <c r="E110" s="269"/>
      <c r="F110" s="269"/>
    </row>
    <row r="111" spans="1:6">
      <c r="A111" s="269"/>
      <c r="B111" s="269"/>
      <c r="C111" s="269"/>
      <c r="D111" s="269"/>
      <c r="E111" s="269"/>
      <c r="F111" s="269"/>
    </row>
    <row r="112" spans="1:6">
      <c r="A112" s="269"/>
      <c r="B112" s="269"/>
      <c r="C112" s="269"/>
      <c r="D112" s="269"/>
      <c r="E112" s="269"/>
      <c r="F112" s="269"/>
    </row>
    <row r="113" spans="1:6">
      <c r="A113" s="269"/>
      <c r="B113" s="269"/>
      <c r="C113" s="269"/>
      <c r="D113" s="269"/>
      <c r="E113" s="269"/>
      <c r="F113" s="269"/>
    </row>
    <row r="114" spans="1:6">
      <c r="A114" s="269"/>
      <c r="B114" s="269"/>
      <c r="C114" s="269"/>
      <c r="D114" s="269"/>
      <c r="E114" s="269"/>
      <c r="F114" s="269"/>
    </row>
    <row r="115" spans="1:6">
      <c r="A115" s="269"/>
      <c r="B115" s="269"/>
      <c r="C115" s="269"/>
      <c r="D115" s="269"/>
      <c r="E115" s="269"/>
      <c r="F115" s="269"/>
    </row>
    <row r="116" spans="1:6">
      <c r="A116" s="269"/>
      <c r="B116" s="269"/>
      <c r="C116" s="269"/>
      <c r="D116" s="269"/>
      <c r="E116" s="269"/>
      <c r="F116" s="269"/>
    </row>
    <row r="117" spans="1:6">
      <c r="A117" s="269"/>
      <c r="B117" s="269"/>
      <c r="C117" s="269"/>
      <c r="D117" s="269"/>
      <c r="E117" s="269"/>
      <c r="F117" s="269"/>
    </row>
    <row r="118" spans="1:6">
      <c r="A118" s="269"/>
      <c r="B118" s="269"/>
      <c r="C118" s="269"/>
      <c r="D118" s="269"/>
      <c r="E118" s="269"/>
      <c r="F118" s="269"/>
    </row>
    <row r="119" spans="1:6">
      <c r="A119" s="269"/>
      <c r="B119" s="269"/>
      <c r="C119" s="269"/>
      <c r="D119" s="269"/>
      <c r="E119" s="269"/>
      <c r="F119" s="269"/>
    </row>
    <row r="120" spans="1:6">
      <c r="A120" s="269"/>
      <c r="B120" s="269"/>
      <c r="C120" s="269"/>
      <c r="D120" s="269"/>
      <c r="E120" s="269"/>
      <c r="F120" s="269"/>
    </row>
    <row r="121" spans="1:6">
      <c r="A121" s="269"/>
      <c r="B121" s="269"/>
      <c r="C121" s="269"/>
      <c r="D121" s="269"/>
      <c r="E121" s="269"/>
      <c r="F121" s="269"/>
    </row>
    <row r="122" spans="1:6">
      <c r="A122" s="269"/>
      <c r="B122" s="269"/>
      <c r="C122" s="269"/>
      <c r="D122" s="269"/>
      <c r="E122" s="269"/>
      <c r="F122" s="269"/>
    </row>
    <row r="123" spans="1:6">
      <c r="A123" s="269"/>
      <c r="B123" s="269"/>
      <c r="C123" s="269"/>
      <c r="D123" s="269"/>
      <c r="E123" s="269"/>
      <c r="F123" s="269"/>
    </row>
    <row r="124" spans="1:6">
      <c r="A124" s="269"/>
      <c r="B124" s="269"/>
      <c r="C124" s="269"/>
      <c r="D124" s="269"/>
      <c r="E124" s="269"/>
      <c r="F124" s="269"/>
    </row>
    <row r="125" spans="1:6">
      <c r="A125" s="269"/>
      <c r="B125" s="269"/>
      <c r="C125" s="269"/>
      <c r="D125" s="269"/>
      <c r="E125" s="269"/>
      <c r="F125" s="269"/>
    </row>
    <row r="126" spans="1:6">
      <c r="A126" s="269"/>
      <c r="B126" s="269"/>
      <c r="C126" s="269"/>
      <c r="D126" s="269"/>
      <c r="E126" s="269"/>
      <c r="F126" s="269"/>
    </row>
    <row r="127" spans="1:6">
      <c r="A127" s="269"/>
      <c r="B127" s="269"/>
      <c r="C127" s="269"/>
      <c r="D127" s="269"/>
      <c r="E127" s="269"/>
      <c r="F127" s="269"/>
    </row>
    <row r="128" spans="1:6">
      <c r="A128" s="269"/>
      <c r="B128" s="269"/>
      <c r="C128" s="269"/>
      <c r="D128" s="269"/>
      <c r="E128" s="269"/>
      <c r="F128" s="269"/>
    </row>
    <row r="129" spans="1:6">
      <c r="A129" s="269"/>
      <c r="B129" s="269"/>
      <c r="C129" s="269"/>
      <c r="D129" s="269"/>
      <c r="E129" s="269"/>
      <c r="F129" s="269"/>
    </row>
    <row r="130" spans="1:6">
      <c r="A130" s="269"/>
      <c r="B130" s="269"/>
      <c r="C130" s="269"/>
      <c r="D130" s="269"/>
      <c r="E130" s="269"/>
      <c r="F130" s="269"/>
    </row>
    <row r="131" spans="1:6">
      <c r="A131" s="269"/>
      <c r="B131" s="269"/>
      <c r="C131" s="269"/>
      <c r="D131" s="269"/>
      <c r="E131" s="269"/>
      <c r="F131" s="269"/>
    </row>
    <row r="132" spans="1:6">
      <c r="A132" s="269"/>
      <c r="B132" s="269"/>
      <c r="C132" s="269"/>
      <c r="D132" s="269"/>
      <c r="E132" s="269"/>
      <c r="F132" s="269"/>
    </row>
    <row r="133" spans="1:6">
      <c r="A133" s="269"/>
      <c r="B133" s="269"/>
      <c r="C133" s="269"/>
      <c r="D133" s="269"/>
      <c r="E133" s="269"/>
      <c r="F133" s="269"/>
    </row>
    <row r="134" spans="1:6">
      <c r="A134" s="269"/>
      <c r="B134" s="269"/>
      <c r="C134" s="269"/>
      <c r="D134" s="269"/>
      <c r="E134" s="269"/>
      <c r="F134" s="269"/>
    </row>
    <row r="135" spans="1:6">
      <c r="A135" s="269"/>
      <c r="B135" s="269"/>
      <c r="C135" s="269"/>
      <c r="D135" s="269"/>
      <c r="E135" s="269"/>
      <c r="F135" s="269"/>
    </row>
    <row r="136" spans="1:6">
      <c r="A136" s="269"/>
      <c r="B136" s="269"/>
      <c r="C136" s="269"/>
      <c r="D136" s="269"/>
      <c r="E136" s="269"/>
      <c r="F136" s="269"/>
    </row>
    <row r="137" spans="1:6">
      <c r="A137" s="269"/>
      <c r="B137" s="269"/>
      <c r="C137" s="269"/>
      <c r="D137" s="269"/>
      <c r="E137" s="269"/>
      <c r="F137" s="269"/>
    </row>
    <row r="138" spans="1:6">
      <c r="A138" s="269"/>
      <c r="B138" s="269"/>
      <c r="C138" s="269"/>
      <c r="D138" s="269"/>
      <c r="E138" s="269"/>
      <c r="F138" s="269"/>
    </row>
    <row r="139" spans="1:6">
      <c r="A139" s="269"/>
      <c r="B139" s="269"/>
      <c r="C139" s="269"/>
      <c r="D139" s="269"/>
      <c r="E139" s="269"/>
      <c r="F139" s="269"/>
    </row>
    <row r="140" spans="1:6">
      <c r="A140" s="269"/>
      <c r="B140" s="269"/>
      <c r="C140" s="269"/>
      <c r="D140" s="269"/>
      <c r="E140" s="269"/>
      <c r="F140" s="269"/>
    </row>
    <row r="141" spans="1:6">
      <c r="A141" s="269"/>
      <c r="B141" s="269"/>
      <c r="C141" s="269"/>
      <c r="D141" s="269"/>
      <c r="E141" s="269"/>
      <c r="F141" s="269"/>
    </row>
    <row r="142" spans="1:6">
      <c r="A142" s="269"/>
      <c r="B142" s="269"/>
      <c r="C142" s="269"/>
      <c r="D142" s="269"/>
      <c r="E142" s="269"/>
      <c r="F142" s="269"/>
    </row>
    <row r="143" spans="1:6">
      <c r="A143" s="269"/>
      <c r="B143" s="269"/>
      <c r="C143" s="269"/>
      <c r="D143" s="269"/>
      <c r="E143" s="269"/>
      <c r="F143" s="269"/>
    </row>
    <row r="144" spans="1:6">
      <c r="A144" s="269"/>
      <c r="B144" s="269"/>
      <c r="C144" s="269"/>
      <c r="D144" s="269"/>
      <c r="E144" s="269"/>
      <c r="F144" s="269"/>
    </row>
    <row r="145" spans="1:6">
      <c r="A145" s="269"/>
      <c r="B145" s="269"/>
      <c r="C145" s="269"/>
      <c r="D145" s="269"/>
      <c r="E145" s="269"/>
      <c r="F145" s="269"/>
    </row>
    <row r="146" spans="1:6">
      <c r="A146" s="269"/>
      <c r="B146" s="269"/>
      <c r="C146" s="269"/>
      <c r="D146" s="269"/>
      <c r="E146" s="269"/>
      <c r="F146" s="269"/>
    </row>
    <row r="147" spans="1:6">
      <c r="A147" s="269"/>
      <c r="B147" s="269"/>
      <c r="C147" s="269"/>
      <c r="D147" s="269"/>
      <c r="E147" s="269"/>
      <c r="F147" s="269"/>
    </row>
    <row r="148" spans="1:6">
      <c r="A148" s="269"/>
      <c r="B148" s="269"/>
      <c r="C148" s="269"/>
      <c r="D148" s="269"/>
      <c r="E148" s="269"/>
      <c r="F148" s="269"/>
    </row>
    <row r="149" spans="1:6">
      <c r="A149" s="269"/>
      <c r="B149" s="269"/>
      <c r="C149" s="269"/>
      <c r="D149" s="269"/>
      <c r="E149" s="269"/>
      <c r="F149" s="269"/>
    </row>
    <row r="150" spans="1:6">
      <c r="A150" s="269"/>
      <c r="B150" s="269"/>
      <c r="C150" s="269"/>
      <c r="D150" s="269"/>
      <c r="E150" s="269"/>
      <c r="F150" s="269"/>
    </row>
    <row r="151" spans="1:6">
      <c r="A151" s="269"/>
      <c r="B151" s="269"/>
      <c r="C151" s="269"/>
      <c r="D151" s="269"/>
      <c r="E151" s="269"/>
      <c r="F151" s="269"/>
    </row>
    <row r="152" spans="1:6">
      <c r="A152" s="269"/>
      <c r="B152" s="269"/>
      <c r="C152" s="269"/>
      <c r="D152" s="269"/>
      <c r="E152" s="269"/>
      <c r="F152" s="269"/>
    </row>
    <row r="153" spans="1:6">
      <c r="A153" s="269"/>
      <c r="B153" s="269"/>
      <c r="C153" s="269"/>
      <c r="D153" s="269"/>
      <c r="E153" s="269"/>
      <c r="F153" s="269"/>
    </row>
    <row r="154" spans="1:6">
      <c r="A154" s="269"/>
      <c r="B154" s="269"/>
      <c r="C154" s="269"/>
      <c r="D154" s="269"/>
      <c r="E154" s="269"/>
      <c r="F154" s="269"/>
    </row>
    <row r="155" spans="1:6">
      <c r="A155" s="269"/>
      <c r="B155" s="269"/>
      <c r="C155" s="269"/>
      <c r="D155" s="269"/>
      <c r="E155" s="269"/>
      <c r="F155" s="269"/>
    </row>
    <row r="156" spans="1:6">
      <c r="A156" s="269"/>
      <c r="B156" s="269"/>
      <c r="C156" s="269"/>
      <c r="D156" s="269"/>
      <c r="E156" s="269"/>
      <c r="F156" s="269"/>
    </row>
    <row r="157" spans="1:6">
      <c r="A157" s="269"/>
      <c r="B157" s="269"/>
      <c r="C157" s="269"/>
      <c r="D157" s="269"/>
      <c r="E157" s="269"/>
      <c r="F157" s="269"/>
    </row>
    <row r="158" spans="1:6">
      <c r="A158" s="269"/>
      <c r="B158" s="269"/>
      <c r="C158" s="269"/>
      <c r="D158" s="269"/>
      <c r="E158" s="269"/>
      <c r="F158" s="269"/>
    </row>
    <row r="159" spans="1:6">
      <c r="A159" s="269"/>
      <c r="B159" s="269"/>
      <c r="C159" s="269"/>
      <c r="D159" s="269"/>
      <c r="E159" s="269"/>
      <c r="F159" s="269"/>
    </row>
    <row r="160" spans="1:6">
      <c r="A160" s="269"/>
      <c r="B160" s="269"/>
      <c r="C160" s="269"/>
      <c r="D160" s="269"/>
      <c r="E160" s="269"/>
      <c r="F160" s="269"/>
    </row>
    <row r="161" spans="1:6">
      <c r="A161" s="269"/>
      <c r="B161" s="269"/>
      <c r="C161" s="269"/>
      <c r="D161" s="269"/>
      <c r="E161" s="269"/>
      <c r="F161" s="269"/>
    </row>
    <row r="162" spans="1:6">
      <c r="A162" s="269"/>
      <c r="B162" s="269"/>
      <c r="C162" s="269"/>
      <c r="D162" s="269"/>
      <c r="E162" s="269"/>
      <c r="F162" s="269"/>
    </row>
    <row r="163" spans="1:6">
      <c r="A163" s="269"/>
      <c r="B163" s="269"/>
      <c r="C163" s="269"/>
      <c r="D163" s="269"/>
      <c r="E163" s="269"/>
      <c r="F163" s="269"/>
    </row>
    <row r="164" spans="1:6">
      <c r="A164" s="269"/>
      <c r="B164" s="269"/>
      <c r="C164" s="269"/>
      <c r="D164" s="269"/>
      <c r="E164" s="269"/>
      <c r="F164" s="269"/>
    </row>
    <row r="165" spans="1:6">
      <c r="A165" s="269"/>
      <c r="B165" s="269"/>
      <c r="C165" s="269"/>
      <c r="D165" s="269"/>
      <c r="E165" s="269"/>
      <c r="F165" s="269"/>
    </row>
    <row r="166" spans="1:6">
      <c r="A166" s="269"/>
      <c r="B166" s="269"/>
      <c r="C166" s="269"/>
      <c r="D166" s="269"/>
      <c r="E166" s="269"/>
      <c r="F166" s="269"/>
    </row>
    <row r="167" spans="1:6">
      <c r="A167" s="269"/>
      <c r="B167" s="269"/>
      <c r="C167" s="269"/>
      <c r="D167" s="269"/>
      <c r="E167" s="269"/>
      <c r="F167" s="269"/>
    </row>
    <row r="168" spans="1:6">
      <c r="A168" s="269"/>
      <c r="B168" s="269"/>
      <c r="C168" s="269"/>
      <c r="D168" s="269"/>
      <c r="E168" s="269"/>
      <c r="F168" s="269"/>
    </row>
    <row r="169" spans="1:6">
      <c r="A169" s="269"/>
      <c r="B169" s="269"/>
      <c r="C169" s="269"/>
      <c r="D169" s="269"/>
      <c r="E169" s="269"/>
      <c r="F169" s="269"/>
    </row>
    <row r="170" spans="1:6">
      <c r="A170" s="269"/>
      <c r="B170" s="269"/>
      <c r="C170" s="269"/>
      <c r="D170" s="269"/>
      <c r="E170" s="269"/>
      <c r="F170" s="269"/>
    </row>
    <row r="171" spans="1:6">
      <c r="A171" s="269"/>
      <c r="B171" s="269"/>
      <c r="C171" s="269"/>
      <c r="D171" s="269"/>
      <c r="E171" s="269"/>
      <c r="F171" s="269"/>
    </row>
    <row r="172" spans="1:6">
      <c r="A172" s="269"/>
      <c r="B172" s="269"/>
      <c r="C172" s="269"/>
      <c r="D172" s="269"/>
      <c r="E172" s="269"/>
      <c r="F172" s="269"/>
    </row>
    <row r="173" spans="1:6">
      <c r="A173" s="269"/>
      <c r="B173" s="269"/>
      <c r="C173" s="269"/>
      <c r="D173" s="269"/>
      <c r="E173" s="269"/>
      <c r="F173" s="269"/>
    </row>
    <row r="174" spans="1:6">
      <c r="A174" s="269"/>
      <c r="B174" s="269"/>
      <c r="C174" s="269"/>
      <c r="D174" s="269"/>
      <c r="E174" s="269"/>
      <c r="F174" s="269"/>
    </row>
    <row r="175" spans="1:6">
      <c r="A175" s="269"/>
      <c r="B175" s="269"/>
      <c r="C175" s="269"/>
      <c r="D175" s="269"/>
      <c r="E175" s="269"/>
      <c r="F175" s="269"/>
    </row>
    <row r="176" spans="1:6">
      <c r="A176" s="269"/>
      <c r="B176" s="269"/>
      <c r="C176" s="269"/>
      <c r="D176" s="269"/>
      <c r="E176" s="269"/>
      <c r="F176" s="269"/>
    </row>
    <row r="177" spans="1:6">
      <c r="A177" s="269"/>
      <c r="B177" s="269"/>
      <c r="C177" s="269"/>
      <c r="D177" s="269"/>
      <c r="E177" s="269"/>
      <c r="F177" s="269"/>
    </row>
    <row r="178" spans="1:6">
      <c r="A178" s="269"/>
      <c r="B178" s="269"/>
      <c r="C178" s="269"/>
      <c r="D178" s="269"/>
      <c r="E178" s="269"/>
      <c r="F178" s="269"/>
    </row>
    <row r="179" spans="1:6">
      <c r="A179" s="269"/>
      <c r="B179" s="269"/>
      <c r="C179" s="269"/>
      <c r="D179" s="269"/>
      <c r="E179" s="269"/>
      <c r="F179" s="269"/>
    </row>
    <row r="180" spans="1:6">
      <c r="A180" s="269"/>
      <c r="B180" s="269"/>
      <c r="C180" s="269"/>
      <c r="D180" s="269"/>
      <c r="E180" s="269"/>
      <c r="F180" s="269"/>
    </row>
    <row r="181" spans="1:6">
      <c r="A181" s="269"/>
      <c r="B181" s="269"/>
      <c r="C181" s="269"/>
      <c r="D181" s="269"/>
      <c r="E181" s="269"/>
      <c r="F181" s="269"/>
    </row>
    <row r="182" spans="1:6">
      <c r="A182" s="269"/>
      <c r="B182" s="269"/>
      <c r="C182" s="269"/>
      <c r="D182" s="269"/>
      <c r="E182" s="269"/>
      <c r="F182" s="269"/>
    </row>
    <row r="183" spans="1:6">
      <c r="A183" s="269"/>
      <c r="B183" s="269"/>
      <c r="C183" s="269"/>
      <c r="D183" s="269"/>
      <c r="E183" s="269"/>
      <c r="F183" s="269"/>
    </row>
    <row r="184" spans="1:6">
      <c r="A184" s="269"/>
      <c r="B184" s="269"/>
      <c r="C184" s="269"/>
      <c r="D184" s="269"/>
      <c r="E184" s="269"/>
      <c r="F184" s="269"/>
    </row>
    <row r="185" spans="1:6">
      <c r="A185" s="269"/>
      <c r="B185" s="269"/>
      <c r="C185" s="269"/>
      <c r="D185" s="269"/>
      <c r="E185" s="269"/>
      <c r="F185" s="269"/>
    </row>
    <row r="186" spans="1:6">
      <c r="A186" s="269"/>
      <c r="B186" s="269"/>
      <c r="C186" s="269"/>
      <c r="D186" s="269"/>
      <c r="E186" s="269"/>
      <c r="F186" s="269"/>
    </row>
    <row r="187" spans="1:6">
      <c r="A187" s="269"/>
      <c r="B187" s="269"/>
      <c r="C187" s="269"/>
      <c r="D187" s="269"/>
      <c r="E187" s="269"/>
      <c r="F187" s="269"/>
    </row>
    <row r="188" spans="1:6">
      <c r="A188" s="269"/>
      <c r="B188" s="269"/>
      <c r="C188" s="269"/>
      <c r="D188" s="269"/>
      <c r="E188" s="269"/>
      <c r="F188" s="269"/>
    </row>
    <row r="189" spans="1:6">
      <c r="A189" s="269"/>
      <c r="B189" s="269"/>
      <c r="C189" s="269"/>
      <c r="D189" s="269"/>
      <c r="E189" s="269"/>
      <c r="F189" s="269"/>
    </row>
    <row r="190" spans="1:6">
      <c r="A190" s="269"/>
      <c r="B190" s="269"/>
      <c r="C190" s="269"/>
      <c r="D190" s="269"/>
      <c r="E190" s="269"/>
      <c r="F190" s="269"/>
    </row>
    <row r="191" spans="1:6">
      <c r="A191" s="269"/>
      <c r="B191" s="269"/>
      <c r="C191" s="269"/>
      <c r="D191" s="269"/>
      <c r="E191" s="269"/>
      <c r="F191" s="269"/>
    </row>
    <row r="192" spans="1:6">
      <c r="A192" s="269"/>
      <c r="B192" s="269"/>
      <c r="C192" s="269"/>
      <c r="D192" s="269"/>
      <c r="E192" s="269"/>
      <c r="F192" s="269"/>
    </row>
    <row r="193" spans="1:6">
      <c r="A193" s="269"/>
      <c r="B193" s="269"/>
      <c r="C193" s="269"/>
      <c r="D193" s="269"/>
      <c r="E193" s="269"/>
      <c r="F193" s="269"/>
    </row>
    <row r="194" spans="1:6">
      <c r="A194" s="269"/>
      <c r="B194" s="269"/>
      <c r="C194" s="269"/>
      <c r="D194" s="269"/>
      <c r="E194" s="269"/>
      <c r="F194" s="269"/>
    </row>
    <row r="195" spans="1:6">
      <c r="A195" s="269"/>
      <c r="B195" s="269"/>
      <c r="C195" s="269"/>
      <c r="D195" s="269"/>
      <c r="E195" s="269"/>
      <c r="F195" s="269"/>
    </row>
    <row r="196" spans="1:6">
      <c r="A196" s="269"/>
      <c r="B196" s="269"/>
      <c r="C196" s="269"/>
      <c r="D196" s="269"/>
      <c r="E196" s="269"/>
      <c r="F196" s="269"/>
    </row>
    <row r="197" spans="1:6">
      <c r="A197" s="269"/>
      <c r="B197" s="269"/>
      <c r="C197" s="269"/>
      <c r="D197" s="269"/>
      <c r="E197" s="269"/>
      <c r="F197" s="269"/>
    </row>
    <row r="198" spans="1:6">
      <c r="A198" s="269"/>
      <c r="B198" s="269"/>
      <c r="C198" s="269"/>
      <c r="D198" s="269"/>
      <c r="E198" s="269"/>
      <c r="F198" s="269"/>
    </row>
    <row r="199" spans="1:6">
      <c r="A199" s="269"/>
      <c r="B199" s="269"/>
      <c r="C199" s="269"/>
      <c r="D199" s="269"/>
      <c r="E199" s="269"/>
      <c r="F199" s="269"/>
    </row>
    <row r="200" spans="1:6">
      <c r="A200" s="269"/>
      <c r="B200" s="269"/>
      <c r="C200" s="269"/>
      <c r="D200" s="269"/>
      <c r="E200" s="269"/>
      <c r="F200" s="269"/>
    </row>
    <row r="201" spans="1:6">
      <c r="A201" s="269"/>
      <c r="B201" s="269"/>
      <c r="C201" s="269"/>
      <c r="D201" s="269"/>
      <c r="E201" s="269"/>
      <c r="F201" s="269"/>
    </row>
    <row r="202" spans="1:6">
      <c r="A202" s="269"/>
      <c r="B202" s="269"/>
      <c r="C202" s="269"/>
      <c r="D202" s="269"/>
      <c r="E202" s="269"/>
      <c r="F202" s="269"/>
    </row>
    <row r="203" spans="1:6">
      <c r="A203" s="269"/>
      <c r="B203" s="269"/>
      <c r="C203" s="269"/>
      <c r="D203" s="269"/>
      <c r="E203" s="269"/>
      <c r="F203" s="269"/>
    </row>
    <row r="204" spans="1:6">
      <c r="A204" s="269"/>
      <c r="B204" s="269"/>
      <c r="C204" s="269"/>
      <c r="D204" s="269"/>
      <c r="E204" s="269"/>
      <c r="F204" s="269"/>
    </row>
    <row r="205" spans="1:6">
      <c r="A205" s="269"/>
      <c r="B205" s="269"/>
      <c r="C205" s="269"/>
      <c r="D205" s="269"/>
      <c r="E205" s="269"/>
      <c r="F205" s="269"/>
    </row>
    <row r="206" spans="1:6">
      <c r="A206" s="269"/>
      <c r="B206" s="269"/>
      <c r="C206" s="269"/>
      <c r="D206" s="269"/>
      <c r="E206" s="269"/>
      <c r="F206" s="269"/>
    </row>
    <row r="207" spans="1:6">
      <c r="A207" s="269"/>
      <c r="B207" s="269"/>
      <c r="C207" s="269"/>
      <c r="D207" s="269"/>
      <c r="E207" s="269"/>
      <c r="F207" s="269"/>
    </row>
    <row r="208" spans="1:6">
      <c r="A208" s="269"/>
      <c r="B208" s="269"/>
      <c r="C208" s="269"/>
      <c r="D208" s="269"/>
      <c r="E208" s="269"/>
      <c r="F208" s="269"/>
    </row>
    <row r="209" spans="1:6">
      <c r="A209" s="269"/>
      <c r="B209" s="269"/>
      <c r="C209" s="269"/>
      <c r="D209" s="269"/>
      <c r="E209" s="269"/>
      <c r="F209" s="269"/>
    </row>
    <row r="210" spans="1:6">
      <c r="A210" s="269"/>
      <c r="B210" s="269"/>
      <c r="C210" s="269"/>
      <c r="D210" s="269"/>
      <c r="E210" s="269"/>
      <c r="F210" s="269"/>
    </row>
    <row r="211" spans="1:6">
      <c r="A211" s="269"/>
      <c r="B211" s="269"/>
      <c r="C211" s="269"/>
      <c r="D211" s="269"/>
      <c r="E211" s="269"/>
      <c r="F211" s="269"/>
    </row>
    <row r="212" spans="1:6">
      <c r="A212" s="269"/>
      <c r="B212" s="269"/>
      <c r="C212" s="269"/>
      <c r="D212" s="269"/>
      <c r="E212" s="269"/>
      <c r="F212" s="269"/>
    </row>
    <row r="213" spans="1:6">
      <c r="A213" s="269"/>
      <c r="B213" s="269"/>
      <c r="C213" s="269"/>
      <c r="D213" s="269"/>
      <c r="E213" s="269"/>
      <c r="F213" s="269"/>
    </row>
    <row r="214" spans="1:6">
      <c r="A214" s="269"/>
      <c r="B214" s="269"/>
      <c r="C214" s="269"/>
      <c r="D214" s="269"/>
      <c r="E214" s="269"/>
      <c r="F214" s="269"/>
    </row>
    <row r="215" spans="1:6">
      <c r="A215" s="269"/>
      <c r="B215" s="269"/>
      <c r="C215" s="269"/>
      <c r="D215" s="269"/>
      <c r="E215" s="269"/>
      <c r="F215" s="269"/>
    </row>
    <row r="216" spans="1:6">
      <c r="A216" s="269"/>
      <c r="B216" s="269"/>
      <c r="C216" s="269"/>
      <c r="D216" s="269"/>
      <c r="E216" s="269"/>
      <c r="F216" s="269"/>
    </row>
    <row r="217" spans="1:6">
      <c r="A217" s="269"/>
      <c r="B217" s="269"/>
      <c r="C217" s="269"/>
      <c r="D217" s="269"/>
      <c r="E217" s="269"/>
      <c r="F217" s="269"/>
    </row>
    <row r="218" spans="1:6">
      <c r="A218" s="269"/>
      <c r="B218" s="269"/>
      <c r="C218" s="269"/>
      <c r="D218" s="269"/>
      <c r="E218" s="269"/>
      <c r="F218" s="269"/>
    </row>
    <row r="219" spans="1:6">
      <c r="A219" s="269"/>
      <c r="B219" s="269"/>
      <c r="C219" s="269"/>
      <c r="D219" s="269"/>
      <c r="E219" s="269"/>
      <c r="F219" s="269"/>
    </row>
    <row r="220" spans="1:6">
      <c r="A220" s="269"/>
      <c r="B220" s="269"/>
      <c r="C220" s="269"/>
      <c r="D220" s="269"/>
      <c r="E220" s="269"/>
      <c r="F220" s="269"/>
    </row>
    <row r="221" spans="1:6">
      <c r="A221" s="269"/>
      <c r="B221" s="269"/>
      <c r="C221" s="269"/>
      <c r="D221" s="269"/>
      <c r="E221" s="269"/>
      <c r="F221" s="269"/>
    </row>
    <row r="222" spans="1:6">
      <c r="A222" s="269"/>
      <c r="B222" s="269"/>
      <c r="C222" s="269"/>
      <c r="D222" s="269"/>
      <c r="E222" s="269"/>
      <c r="F222" s="269"/>
    </row>
    <row r="223" spans="1:6">
      <c r="A223" s="269"/>
      <c r="B223" s="269"/>
      <c r="C223" s="269"/>
      <c r="D223" s="269"/>
      <c r="E223" s="269"/>
      <c r="F223" s="269"/>
    </row>
    <row r="224" spans="1:6">
      <c r="A224" s="269"/>
      <c r="B224" s="269"/>
      <c r="C224" s="269"/>
      <c r="D224" s="269"/>
      <c r="E224" s="269"/>
      <c r="F224" s="269"/>
    </row>
    <row r="225" spans="1:6">
      <c r="A225" s="269"/>
      <c r="B225" s="269"/>
      <c r="C225" s="269"/>
      <c r="D225" s="269"/>
      <c r="E225" s="269"/>
      <c r="F225" s="269"/>
    </row>
    <row r="226" spans="1:6">
      <c r="A226" s="269"/>
      <c r="B226" s="269"/>
      <c r="C226" s="269"/>
      <c r="D226" s="269"/>
      <c r="E226" s="269"/>
      <c r="F226" s="269"/>
    </row>
    <row r="227" spans="1:6">
      <c r="A227" s="269"/>
      <c r="B227" s="269"/>
      <c r="C227" s="269"/>
      <c r="D227" s="269"/>
      <c r="E227" s="269"/>
      <c r="F227" s="269"/>
    </row>
    <row r="228" spans="1:6">
      <c r="A228" s="269"/>
      <c r="B228" s="269"/>
      <c r="C228" s="269"/>
      <c r="D228" s="269"/>
      <c r="E228" s="269"/>
      <c r="F228" s="269"/>
    </row>
    <row r="229" spans="1:6">
      <c r="A229" s="269"/>
      <c r="B229" s="269"/>
      <c r="C229" s="269"/>
      <c r="D229" s="269"/>
      <c r="E229" s="269"/>
      <c r="F229" s="269"/>
    </row>
    <row r="230" spans="1:6">
      <c r="A230" s="269"/>
      <c r="B230" s="269"/>
      <c r="C230" s="269"/>
      <c r="D230" s="269"/>
      <c r="E230" s="269"/>
      <c r="F230" s="269"/>
    </row>
    <row r="231" spans="1:6">
      <c r="A231" s="269"/>
      <c r="B231" s="269"/>
      <c r="C231" s="269"/>
      <c r="D231" s="269"/>
      <c r="E231" s="269"/>
      <c r="F231" s="269"/>
    </row>
    <row r="232" spans="1:6">
      <c r="A232" s="269"/>
      <c r="B232" s="269"/>
      <c r="C232" s="269"/>
      <c r="D232" s="269"/>
      <c r="E232" s="269"/>
      <c r="F232" s="269"/>
    </row>
    <row r="233" spans="1:6">
      <c r="A233" s="269"/>
      <c r="B233" s="269"/>
      <c r="C233" s="269"/>
      <c r="D233" s="269"/>
      <c r="E233" s="269"/>
      <c r="F233" s="269"/>
    </row>
    <row r="234" spans="1:6">
      <c r="A234" s="269"/>
      <c r="B234" s="269"/>
      <c r="C234" s="269"/>
      <c r="D234" s="269"/>
      <c r="E234" s="269"/>
      <c r="F234" s="269"/>
    </row>
    <row r="235" spans="1:6">
      <c r="A235" s="269"/>
      <c r="B235" s="269"/>
      <c r="C235" s="269"/>
      <c r="D235" s="269"/>
      <c r="E235" s="269"/>
      <c r="F235" s="269"/>
    </row>
    <row r="236" spans="1:6">
      <c r="A236" s="269"/>
      <c r="B236" s="269"/>
      <c r="C236" s="269"/>
      <c r="D236" s="269"/>
      <c r="E236" s="269"/>
      <c r="F236" s="269"/>
    </row>
    <row r="237" spans="1:6">
      <c r="A237" s="269"/>
      <c r="B237" s="269"/>
      <c r="C237" s="269"/>
      <c r="D237" s="269"/>
      <c r="E237" s="269"/>
      <c r="F237" s="269"/>
    </row>
    <row r="238" spans="1:6">
      <c r="A238" s="269"/>
      <c r="B238" s="269"/>
      <c r="C238" s="269"/>
      <c r="D238" s="269"/>
      <c r="E238" s="269"/>
      <c r="F238" s="269"/>
    </row>
    <row r="239" spans="1:6">
      <c r="A239" s="269"/>
      <c r="B239" s="269"/>
      <c r="C239" s="269"/>
      <c r="D239" s="269"/>
      <c r="E239" s="269"/>
      <c r="F239" s="269"/>
    </row>
    <row r="240" spans="1:6">
      <c r="A240" s="269"/>
      <c r="B240" s="269"/>
      <c r="C240" s="269"/>
      <c r="D240" s="269"/>
      <c r="E240" s="269"/>
      <c r="F240" s="269"/>
    </row>
    <row r="241" spans="1:6">
      <c r="A241" s="269"/>
      <c r="B241" s="269"/>
      <c r="C241" s="269"/>
      <c r="D241" s="269"/>
      <c r="E241" s="269"/>
      <c r="F241" s="269"/>
    </row>
    <row r="242" spans="1:6">
      <c r="A242" s="269"/>
      <c r="B242" s="269"/>
      <c r="C242" s="269"/>
      <c r="D242" s="269"/>
      <c r="E242" s="269"/>
      <c r="F242" s="269"/>
    </row>
    <row r="243" spans="1:6">
      <c r="A243" s="269"/>
      <c r="B243" s="269"/>
      <c r="C243" s="269"/>
      <c r="D243" s="269"/>
      <c r="E243" s="269"/>
      <c r="F243" s="269"/>
    </row>
    <row r="244" spans="1:6">
      <c r="A244" s="269"/>
      <c r="B244" s="269"/>
      <c r="C244" s="269"/>
      <c r="D244" s="269"/>
      <c r="E244" s="269"/>
      <c r="F244" s="269"/>
    </row>
    <row r="245" spans="1:6">
      <c r="A245" s="269"/>
      <c r="B245" s="269"/>
      <c r="C245" s="269"/>
      <c r="D245" s="269"/>
      <c r="E245" s="269"/>
      <c r="F245" s="269"/>
    </row>
    <row r="246" spans="1:6">
      <c r="A246" s="269"/>
      <c r="B246" s="269"/>
      <c r="C246" s="269"/>
      <c r="D246" s="269"/>
      <c r="E246" s="269"/>
      <c r="F246" s="269"/>
    </row>
    <row r="247" spans="1:6">
      <c r="A247" s="269"/>
      <c r="B247" s="269"/>
      <c r="C247" s="269"/>
      <c r="D247" s="269"/>
      <c r="E247" s="269"/>
      <c r="F247" s="269"/>
    </row>
    <row r="248" spans="1:6">
      <c r="A248" s="269"/>
      <c r="B248" s="269"/>
      <c r="C248" s="269"/>
      <c r="D248" s="269"/>
      <c r="E248" s="269"/>
      <c r="F248" s="269"/>
    </row>
    <row r="249" spans="1:6">
      <c r="A249" s="269"/>
      <c r="B249" s="269"/>
      <c r="C249" s="269"/>
      <c r="D249" s="269"/>
      <c r="E249" s="269"/>
      <c r="F249" s="269"/>
    </row>
    <row r="250" spans="1:6">
      <c r="A250" s="269"/>
      <c r="B250" s="269"/>
      <c r="C250" s="269"/>
      <c r="D250" s="269"/>
      <c r="E250" s="269"/>
      <c r="F250" s="269"/>
    </row>
    <row r="251" spans="1:6">
      <c r="A251" s="269"/>
      <c r="B251" s="269"/>
      <c r="C251" s="269"/>
      <c r="D251" s="269"/>
      <c r="E251" s="269"/>
      <c r="F251" s="269"/>
    </row>
    <row r="252" spans="1:6">
      <c r="A252" s="269"/>
      <c r="B252" s="269"/>
      <c r="C252" s="269"/>
      <c r="D252" s="269"/>
      <c r="E252" s="269"/>
      <c r="F252" s="269"/>
    </row>
    <row r="253" spans="1:6">
      <c r="A253" s="269"/>
      <c r="B253" s="269"/>
      <c r="C253" s="269"/>
      <c r="D253" s="269"/>
      <c r="E253" s="269"/>
      <c r="F253" s="269"/>
    </row>
    <row r="254" spans="1:6">
      <c r="A254" s="269"/>
      <c r="B254" s="269"/>
      <c r="C254" s="269"/>
      <c r="D254" s="269"/>
      <c r="E254" s="269"/>
      <c r="F254" s="269"/>
    </row>
    <row r="255" spans="1:6">
      <c r="A255" s="269"/>
      <c r="B255" s="269"/>
      <c r="C255" s="269"/>
      <c r="D255" s="269"/>
      <c r="E255" s="269"/>
      <c r="F255" s="269"/>
    </row>
    <row r="256" spans="1:6">
      <c r="A256" s="269"/>
      <c r="B256" s="269"/>
      <c r="C256" s="269"/>
      <c r="D256" s="269"/>
      <c r="E256" s="269"/>
      <c r="F256" s="269"/>
    </row>
    <row r="257" spans="1:6">
      <c r="A257" s="269"/>
      <c r="B257" s="269"/>
      <c r="C257" s="269"/>
      <c r="D257" s="269"/>
      <c r="E257" s="269"/>
      <c r="F257" s="269"/>
    </row>
    <row r="258" spans="1:6">
      <c r="A258" s="269"/>
      <c r="B258" s="269"/>
      <c r="C258" s="269"/>
      <c r="D258" s="269"/>
      <c r="E258" s="269"/>
      <c r="F258" s="269"/>
    </row>
    <row r="259" spans="1:6">
      <c r="A259" s="269"/>
      <c r="B259" s="269"/>
      <c r="C259" s="269"/>
      <c r="D259" s="269"/>
      <c r="E259" s="269"/>
      <c r="F259" s="269"/>
    </row>
    <row r="260" spans="1:6">
      <c r="A260" s="269"/>
      <c r="B260" s="269"/>
      <c r="C260" s="269"/>
      <c r="D260" s="269"/>
      <c r="E260" s="269"/>
      <c r="F260" s="269"/>
    </row>
    <row r="261" spans="1:6">
      <c r="A261" s="269"/>
      <c r="B261" s="269"/>
      <c r="C261" s="269"/>
      <c r="D261" s="269"/>
      <c r="E261" s="269"/>
      <c r="F261" s="269"/>
    </row>
    <row r="262" spans="1:6">
      <c r="A262" s="269"/>
      <c r="B262" s="269"/>
      <c r="C262" s="269"/>
      <c r="D262" s="269"/>
      <c r="E262" s="269"/>
      <c r="F262" s="269"/>
    </row>
    <row r="263" spans="1:6">
      <c r="A263" s="269"/>
      <c r="B263" s="269"/>
      <c r="C263" s="269"/>
      <c r="D263" s="269"/>
      <c r="E263" s="269"/>
      <c r="F263" s="269"/>
    </row>
    <row r="264" spans="1:6">
      <c r="A264" s="269"/>
      <c r="B264" s="269"/>
      <c r="C264" s="269"/>
      <c r="D264" s="269"/>
      <c r="E264" s="269"/>
      <c r="F264" s="269"/>
    </row>
    <row r="265" spans="1:6">
      <c r="A265" s="269"/>
      <c r="B265" s="269"/>
      <c r="C265" s="269"/>
      <c r="D265" s="269"/>
      <c r="E265" s="269"/>
      <c r="F265" s="269"/>
    </row>
    <row r="266" spans="1:6">
      <c r="A266" s="269"/>
      <c r="B266" s="269"/>
      <c r="C266" s="269"/>
      <c r="D266" s="269"/>
      <c r="E266" s="269"/>
      <c r="F266" s="269"/>
    </row>
    <row r="267" spans="1:6">
      <c r="A267" s="269"/>
      <c r="B267" s="269"/>
      <c r="C267" s="269"/>
      <c r="D267" s="269"/>
      <c r="E267" s="269"/>
      <c r="F267" s="269"/>
    </row>
    <row r="268" spans="1:6">
      <c r="A268" s="269"/>
      <c r="B268" s="269"/>
      <c r="C268" s="269"/>
      <c r="D268" s="269"/>
      <c r="E268" s="269"/>
      <c r="F268" s="269"/>
    </row>
    <row r="269" spans="1:6">
      <c r="A269" s="269"/>
      <c r="B269" s="269"/>
      <c r="C269" s="269"/>
      <c r="D269" s="269"/>
      <c r="E269" s="269"/>
      <c r="F269" s="269"/>
    </row>
    <row r="270" spans="1:6">
      <c r="A270" s="269"/>
      <c r="B270" s="269"/>
      <c r="C270" s="269"/>
      <c r="D270" s="269"/>
      <c r="E270" s="269"/>
      <c r="F270" s="269"/>
    </row>
    <row r="271" spans="1:6">
      <c r="A271" s="269"/>
      <c r="B271" s="269"/>
      <c r="C271" s="269"/>
      <c r="D271" s="269"/>
      <c r="E271" s="269"/>
      <c r="F271" s="269"/>
    </row>
    <row r="272" spans="1:6">
      <c r="A272" s="269"/>
      <c r="B272" s="269"/>
      <c r="C272" s="269"/>
      <c r="D272" s="269"/>
      <c r="E272" s="269"/>
      <c r="F272" s="269"/>
    </row>
    <row r="273" spans="1:6">
      <c r="A273" s="269"/>
      <c r="B273" s="269"/>
      <c r="C273" s="269"/>
      <c r="D273" s="269"/>
      <c r="E273" s="269"/>
      <c r="F273" s="269"/>
    </row>
    <row r="274" spans="1:6">
      <c r="A274" s="269"/>
      <c r="B274" s="269"/>
      <c r="C274" s="269"/>
      <c r="D274" s="269"/>
      <c r="E274" s="269"/>
      <c r="F274" s="269"/>
    </row>
    <row r="275" spans="1:6">
      <c r="A275" s="269"/>
      <c r="B275" s="269"/>
      <c r="C275" s="269"/>
      <c r="D275" s="269"/>
      <c r="E275" s="269"/>
      <c r="F275" s="269"/>
    </row>
    <row r="276" spans="1:6">
      <c r="A276" s="269"/>
      <c r="B276" s="269"/>
      <c r="C276" s="269"/>
      <c r="D276" s="269"/>
      <c r="E276" s="269"/>
      <c r="F276" s="269"/>
    </row>
    <row r="277" spans="1:6">
      <c r="A277" s="269"/>
      <c r="B277" s="269"/>
      <c r="C277" s="269"/>
      <c r="D277" s="269"/>
      <c r="E277" s="269"/>
      <c r="F277" s="269"/>
    </row>
    <row r="278" spans="1:6">
      <c r="A278" s="269"/>
      <c r="B278" s="269"/>
      <c r="C278" s="269"/>
      <c r="D278" s="269"/>
      <c r="E278" s="269"/>
      <c r="F278" s="269"/>
    </row>
    <row r="279" spans="1:6">
      <c r="A279" s="269"/>
      <c r="B279" s="269"/>
      <c r="C279" s="269"/>
      <c r="D279" s="269"/>
      <c r="E279" s="269"/>
      <c r="F279" s="269"/>
    </row>
    <row r="280" spans="1:6">
      <c r="A280" s="269"/>
      <c r="B280" s="269"/>
      <c r="C280" s="269"/>
      <c r="D280" s="269"/>
      <c r="E280" s="269"/>
      <c r="F280" s="269"/>
    </row>
    <row r="281" spans="1:6">
      <c r="A281" s="269"/>
      <c r="B281" s="269"/>
      <c r="C281" s="269"/>
      <c r="D281" s="269"/>
      <c r="E281" s="269"/>
      <c r="F281" s="269"/>
    </row>
    <row r="282" spans="1:6">
      <c r="A282" s="269"/>
      <c r="B282" s="269"/>
      <c r="C282" s="269"/>
      <c r="D282" s="269"/>
      <c r="E282" s="269"/>
      <c r="F282" s="269"/>
    </row>
    <row r="283" spans="1:6">
      <c r="A283" s="269"/>
      <c r="B283" s="269"/>
      <c r="C283" s="269"/>
      <c r="D283" s="269"/>
      <c r="E283" s="269"/>
      <c r="F283" s="269"/>
    </row>
    <row r="284" spans="1:6">
      <c r="A284" s="269"/>
      <c r="B284" s="269"/>
      <c r="C284" s="269"/>
      <c r="D284" s="269"/>
      <c r="E284" s="269"/>
      <c r="F284" s="269"/>
    </row>
    <row r="285" spans="1:6">
      <c r="A285" s="269"/>
      <c r="B285" s="269"/>
      <c r="C285" s="269"/>
      <c r="D285" s="269"/>
      <c r="E285" s="269"/>
      <c r="F285" s="269"/>
    </row>
    <row r="286" spans="1:6">
      <c r="A286" s="269"/>
      <c r="B286" s="269"/>
      <c r="C286" s="269"/>
      <c r="D286" s="269"/>
      <c r="E286" s="269"/>
      <c r="F286" s="269"/>
    </row>
    <row r="287" spans="1:6">
      <c r="A287" s="269"/>
      <c r="B287" s="269"/>
      <c r="C287" s="269"/>
      <c r="D287" s="269"/>
      <c r="E287" s="269"/>
      <c r="F287" s="269"/>
    </row>
    <row r="288" spans="1:6">
      <c r="A288" s="269"/>
      <c r="B288" s="269"/>
      <c r="C288" s="269"/>
      <c r="D288" s="269"/>
      <c r="E288" s="269"/>
      <c r="F288" s="269"/>
    </row>
    <row r="289" spans="1:6">
      <c r="A289" s="269"/>
      <c r="B289" s="269"/>
      <c r="C289" s="269"/>
      <c r="D289" s="269"/>
      <c r="E289" s="269"/>
      <c r="F289" s="269"/>
    </row>
    <row r="290" spans="1:6">
      <c r="A290" s="269"/>
      <c r="B290" s="269"/>
      <c r="C290" s="269"/>
      <c r="D290" s="269"/>
      <c r="E290" s="269"/>
      <c r="F290" s="269"/>
    </row>
    <row r="291" spans="1:6">
      <c r="A291" s="269"/>
      <c r="B291" s="269"/>
      <c r="C291" s="269"/>
      <c r="D291" s="269"/>
      <c r="E291" s="269"/>
      <c r="F291" s="269"/>
    </row>
    <row r="292" spans="1:6">
      <c r="A292" s="269"/>
      <c r="B292" s="269"/>
      <c r="C292" s="269"/>
      <c r="D292" s="269"/>
      <c r="E292" s="269"/>
      <c r="F292" s="269"/>
    </row>
    <row r="293" spans="1:6">
      <c r="A293" s="269"/>
      <c r="B293" s="269"/>
      <c r="C293" s="269"/>
      <c r="D293" s="269"/>
      <c r="E293" s="269"/>
      <c r="F293" s="269"/>
    </row>
    <row r="294" spans="1:6">
      <c r="A294" s="269"/>
      <c r="B294" s="269"/>
      <c r="C294" s="269"/>
      <c r="D294" s="269"/>
      <c r="E294" s="269"/>
      <c r="F294" s="269"/>
    </row>
    <row r="295" spans="1:6">
      <c r="A295" s="269"/>
      <c r="B295" s="269"/>
      <c r="C295" s="269"/>
      <c r="D295" s="269"/>
      <c r="E295" s="269"/>
      <c r="F295" s="269"/>
    </row>
    <row r="296" spans="1:6">
      <c r="A296" s="269"/>
      <c r="B296" s="269"/>
      <c r="C296" s="269"/>
      <c r="D296" s="269"/>
      <c r="E296" s="269"/>
      <c r="F296" s="269"/>
    </row>
    <row r="297" spans="1:6">
      <c r="A297" s="269"/>
      <c r="B297" s="269"/>
      <c r="C297" s="269"/>
      <c r="D297" s="269"/>
      <c r="E297" s="269"/>
      <c r="F297" s="269"/>
    </row>
    <row r="298" spans="1:6">
      <c r="A298" s="269"/>
      <c r="B298" s="269"/>
      <c r="C298" s="269"/>
      <c r="D298" s="269"/>
      <c r="E298" s="269"/>
      <c r="F298" s="269"/>
    </row>
    <row r="299" spans="1:6">
      <c r="A299" s="269"/>
      <c r="B299" s="269"/>
      <c r="C299" s="269"/>
      <c r="D299" s="269"/>
      <c r="E299" s="269"/>
      <c r="F299" s="269"/>
    </row>
    <row r="300" spans="1:6">
      <c r="A300" s="269"/>
      <c r="B300" s="269"/>
      <c r="C300" s="269"/>
      <c r="D300" s="269"/>
      <c r="E300" s="269"/>
      <c r="F300" s="269"/>
    </row>
    <row r="301" spans="1:6">
      <c r="A301" s="269"/>
      <c r="B301" s="269"/>
      <c r="C301" s="269"/>
      <c r="D301" s="269"/>
      <c r="E301" s="269"/>
      <c r="F301" s="269"/>
    </row>
    <row r="302" spans="1:6">
      <c r="A302" s="269"/>
      <c r="B302" s="269"/>
      <c r="C302" s="269"/>
      <c r="D302" s="269"/>
      <c r="E302" s="269"/>
      <c r="F302" s="269"/>
    </row>
    <row r="303" spans="1:6">
      <c r="A303" s="269"/>
      <c r="B303" s="269"/>
      <c r="C303" s="269"/>
      <c r="D303" s="269"/>
      <c r="E303" s="269"/>
      <c r="F303" s="269"/>
    </row>
    <row r="304" spans="1:6">
      <c r="A304" s="269"/>
      <c r="B304" s="269"/>
      <c r="C304" s="269"/>
      <c r="D304" s="269"/>
      <c r="E304" s="269"/>
      <c r="F304" s="269"/>
    </row>
    <row r="305" spans="1:6">
      <c r="A305" s="269"/>
      <c r="B305" s="269"/>
      <c r="C305" s="269"/>
      <c r="D305" s="269"/>
      <c r="E305" s="269"/>
      <c r="F305" s="269"/>
    </row>
    <row r="306" spans="1:6">
      <c r="A306" s="269"/>
      <c r="B306" s="269"/>
      <c r="C306" s="269"/>
      <c r="D306" s="269"/>
      <c r="E306" s="269"/>
      <c r="F306" s="269"/>
    </row>
    <row r="307" spans="1:6">
      <c r="A307" s="269"/>
      <c r="B307" s="269"/>
      <c r="C307" s="269"/>
      <c r="D307" s="269"/>
      <c r="E307" s="269"/>
      <c r="F307" s="269"/>
    </row>
    <row r="308" spans="1:6">
      <c r="A308" s="269"/>
      <c r="B308" s="269"/>
      <c r="C308" s="269"/>
      <c r="D308" s="269"/>
      <c r="E308" s="269"/>
      <c r="F308" s="269"/>
    </row>
    <row r="309" spans="1:6">
      <c r="A309" s="269"/>
      <c r="B309" s="269"/>
      <c r="C309" s="269"/>
      <c r="D309" s="269"/>
      <c r="E309" s="269"/>
      <c r="F309" s="269"/>
    </row>
    <row r="310" spans="1:6">
      <c r="A310" s="269"/>
      <c r="B310" s="269"/>
      <c r="C310" s="269"/>
      <c r="D310" s="269"/>
      <c r="E310" s="269"/>
      <c r="F310" s="269"/>
    </row>
    <row r="311" spans="1:6">
      <c r="A311" s="269"/>
      <c r="B311" s="269"/>
      <c r="C311" s="269"/>
      <c r="D311" s="269"/>
      <c r="E311" s="269"/>
      <c r="F311" s="269"/>
    </row>
    <row r="312" spans="1:6">
      <c r="A312" s="269"/>
      <c r="B312" s="269"/>
      <c r="C312" s="269"/>
      <c r="D312" s="269"/>
      <c r="E312" s="269"/>
      <c r="F312" s="269"/>
    </row>
    <row r="313" spans="1:6">
      <c r="A313" s="269"/>
      <c r="B313" s="269"/>
      <c r="C313" s="269"/>
      <c r="D313" s="269"/>
      <c r="E313" s="269"/>
      <c r="F313" s="269"/>
    </row>
    <row r="314" spans="1:6">
      <c r="A314" s="269"/>
      <c r="B314" s="269"/>
      <c r="C314" s="269"/>
      <c r="D314" s="269"/>
      <c r="E314" s="269"/>
      <c r="F314" s="269"/>
    </row>
    <row r="315" spans="1:6">
      <c r="A315" s="269"/>
      <c r="B315" s="269"/>
      <c r="C315" s="269"/>
      <c r="D315" s="269"/>
      <c r="E315" s="269"/>
      <c r="F315" s="269"/>
    </row>
    <row r="316" spans="1:6">
      <c r="A316" s="269"/>
      <c r="B316" s="269"/>
      <c r="C316" s="269"/>
      <c r="D316" s="269"/>
      <c r="E316" s="269"/>
      <c r="F316" s="269"/>
    </row>
    <row r="317" spans="1:6">
      <c r="A317" s="269"/>
      <c r="B317" s="269"/>
      <c r="C317" s="269"/>
      <c r="D317" s="269"/>
      <c r="E317" s="269"/>
      <c r="F317" s="269"/>
    </row>
    <row r="318" spans="1:6">
      <c r="A318" s="269"/>
      <c r="B318" s="269"/>
      <c r="C318" s="269"/>
      <c r="D318" s="269"/>
      <c r="E318" s="269"/>
      <c r="F318" s="269"/>
    </row>
    <row r="319" spans="1:6">
      <c r="A319" s="269"/>
      <c r="B319" s="269"/>
      <c r="C319" s="269"/>
      <c r="D319" s="269"/>
      <c r="E319" s="269"/>
      <c r="F319" s="269"/>
    </row>
    <row r="320" spans="1:6">
      <c r="A320" s="269"/>
      <c r="B320" s="269"/>
      <c r="C320" s="269"/>
      <c r="D320" s="269"/>
      <c r="E320" s="269"/>
      <c r="F320" s="269"/>
    </row>
    <row r="321" spans="1:6">
      <c r="A321" s="269"/>
      <c r="B321" s="269"/>
      <c r="C321" s="269"/>
      <c r="D321" s="269"/>
      <c r="E321" s="269"/>
      <c r="F321" s="269"/>
    </row>
    <row r="322" spans="1:6">
      <c r="A322" s="269"/>
      <c r="B322" s="269"/>
      <c r="C322" s="269"/>
      <c r="D322" s="269"/>
      <c r="E322" s="269"/>
      <c r="F322" s="269"/>
    </row>
    <row r="323" spans="1:6">
      <c r="A323" s="269"/>
      <c r="B323" s="269"/>
      <c r="C323" s="269"/>
      <c r="D323" s="269"/>
      <c r="E323" s="269"/>
      <c r="F323" s="269"/>
    </row>
    <row r="324" spans="1:6">
      <c r="A324" s="269"/>
      <c r="B324" s="269"/>
      <c r="C324" s="269"/>
      <c r="D324" s="269"/>
      <c r="E324" s="269"/>
      <c r="F324" s="269"/>
    </row>
    <row r="325" spans="1:6">
      <c r="A325" s="269"/>
      <c r="B325" s="269"/>
      <c r="C325" s="269"/>
      <c r="D325" s="269"/>
      <c r="E325" s="269"/>
      <c r="F325" s="269"/>
    </row>
    <row r="326" spans="1:6">
      <c r="A326" s="269"/>
      <c r="B326" s="269"/>
      <c r="C326" s="269"/>
      <c r="D326" s="269"/>
      <c r="E326" s="269"/>
      <c r="F326" s="269"/>
    </row>
    <row r="327" spans="1:6">
      <c r="A327" s="269"/>
      <c r="B327" s="269"/>
      <c r="C327" s="269"/>
      <c r="D327" s="269"/>
      <c r="E327" s="269"/>
      <c r="F327" s="269"/>
    </row>
    <row r="328" spans="1:6">
      <c r="A328" s="269"/>
      <c r="B328" s="269"/>
      <c r="C328" s="269"/>
      <c r="D328" s="269"/>
      <c r="E328" s="269"/>
      <c r="F328" s="269"/>
    </row>
    <row r="329" spans="1:6">
      <c r="A329" s="269"/>
      <c r="B329" s="269"/>
      <c r="C329" s="269"/>
      <c r="D329" s="269"/>
      <c r="E329" s="269"/>
      <c r="F329" s="269"/>
    </row>
    <row r="330" spans="1:6">
      <c r="A330" s="269"/>
      <c r="B330" s="269"/>
      <c r="C330" s="269"/>
      <c r="D330" s="269"/>
      <c r="E330" s="269"/>
      <c r="F330" s="269"/>
    </row>
    <row r="331" spans="1:6">
      <c r="A331" s="269"/>
      <c r="B331" s="269"/>
      <c r="C331" s="269"/>
      <c r="D331" s="269"/>
      <c r="E331" s="269"/>
      <c r="F331" s="269"/>
    </row>
    <row r="332" spans="1:6">
      <c r="A332" s="269"/>
      <c r="B332" s="269"/>
      <c r="C332" s="269"/>
      <c r="D332" s="269"/>
      <c r="E332" s="269"/>
      <c r="F332" s="269"/>
    </row>
    <row r="333" spans="1:6">
      <c r="A333" s="269"/>
      <c r="B333" s="269"/>
      <c r="C333" s="269"/>
      <c r="D333" s="269"/>
      <c r="E333" s="269"/>
      <c r="F333" s="269"/>
    </row>
    <row r="334" spans="1:6">
      <c r="A334" s="269"/>
      <c r="B334" s="269"/>
      <c r="C334" s="269"/>
      <c r="D334" s="269"/>
      <c r="E334" s="269"/>
      <c r="F334" s="269"/>
    </row>
    <row r="335" spans="1:6">
      <c r="A335" s="269"/>
      <c r="B335" s="269"/>
      <c r="C335" s="269"/>
      <c r="D335" s="269"/>
      <c r="E335" s="269"/>
      <c r="F335" s="269"/>
    </row>
    <row r="336" spans="1:6">
      <c r="A336" s="269"/>
      <c r="B336" s="269"/>
      <c r="C336" s="269"/>
      <c r="D336" s="269"/>
      <c r="E336" s="269"/>
      <c r="F336" s="269"/>
    </row>
    <row r="337" spans="1:6">
      <c r="A337" s="269"/>
      <c r="B337" s="269"/>
      <c r="C337" s="269"/>
      <c r="D337" s="269"/>
      <c r="E337" s="269"/>
      <c r="F337" s="269"/>
    </row>
    <row r="338" spans="1:6">
      <c r="A338" s="269"/>
      <c r="B338" s="269"/>
      <c r="C338" s="269"/>
      <c r="D338" s="269"/>
      <c r="E338" s="269"/>
      <c r="F338" s="269"/>
    </row>
    <row r="339" spans="1:6">
      <c r="A339" s="269"/>
      <c r="B339" s="269"/>
      <c r="C339" s="269"/>
      <c r="D339" s="269"/>
      <c r="E339" s="269"/>
      <c r="F339" s="269"/>
    </row>
    <row r="340" spans="1:6">
      <c r="A340" s="269"/>
      <c r="B340" s="269"/>
      <c r="C340" s="269"/>
      <c r="D340" s="269"/>
      <c r="E340" s="269"/>
      <c r="F340" s="269"/>
    </row>
    <row r="341" spans="1:6">
      <c r="A341" s="269"/>
      <c r="B341" s="269"/>
      <c r="C341" s="269"/>
      <c r="D341" s="269"/>
      <c r="E341" s="269"/>
      <c r="F341" s="269"/>
    </row>
    <row r="342" spans="1:6">
      <c r="A342" s="269"/>
      <c r="B342" s="269"/>
      <c r="C342" s="269"/>
      <c r="D342" s="269"/>
      <c r="E342" s="269"/>
      <c r="F342" s="269"/>
    </row>
    <row r="343" spans="1:6">
      <c r="A343" s="269"/>
      <c r="B343" s="269"/>
      <c r="C343" s="269"/>
      <c r="D343" s="269"/>
      <c r="E343" s="269"/>
      <c r="F343" s="269"/>
    </row>
    <row r="344" spans="1:6">
      <c r="A344" s="269"/>
      <c r="B344" s="269"/>
      <c r="C344" s="269"/>
      <c r="D344" s="269"/>
      <c r="E344" s="269"/>
      <c r="F344" s="269"/>
    </row>
    <row r="345" spans="1:6">
      <c r="A345" s="269"/>
      <c r="B345" s="269"/>
      <c r="C345" s="269"/>
      <c r="D345" s="269"/>
      <c r="E345" s="269"/>
      <c r="F345" s="269"/>
    </row>
    <row r="346" spans="1:6">
      <c r="A346" s="269"/>
      <c r="B346" s="269"/>
      <c r="C346" s="269"/>
      <c r="D346" s="269"/>
      <c r="E346" s="269"/>
      <c r="F346" s="269"/>
    </row>
    <row r="347" spans="1:6">
      <c r="A347" s="269"/>
      <c r="B347" s="269"/>
      <c r="C347" s="269"/>
      <c r="D347" s="269"/>
      <c r="E347" s="269"/>
      <c r="F347" s="269"/>
    </row>
    <row r="348" spans="1:6">
      <c r="A348" s="269"/>
      <c r="B348" s="269"/>
      <c r="C348" s="269"/>
      <c r="D348" s="269"/>
      <c r="E348" s="269"/>
      <c r="F348" s="269"/>
    </row>
    <row r="349" spans="1:6">
      <c r="A349" s="269"/>
      <c r="B349" s="269"/>
      <c r="C349" s="269"/>
      <c r="D349" s="269"/>
      <c r="E349" s="269"/>
      <c r="F349" s="269"/>
    </row>
    <row r="350" spans="1:6">
      <c r="A350" s="269"/>
      <c r="B350" s="269"/>
      <c r="C350" s="269"/>
      <c r="D350" s="269"/>
      <c r="E350" s="269"/>
      <c r="F350" s="269"/>
    </row>
    <row r="351" spans="1:6">
      <c r="A351" s="269"/>
      <c r="B351" s="269"/>
      <c r="C351" s="269"/>
      <c r="D351" s="269"/>
      <c r="E351" s="269"/>
      <c r="F351" s="269"/>
    </row>
    <row r="352" spans="1:6">
      <c r="A352" s="269"/>
      <c r="B352" s="269"/>
      <c r="C352" s="269"/>
      <c r="D352" s="269"/>
      <c r="E352" s="269"/>
      <c r="F352" s="269"/>
    </row>
    <row r="353" spans="1:6">
      <c r="A353" s="269"/>
      <c r="B353" s="269"/>
      <c r="C353" s="269"/>
      <c r="D353" s="269"/>
      <c r="E353" s="269"/>
      <c r="F353" s="269"/>
    </row>
    <row r="354" spans="1:6">
      <c r="A354" s="269"/>
      <c r="B354" s="269"/>
      <c r="C354" s="269"/>
      <c r="D354" s="269"/>
      <c r="E354" s="269"/>
      <c r="F354" s="269"/>
    </row>
    <row r="355" spans="1:6">
      <c r="A355" s="269"/>
      <c r="B355" s="269"/>
      <c r="C355" s="269"/>
      <c r="D355" s="269"/>
      <c r="E355" s="269"/>
      <c r="F355" s="269"/>
    </row>
    <row r="356" spans="1:6">
      <c r="A356" s="269"/>
      <c r="B356" s="269"/>
      <c r="C356" s="269"/>
      <c r="D356" s="269"/>
      <c r="E356" s="269"/>
      <c r="F356" s="269"/>
    </row>
    <row r="357" spans="1:6">
      <c r="A357" s="269"/>
      <c r="B357" s="269"/>
      <c r="C357" s="269"/>
      <c r="D357" s="269"/>
      <c r="E357" s="269"/>
      <c r="F357" s="269"/>
    </row>
    <row r="358" spans="1:6">
      <c r="A358" s="269"/>
      <c r="B358" s="269"/>
      <c r="C358" s="269"/>
      <c r="D358" s="269"/>
      <c r="E358" s="269"/>
      <c r="F358" s="269"/>
    </row>
    <row r="359" spans="1:6">
      <c r="A359" s="269"/>
      <c r="B359" s="269"/>
      <c r="C359" s="269"/>
      <c r="D359" s="269"/>
      <c r="E359" s="269"/>
      <c r="F359" s="269"/>
    </row>
    <row r="360" spans="1:6">
      <c r="A360" s="269"/>
      <c r="B360" s="269"/>
      <c r="C360" s="269"/>
      <c r="D360" s="269"/>
      <c r="E360" s="269"/>
      <c r="F360" s="269"/>
    </row>
    <row r="361" spans="1:6">
      <c r="A361" s="269"/>
      <c r="B361" s="269"/>
      <c r="C361" s="269"/>
      <c r="D361" s="269"/>
      <c r="E361" s="269"/>
      <c r="F361" s="269"/>
    </row>
    <row r="362" spans="1:6">
      <c r="A362" s="269"/>
      <c r="B362" s="269"/>
      <c r="C362" s="269"/>
      <c r="D362" s="269"/>
      <c r="E362" s="269"/>
      <c r="F362" s="269"/>
    </row>
    <row r="363" spans="1:6">
      <c r="A363" s="269"/>
      <c r="B363" s="269"/>
      <c r="C363" s="269"/>
      <c r="D363" s="269"/>
      <c r="E363" s="269"/>
      <c r="F363" s="269"/>
    </row>
    <row r="364" spans="1:6">
      <c r="A364" s="269"/>
      <c r="B364" s="269"/>
      <c r="C364" s="269"/>
      <c r="D364" s="269"/>
      <c r="E364" s="269"/>
      <c r="F364" s="269"/>
    </row>
    <row r="365" spans="1:6">
      <c r="A365" s="269"/>
      <c r="B365" s="269"/>
      <c r="C365" s="269"/>
      <c r="D365" s="269"/>
      <c r="E365" s="269"/>
      <c r="F365" s="269"/>
    </row>
    <row r="366" spans="1:6">
      <c r="A366" s="269"/>
      <c r="B366" s="269"/>
      <c r="C366" s="269"/>
      <c r="D366" s="269"/>
      <c r="E366" s="269"/>
      <c r="F366" s="269"/>
    </row>
    <row r="367" spans="1:6">
      <c r="A367" s="269"/>
      <c r="B367" s="269"/>
      <c r="C367" s="269"/>
      <c r="D367" s="269"/>
      <c r="E367" s="269"/>
      <c r="F367" s="269"/>
    </row>
    <row r="368" spans="1:6">
      <c r="A368" s="269"/>
      <c r="B368" s="269"/>
      <c r="C368" s="269"/>
      <c r="D368" s="269"/>
      <c r="E368" s="269"/>
      <c r="F368" s="269"/>
    </row>
    <row r="369" spans="1:6">
      <c r="A369" s="269"/>
      <c r="B369" s="269"/>
      <c r="C369" s="269"/>
      <c r="D369" s="269"/>
      <c r="E369" s="269"/>
      <c r="F369" s="269"/>
    </row>
    <row r="370" spans="1:6">
      <c r="A370" s="269"/>
      <c r="B370" s="269"/>
      <c r="C370" s="269"/>
      <c r="D370" s="269"/>
      <c r="E370" s="269"/>
      <c r="F370" s="269"/>
    </row>
    <row r="371" spans="1:6">
      <c r="A371" s="269"/>
      <c r="B371" s="269"/>
      <c r="C371" s="269"/>
      <c r="D371" s="269"/>
      <c r="E371" s="269"/>
      <c r="F371" s="269"/>
    </row>
    <row r="372" spans="1:6">
      <c r="A372" s="269"/>
      <c r="B372" s="269"/>
      <c r="C372" s="269"/>
      <c r="D372" s="269"/>
      <c r="E372" s="269"/>
      <c r="F372" s="269"/>
    </row>
    <row r="373" spans="1:6">
      <c r="A373" s="269"/>
      <c r="B373" s="269"/>
      <c r="C373" s="269"/>
      <c r="D373" s="269"/>
      <c r="E373" s="269"/>
      <c r="F373" s="269"/>
    </row>
    <row r="374" spans="1:6">
      <c r="A374" s="269"/>
      <c r="B374" s="269"/>
      <c r="C374" s="269"/>
      <c r="D374" s="269"/>
      <c r="E374" s="269"/>
      <c r="F374" s="269"/>
    </row>
    <row r="375" spans="1:6">
      <c r="A375" s="269"/>
      <c r="B375" s="269"/>
      <c r="C375" s="269"/>
      <c r="D375" s="269"/>
      <c r="E375" s="269"/>
      <c r="F375" s="269"/>
    </row>
    <row r="376" spans="1:6">
      <c r="A376" s="269"/>
      <c r="B376" s="269"/>
      <c r="C376" s="269"/>
      <c r="D376" s="269"/>
      <c r="E376" s="269"/>
      <c r="F376" s="269"/>
    </row>
    <row r="377" spans="1:6">
      <c r="A377" s="269"/>
      <c r="B377" s="269"/>
      <c r="C377" s="269"/>
      <c r="D377" s="269"/>
      <c r="E377" s="269"/>
      <c r="F377" s="269"/>
    </row>
    <row r="378" spans="1:6">
      <c r="A378" s="269"/>
      <c r="B378" s="269"/>
      <c r="C378" s="269"/>
      <c r="D378" s="269"/>
      <c r="E378" s="269"/>
      <c r="F378" s="269"/>
    </row>
    <row r="379" spans="1:6">
      <c r="A379" s="269"/>
      <c r="B379" s="269"/>
      <c r="C379" s="269"/>
      <c r="D379" s="269"/>
      <c r="E379" s="269"/>
      <c r="F379" s="269"/>
    </row>
    <row r="380" spans="1:6">
      <c r="A380" s="269"/>
      <c r="B380" s="269"/>
      <c r="C380" s="269"/>
      <c r="D380" s="269"/>
      <c r="E380" s="269"/>
      <c r="F380" s="269"/>
    </row>
    <row r="381" spans="1:6">
      <c r="A381" s="269"/>
      <c r="B381" s="269"/>
      <c r="C381" s="269"/>
      <c r="D381" s="269"/>
      <c r="E381" s="269"/>
      <c r="F381" s="269"/>
    </row>
    <row r="382" spans="1:6">
      <c r="A382" s="269"/>
      <c r="B382" s="269"/>
      <c r="C382" s="269"/>
      <c r="D382" s="269"/>
      <c r="E382" s="269"/>
      <c r="F382" s="269"/>
    </row>
    <row r="383" spans="1:6">
      <c r="A383" s="269"/>
      <c r="B383" s="269"/>
      <c r="C383" s="269"/>
      <c r="D383" s="269"/>
      <c r="E383" s="269"/>
      <c r="F383" s="269"/>
    </row>
    <row r="384" spans="1:6">
      <c r="A384" s="269"/>
      <c r="B384" s="269"/>
      <c r="C384" s="269"/>
      <c r="D384" s="269"/>
      <c r="E384" s="269"/>
      <c r="F384" s="269"/>
    </row>
    <row r="385" spans="1:6">
      <c r="A385" s="269"/>
      <c r="B385" s="269"/>
      <c r="C385" s="269"/>
      <c r="D385" s="269"/>
      <c r="E385" s="269"/>
      <c r="F385" s="269"/>
    </row>
    <row r="386" spans="1:6">
      <c r="A386" s="269"/>
      <c r="B386" s="269"/>
      <c r="C386" s="269"/>
      <c r="D386" s="269"/>
      <c r="E386" s="269"/>
      <c r="F386" s="269"/>
    </row>
    <row r="387" spans="1:6">
      <c r="A387" s="269"/>
      <c r="B387" s="269"/>
      <c r="C387" s="269"/>
      <c r="D387" s="269"/>
      <c r="E387" s="269"/>
      <c r="F387" s="269"/>
    </row>
    <row r="388" spans="1:6">
      <c r="A388" s="269"/>
      <c r="B388" s="269"/>
      <c r="C388" s="269"/>
      <c r="D388" s="269"/>
      <c r="E388" s="269"/>
      <c r="F388" s="269"/>
    </row>
    <row r="389" spans="1:6">
      <c r="A389" s="269"/>
      <c r="B389" s="269"/>
      <c r="C389" s="269"/>
      <c r="D389" s="269"/>
      <c r="E389" s="269"/>
      <c r="F389" s="269"/>
    </row>
    <row r="390" spans="1:6">
      <c r="A390" s="269"/>
      <c r="B390" s="269"/>
      <c r="C390" s="269"/>
      <c r="D390" s="269"/>
      <c r="E390" s="269"/>
      <c r="F390" s="269"/>
    </row>
    <row r="391" spans="1:6">
      <c r="A391" s="269"/>
      <c r="B391" s="269"/>
      <c r="C391" s="269"/>
      <c r="D391" s="269"/>
      <c r="E391" s="269"/>
      <c r="F391" s="269"/>
    </row>
    <row r="392" spans="1:6">
      <c r="A392" s="269"/>
      <c r="B392" s="269"/>
      <c r="C392" s="269"/>
      <c r="D392" s="269"/>
      <c r="E392" s="269"/>
      <c r="F392" s="269"/>
    </row>
    <row r="393" spans="1:6">
      <c r="A393" s="269"/>
      <c r="B393" s="269"/>
      <c r="C393" s="269"/>
      <c r="D393" s="269"/>
      <c r="E393" s="269"/>
      <c r="F393" s="269"/>
    </row>
    <row r="394" spans="1:6">
      <c r="A394" s="269"/>
      <c r="B394" s="269"/>
      <c r="C394" s="269"/>
      <c r="D394" s="269"/>
      <c r="E394" s="269"/>
      <c r="F394" s="269"/>
    </row>
    <row r="395" spans="1:6">
      <c r="A395" s="269"/>
      <c r="B395" s="269"/>
      <c r="C395" s="269"/>
      <c r="D395" s="269"/>
      <c r="E395" s="269"/>
      <c r="F395" s="269"/>
    </row>
    <row r="396" spans="1:6">
      <c r="A396" s="269"/>
      <c r="B396" s="269"/>
      <c r="C396" s="269"/>
      <c r="D396" s="269"/>
      <c r="E396" s="269"/>
      <c r="F396" s="269"/>
    </row>
    <row r="397" spans="1:6">
      <c r="A397" s="269"/>
      <c r="B397" s="269"/>
      <c r="C397" s="269"/>
      <c r="D397" s="269"/>
      <c r="E397" s="269"/>
      <c r="F397" s="269"/>
    </row>
    <row r="398" spans="1:6">
      <c r="A398" s="269"/>
      <c r="B398" s="269"/>
      <c r="C398" s="269"/>
      <c r="D398" s="269"/>
      <c r="E398" s="269"/>
      <c r="F398" s="269"/>
    </row>
    <row r="399" spans="1:6">
      <c r="A399" s="269"/>
      <c r="B399" s="269"/>
      <c r="C399" s="269"/>
      <c r="D399" s="269"/>
      <c r="E399" s="269"/>
      <c r="F399" s="269"/>
    </row>
    <row r="400" spans="1:6">
      <c r="A400" s="269"/>
      <c r="B400" s="269"/>
      <c r="C400" s="269"/>
      <c r="D400" s="269"/>
      <c r="E400" s="269"/>
      <c r="F400" s="269"/>
    </row>
    <row r="401" spans="1:6">
      <c r="A401" s="269"/>
      <c r="B401" s="269"/>
      <c r="C401" s="269"/>
      <c r="D401" s="269"/>
      <c r="E401" s="269"/>
      <c r="F401" s="269"/>
    </row>
    <row r="402" spans="1:6">
      <c r="A402" s="269"/>
      <c r="B402" s="269"/>
      <c r="C402" s="269"/>
      <c r="D402" s="269"/>
      <c r="E402" s="269"/>
      <c r="F402" s="269"/>
    </row>
    <row r="403" spans="1:6">
      <c r="A403" s="269"/>
      <c r="B403" s="269"/>
      <c r="C403" s="269"/>
      <c r="D403" s="269"/>
      <c r="E403" s="269"/>
      <c r="F403" s="269"/>
    </row>
    <row r="404" spans="1:6">
      <c r="A404" s="269"/>
      <c r="B404" s="269"/>
      <c r="C404" s="269"/>
      <c r="D404" s="269"/>
      <c r="E404" s="269"/>
      <c r="F404" s="269"/>
    </row>
    <row r="405" spans="1:6">
      <c r="A405" s="269"/>
      <c r="B405" s="269"/>
      <c r="C405" s="269"/>
      <c r="D405" s="269"/>
      <c r="E405" s="269"/>
      <c r="F405" s="269"/>
    </row>
    <row r="406" spans="1:6">
      <c r="A406" s="269"/>
      <c r="B406" s="269"/>
      <c r="C406" s="269"/>
      <c r="D406" s="269"/>
      <c r="E406" s="269"/>
      <c r="F406" s="269"/>
    </row>
    <row r="407" spans="1:6">
      <c r="A407" s="269"/>
      <c r="B407" s="269"/>
      <c r="C407" s="269"/>
      <c r="D407" s="269"/>
      <c r="E407" s="269"/>
      <c r="F407" s="269"/>
    </row>
    <row r="408" spans="1:6">
      <c r="A408" s="269"/>
      <c r="B408" s="269"/>
      <c r="C408" s="269"/>
      <c r="D408" s="269"/>
      <c r="E408" s="269"/>
      <c r="F408" s="269"/>
    </row>
    <row r="409" spans="1:6">
      <c r="A409" s="269"/>
      <c r="B409" s="269"/>
      <c r="C409" s="269"/>
      <c r="D409" s="269"/>
      <c r="E409" s="269"/>
      <c r="F409" s="269"/>
    </row>
    <row r="410" spans="1:6">
      <c r="A410" s="269"/>
      <c r="B410" s="269"/>
      <c r="C410" s="269"/>
      <c r="D410" s="269"/>
      <c r="E410" s="269"/>
      <c r="F410" s="269"/>
    </row>
    <row r="411" spans="1:6">
      <c r="A411" s="269"/>
      <c r="B411" s="269"/>
      <c r="C411" s="269"/>
      <c r="D411" s="269"/>
      <c r="E411" s="269"/>
      <c r="F411" s="269"/>
    </row>
    <row r="412" spans="1:6">
      <c r="A412" s="269"/>
      <c r="B412" s="269"/>
      <c r="C412" s="269"/>
      <c r="D412" s="269"/>
      <c r="E412" s="269"/>
      <c r="F412" s="269"/>
    </row>
    <row r="413" spans="1:6">
      <c r="A413" s="269"/>
      <c r="B413" s="269"/>
      <c r="C413" s="269"/>
      <c r="D413" s="269"/>
      <c r="E413" s="269"/>
      <c r="F413" s="269"/>
    </row>
    <row r="414" spans="1:6">
      <c r="A414" s="269"/>
      <c r="B414" s="269"/>
      <c r="C414" s="269"/>
      <c r="D414" s="269"/>
      <c r="E414" s="269"/>
      <c r="F414" s="269"/>
    </row>
    <row r="415" spans="1:6">
      <c r="A415" s="269"/>
      <c r="B415" s="269"/>
      <c r="C415" s="269"/>
      <c r="D415" s="269"/>
      <c r="E415" s="269"/>
      <c r="F415" s="269"/>
    </row>
    <row r="416" spans="1:6">
      <c r="A416" s="269"/>
      <c r="B416" s="269"/>
      <c r="C416" s="269"/>
      <c r="D416" s="269"/>
      <c r="E416" s="269"/>
      <c r="F416" s="269"/>
    </row>
    <row r="417" spans="1:6">
      <c r="A417" s="269"/>
      <c r="B417" s="269"/>
      <c r="C417" s="269"/>
      <c r="D417" s="269"/>
      <c r="E417" s="269"/>
      <c r="F417" s="269"/>
    </row>
    <row r="418" spans="1:6">
      <c r="A418" s="269"/>
      <c r="B418" s="269"/>
      <c r="C418" s="269"/>
      <c r="D418" s="269"/>
      <c r="E418" s="269"/>
      <c r="F418" s="269"/>
    </row>
    <row r="419" spans="1:6">
      <c r="A419" s="269"/>
      <c r="B419" s="269"/>
      <c r="C419" s="269"/>
      <c r="D419" s="269"/>
      <c r="E419" s="269"/>
      <c r="F419" s="269"/>
    </row>
    <row r="420" spans="1:6">
      <c r="A420" s="269"/>
      <c r="B420" s="269"/>
      <c r="C420" s="269"/>
      <c r="D420" s="269"/>
      <c r="E420" s="269"/>
      <c r="F420" s="269"/>
    </row>
    <row r="421" spans="1:6">
      <c r="A421" s="269"/>
      <c r="B421" s="269"/>
      <c r="C421" s="269"/>
      <c r="D421" s="269"/>
      <c r="E421" s="269"/>
      <c r="F421" s="269"/>
    </row>
    <row r="422" spans="1:6">
      <c r="A422" s="269"/>
      <c r="B422" s="269"/>
      <c r="C422" s="269"/>
      <c r="D422" s="269"/>
      <c r="E422" s="269"/>
      <c r="F422" s="269"/>
    </row>
    <row r="423" spans="1:6">
      <c r="A423" s="269"/>
      <c r="B423" s="269"/>
      <c r="C423" s="269"/>
      <c r="D423" s="269"/>
      <c r="E423" s="269"/>
      <c r="F423" s="269"/>
    </row>
    <row r="424" spans="1:6">
      <c r="A424" s="269"/>
      <c r="B424" s="269"/>
      <c r="C424" s="269"/>
      <c r="D424" s="269"/>
      <c r="E424" s="269"/>
      <c r="F424" s="269"/>
    </row>
    <row r="425" spans="1:6">
      <c r="A425" s="269"/>
      <c r="B425" s="269"/>
      <c r="C425" s="269"/>
      <c r="D425" s="269"/>
      <c r="E425" s="269"/>
      <c r="F425" s="269"/>
    </row>
    <row r="426" spans="1:6">
      <c r="A426" s="269"/>
      <c r="B426" s="269"/>
      <c r="C426" s="269"/>
      <c r="D426" s="269"/>
      <c r="E426" s="269"/>
      <c r="F426" s="269"/>
    </row>
    <row r="427" spans="1:6">
      <c r="A427" s="269"/>
      <c r="B427" s="269"/>
      <c r="C427" s="269"/>
      <c r="D427" s="269"/>
      <c r="E427" s="269"/>
      <c r="F427" s="269"/>
    </row>
    <row r="428" spans="1:6">
      <c r="A428" s="269"/>
      <c r="B428" s="269"/>
      <c r="C428" s="269"/>
      <c r="D428" s="269"/>
      <c r="E428" s="269"/>
      <c r="F428" s="269"/>
    </row>
    <row r="429" spans="1:6">
      <c r="A429" s="269"/>
      <c r="B429" s="269"/>
      <c r="C429" s="269"/>
      <c r="D429" s="269"/>
      <c r="E429" s="269"/>
      <c r="F429" s="269"/>
    </row>
    <row r="430" spans="1:6">
      <c r="A430" s="269"/>
      <c r="B430" s="269"/>
      <c r="C430" s="269"/>
      <c r="D430" s="269"/>
      <c r="E430" s="269"/>
      <c r="F430" s="269"/>
    </row>
    <row r="431" spans="1:6">
      <c r="A431" s="269"/>
      <c r="B431" s="269"/>
      <c r="C431" s="269"/>
      <c r="D431" s="269"/>
      <c r="E431" s="269"/>
      <c r="F431" s="269"/>
    </row>
    <row r="432" spans="1:6">
      <c r="A432" s="269"/>
      <c r="B432" s="269"/>
      <c r="C432" s="269"/>
      <c r="D432" s="269"/>
      <c r="E432" s="269"/>
      <c r="F432" s="269"/>
    </row>
    <row r="433" spans="1:6">
      <c r="A433" s="269"/>
      <c r="B433" s="269"/>
      <c r="C433" s="269"/>
      <c r="D433" s="269"/>
      <c r="E433" s="269"/>
      <c r="F433" s="269"/>
    </row>
    <row r="434" spans="1:6">
      <c r="A434" s="269"/>
      <c r="B434" s="269"/>
      <c r="C434" s="269"/>
      <c r="D434" s="269"/>
      <c r="E434" s="269"/>
      <c r="F434" s="269"/>
    </row>
    <row r="435" spans="1:6">
      <c r="A435" s="269"/>
      <c r="B435" s="269"/>
      <c r="C435" s="269"/>
      <c r="D435" s="269"/>
      <c r="E435" s="269"/>
      <c r="F435" s="269"/>
    </row>
    <row r="436" spans="1:6">
      <c r="A436" s="269"/>
      <c r="B436" s="269"/>
      <c r="C436" s="269"/>
      <c r="D436" s="269"/>
      <c r="E436" s="269"/>
      <c r="F436" s="269"/>
    </row>
    <row r="437" spans="1:6">
      <c r="A437" s="269"/>
      <c r="B437" s="269"/>
      <c r="C437" s="269"/>
      <c r="D437" s="269"/>
      <c r="E437" s="269"/>
      <c r="F437" s="269"/>
    </row>
    <row r="438" spans="1:6">
      <c r="A438" s="269"/>
      <c r="B438" s="269"/>
      <c r="C438" s="269"/>
      <c r="D438" s="269"/>
      <c r="E438" s="269"/>
      <c r="F438" s="269"/>
    </row>
    <row r="439" spans="1:6">
      <c r="A439" s="269"/>
      <c r="B439" s="269"/>
      <c r="C439" s="269"/>
      <c r="D439" s="269"/>
      <c r="E439" s="269"/>
      <c r="F439" s="269"/>
    </row>
    <row r="440" spans="1:6">
      <c r="A440" s="269"/>
      <c r="B440" s="269"/>
      <c r="C440" s="269"/>
      <c r="D440" s="269"/>
      <c r="E440" s="269"/>
      <c r="F440" s="269"/>
    </row>
    <row r="441" spans="1:6">
      <c r="A441" s="269"/>
      <c r="B441" s="269"/>
      <c r="C441" s="269"/>
      <c r="D441" s="269"/>
      <c r="E441" s="269"/>
      <c r="F441" s="269"/>
    </row>
    <row r="442" spans="1:6">
      <c r="A442" s="269"/>
      <c r="B442" s="269"/>
      <c r="C442" s="269"/>
      <c r="D442" s="269"/>
      <c r="E442" s="269"/>
      <c r="F442" s="269"/>
    </row>
    <row r="443" spans="1:6">
      <c r="A443" s="269"/>
      <c r="B443" s="269"/>
      <c r="C443" s="269"/>
      <c r="D443" s="269"/>
      <c r="E443" s="269"/>
      <c r="F443" s="269"/>
    </row>
    <row r="444" spans="1:6">
      <c r="A444" s="269"/>
      <c r="B444" s="269"/>
      <c r="C444" s="269"/>
      <c r="D444" s="269"/>
      <c r="E444" s="269"/>
      <c r="F444" s="269"/>
    </row>
    <row r="445" spans="1:6">
      <c r="A445" s="269"/>
      <c r="B445" s="269"/>
      <c r="C445" s="269"/>
      <c r="D445" s="269"/>
      <c r="E445" s="269"/>
      <c r="F445" s="269"/>
    </row>
    <row r="446" spans="1:6">
      <c r="A446" s="269"/>
      <c r="B446" s="269"/>
      <c r="C446" s="269"/>
      <c r="D446" s="269"/>
      <c r="E446" s="269"/>
      <c r="F446" s="269"/>
    </row>
    <row r="447" spans="1:6">
      <c r="A447" s="269"/>
      <c r="B447" s="269"/>
      <c r="C447" s="269"/>
      <c r="D447" s="269"/>
      <c r="E447" s="269"/>
      <c r="F447" s="269"/>
    </row>
    <row r="448" spans="1:6">
      <c r="A448" s="269"/>
      <c r="B448" s="269"/>
      <c r="C448" s="269"/>
      <c r="D448" s="269"/>
      <c r="E448" s="269"/>
      <c r="F448" s="269"/>
    </row>
    <row r="449" spans="1:6">
      <c r="A449" s="269"/>
      <c r="B449" s="269"/>
      <c r="C449" s="269"/>
      <c r="D449" s="269"/>
      <c r="E449" s="269"/>
      <c r="F449" s="269"/>
    </row>
    <row r="450" spans="1:6">
      <c r="A450" s="269"/>
      <c r="B450" s="269"/>
      <c r="C450" s="269"/>
      <c r="D450" s="269"/>
      <c r="E450" s="269"/>
      <c r="F450" s="269"/>
    </row>
    <row r="451" spans="1:6">
      <c r="A451" s="269"/>
      <c r="B451" s="269"/>
      <c r="C451" s="269"/>
      <c r="D451" s="269"/>
      <c r="E451" s="269"/>
      <c r="F451" s="269"/>
    </row>
    <row r="452" spans="1:6">
      <c r="A452" s="269"/>
      <c r="B452" s="269"/>
      <c r="C452" s="269"/>
      <c r="D452" s="269"/>
      <c r="E452" s="269"/>
      <c r="F452" s="269"/>
    </row>
    <row r="453" spans="1:6">
      <c r="A453" s="269"/>
      <c r="B453" s="269"/>
      <c r="C453" s="269"/>
      <c r="D453" s="269"/>
      <c r="E453" s="269"/>
      <c r="F453" s="269"/>
    </row>
    <row r="454" spans="1:6">
      <c r="A454" s="269"/>
      <c r="B454" s="269"/>
      <c r="C454" s="269"/>
      <c r="D454" s="269"/>
      <c r="E454" s="269"/>
      <c r="F454" s="269"/>
    </row>
    <row r="455" spans="1:6">
      <c r="A455" s="269"/>
      <c r="B455" s="269"/>
      <c r="C455" s="269"/>
      <c r="D455" s="269"/>
      <c r="E455" s="269"/>
      <c r="F455" s="269"/>
    </row>
    <row r="456" spans="1:6">
      <c r="A456" s="269"/>
      <c r="B456" s="269"/>
      <c r="C456" s="269"/>
      <c r="D456" s="269"/>
      <c r="E456" s="269"/>
      <c r="F456" s="269"/>
    </row>
    <row r="457" spans="1:6">
      <c r="A457" s="269"/>
      <c r="B457" s="269"/>
      <c r="C457" s="269"/>
      <c r="D457" s="269"/>
      <c r="E457" s="269"/>
      <c r="F457" s="269"/>
    </row>
    <row r="458" spans="1:6">
      <c r="A458" s="269"/>
      <c r="B458" s="269"/>
      <c r="C458" s="269"/>
      <c r="D458" s="269"/>
      <c r="E458" s="269"/>
      <c r="F458" s="269"/>
    </row>
    <row r="459" spans="1:6">
      <c r="A459" s="269"/>
      <c r="B459" s="269"/>
      <c r="C459" s="269"/>
      <c r="D459" s="269"/>
      <c r="E459" s="269"/>
      <c r="F459" s="269"/>
    </row>
    <row r="460" spans="1:6">
      <c r="A460" s="269"/>
      <c r="B460" s="269"/>
      <c r="C460" s="269"/>
      <c r="D460" s="269"/>
      <c r="E460" s="269"/>
      <c r="F460" s="269"/>
    </row>
    <row r="461" spans="1:6">
      <c r="A461" s="269"/>
      <c r="B461" s="269"/>
      <c r="C461" s="269"/>
      <c r="D461" s="269"/>
      <c r="E461" s="269"/>
      <c r="F461" s="269"/>
    </row>
    <row r="462" spans="1:6">
      <c r="A462" s="269"/>
      <c r="B462" s="269"/>
      <c r="C462" s="269"/>
      <c r="D462" s="269"/>
      <c r="E462" s="269"/>
      <c r="F462" s="269"/>
    </row>
    <row r="463" spans="1:6">
      <c r="A463" s="269"/>
      <c r="B463" s="269"/>
      <c r="C463" s="269"/>
      <c r="D463" s="269"/>
      <c r="E463" s="269"/>
      <c r="F463" s="269"/>
    </row>
    <row r="464" spans="1:6">
      <c r="A464" s="269"/>
      <c r="B464" s="269"/>
      <c r="C464" s="269"/>
      <c r="D464" s="269"/>
      <c r="E464" s="269"/>
      <c r="F464" s="269"/>
    </row>
    <row r="465" spans="1:6">
      <c r="A465" s="269"/>
      <c r="B465" s="269"/>
      <c r="C465" s="269"/>
      <c r="D465" s="269"/>
      <c r="E465" s="269"/>
      <c r="F465" s="269"/>
    </row>
    <row r="466" spans="1:6">
      <c r="A466" s="269"/>
      <c r="B466" s="269"/>
      <c r="C466" s="269"/>
      <c r="D466" s="269"/>
      <c r="E466" s="269"/>
      <c r="F466" s="269"/>
    </row>
    <row r="467" spans="1:6">
      <c r="A467" s="269"/>
      <c r="B467" s="269"/>
      <c r="C467" s="269"/>
      <c r="D467" s="269"/>
      <c r="E467" s="269"/>
      <c r="F467" s="269"/>
    </row>
    <row r="468" spans="1:6">
      <c r="A468" s="269"/>
      <c r="B468" s="269"/>
      <c r="C468" s="269"/>
      <c r="D468" s="269"/>
      <c r="E468" s="269"/>
      <c r="F468" s="269"/>
    </row>
    <row r="469" spans="1:6">
      <c r="A469" s="269"/>
      <c r="B469" s="269"/>
      <c r="C469" s="269"/>
      <c r="D469" s="269"/>
      <c r="E469" s="269"/>
      <c r="F469" s="269"/>
    </row>
    <row r="470" spans="1:6">
      <c r="A470" s="269"/>
      <c r="B470" s="269"/>
      <c r="C470" s="269"/>
      <c r="D470" s="269"/>
      <c r="E470" s="269"/>
      <c r="F470" s="269"/>
    </row>
    <row r="471" spans="1:6">
      <c r="A471" s="269"/>
      <c r="B471" s="269"/>
      <c r="C471" s="269"/>
      <c r="D471" s="269"/>
      <c r="E471" s="269"/>
      <c r="F471" s="269"/>
    </row>
    <row r="472" spans="1:6">
      <c r="A472" s="269"/>
      <c r="B472" s="269"/>
      <c r="C472" s="269"/>
      <c r="D472" s="269"/>
      <c r="E472" s="269"/>
      <c r="F472" s="269"/>
    </row>
    <row r="473" spans="1:6">
      <c r="A473" s="269"/>
      <c r="B473" s="269"/>
      <c r="C473" s="269"/>
      <c r="D473" s="269"/>
      <c r="E473" s="269"/>
      <c r="F473" s="269"/>
    </row>
    <row r="474" spans="1:6">
      <c r="A474" s="269"/>
      <c r="B474" s="269"/>
      <c r="C474" s="269"/>
      <c r="D474" s="269"/>
      <c r="E474" s="269"/>
      <c r="F474" s="269"/>
    </row>
    <row r="475" spans="1:6">
      <c r="A475" s="269"/>
      <c r="B475" s="269"/>
      <c r="C475" s="269"/>
      <c r="D475" s="269"/>
      <c r="E475" s="269"/>
      <c r="F475" s="269"/>
    </row>
    <row r="476" spans="1:6">
      <c r="A476" s="269"/>
      <c r="B476" s="269"/>
      <c r="C476" s="269"/>
      <c r="D476" s="269"/>
      <c r="E476" s="269"/>
      <c r="F476" s="269"/>
    </row>
    <row r="477" spans="1:6">
      <c r="A477" s="269"/>
      <c r="B477" s="269"/>
      <c r="C477" s="269"/>
      <c r="D477" s="269"/>
      <c r="E477" s="269"/>
      <c r="F477" s="269"/>
    </row>
    <row r="478" spans="1:6">
      <c r="A478" s="269"/>
      <c r="B478" s="269"/>
      <c r="C478" s="269"/>
      <c r="D478" s="269"/>
      <c r="E478" s="269"/>
      <c r="F478" s="269"/>
    </row>
    <row r="479" spans="1:6">
      <c r="A479" s="269"/>
      <c r="B479" s="269"/>
      <c r="C479" s="269"/>
      <c r="D479" s="269"/>
      <c r="E479" s="269"/>
      <c r="F479" s="269"/>
    </row>
    <row r="480" spans="1:6">
      <c r="A480" s="269"/>
      <c r="B480" s="269"/>
      <c r="C480" s="269"/>
      <c r="D480" s="269"/>
      <c r="E480" s="269"/>
      <c r="F480" s="269"/>
    </row>
    <row r="481" spans="1:6">
      <c r="A481" s="269"/>
      <c r="B481" s="269"/>
      <c r="C481" s="269"/>
      <c r="D481" s="269"/>
      <c r="E481" s="269"/>
      <c r="F481" s="269"/>
    </row>
    <row r="482" spans="1:6">
      <c r="A482" s="269"/>
      <c r="B482" s="269"/>
      <c r="C482" s="269"/>
      <c r="D482" s="269"/>
      <c r="E482" s="269"/>
      <c r="F482" s="269"/>
    </row>
    <row r="483" spans="1:6">
      <c r="A483" s="269"/>
      <c r="B483" s="269"/>
      <c r="C483" s="269"/>
      <c r="D483" s="269"/>
      <c r="E483" s="269"/>
      <c r="F483" s="269"/>
    </row>
    <row r="484" spans="1:6">
      <c r="A484" s="269"/>
      <c r="B484" s="269"/>
      <c r="C484" s="269"/>
      <c r="D484" s="269"/>
      <c r="E484" s="269"/>
      <c r="F484" s="269"/>
    </row>
    <row r="485" spans="1:6">
      <c r="A485" s="269"/>
      <c r="B485" s="269"/>
      <c r="C485" s="269"/>
      <c r="D485" s="269"/>
      <c r="E485" s="269"/>
      <c r="F485" s="269"/>
    </row>
    <row r="486" spans="1:6">
      <c r="A486" s="269"/>
      <c r="B486" s="269"/>
      <c r="C486" s="269"/>
      <c r="D486" s="269"/>
      <c r="E486" s="269"/>
      <c r="F486" s="269"/>
    </row>
    <row r="487" spans="1:6">
      <c r="A487" s="269"/>
      <c r="B487" s="269"/>
      <c r="C487" s="269"/>
      <c r="D487" s="269"/>
      <c r="E487" s="269"/>
      <c r="F487" s="269"/>
    </row>
    <row r="488" spans="1:6">
      <c r="A488" s="269"/>
      <c r="B488" s="269"/>
      <c r="C488" s="269"/>
      <c r="D488" s="269"/>
      <c r="E488" s="269"/>
      <c r="F488" s="269"/>
    </row>
    <row r="489" spans="1:6">
      <c r="A489" s="269"/>
      <c r="B489" s="269"/>
      <c r="C489" s="269"/>
      <c r="D489" s="269"/>
      <c r="E489" s="269"/>
      <c r="F489" s="269"/>
    </row>
    <row r="490" spans="1:6">
      <c r="A490" s="269"/>
      <c r="B490" s="269"/>
      <c r="C490" s="269"/>
      <c r="D490" s="269"/>
      <c r="E490" s="269"/>
      <c r="F490" s="269"/>
    </row>
    <row r="491" spans="1:6">
      <c r="A491" s="269"/>
      <c r="B491" s="269"/>
      <c r="C491" s="269"/>
      <c r="D491" s="269"/>
      <c r="E491" s="269"/>
      <c r="F491" s="269"/>
    </row>
    <row r="492" spans="1:6">
      <c r="A492" s="269"/>
      <c r="B492" s="269"/>
      <c r="C492" s="269"/>
      <c r="D492" s="269"/>
      <c r="E492" s="269"/>
      <c r="F492" s="269"/>
    </row>
    <row r="493" spans="1:6">
      <c r="A493" s="269"/>
      <c r="B493" s="269"/>
      <c r="C493" s="269"/>
      <c r="D493" s="269"/>
      <c r="E493" s="269"/>
      <c r="F493" s="269"/>
    </row>
    <row r="494" spans="1:6">
      <c r="A494" s="269"/>
      <c r="B494" s="269"/>
      <c r="C494" s="269"/>
      <c r="D494" s="269"/>
      <c r="E494" s="269"/>
      <c r="F494" s="269"/>
    </row>
    <row r="495" spans="1:6">
      <c r="A495" s="269"/>
      <c r="B495" s="269"/>
      <c r="C495" s="269"/>
      <c r="D495" s="269"/>
      <c r="E495" s="269"/>
      <c r="F495" s="269"/>
    </row>
    <row r="496" spans="1:6">
      <c r="A496" s="269"/>
      <c r="B496" s="269"/>
      <c r="C496" s="269"/>
      <c r="D496" s="269"/>
      <c r="E496" s="269"/>
      <c r="F496" s="269"/>
    </row>
    <row r="497" spans="1:6">
      <c r="A497" s="269"/>
      <c r="B497" s="269"/>
      <c r="C497" s="269"/>
      <c r="D497" s="269"/>
      <c r="E497" s="269"/>
      <c r="F497" s="269"/>
    </row>
    <row r="498" spans="1:6">
      <c r="A498" s="269"/>
      <c r="B498" s="269"/>
      <c r="C498" s="269"/>
      <c r="D498" s="269"/>
      <c r="E498" s="269"/>
      <c r="F498" s="269"/>
    </row>
    <row r="499" spans="1:6">
      <c r="A499" s="269"/>
      <c r="B499" s="269"/>
      <c r="C499" s="269"/>
      <c r="D499" s="269"/>
      <c r="E499" s="269"/>
      <c r="F499" s="269"/>
    </row>
    <row r="500" spans="1:6">
      <c r="A500" s="269"/>
      <c r="B500" s="269"/>
      <c r="C500" s="269"/>
      <c r="D500" s="269"/>
      <c r="E500" s="269"/>
      <c r="F500" s="269"/>
    </row>
    <row r="501" spans="1:6">
      <c r="A501" s="269"/>
      <c r="B501" s="269"/>
      <c r="C501" s="269"/>
      <c r="D501" s="269"/>
      <c r="E501" s="269"/>
      <c r="F501" s="269"/>
    </row>
    <row r="502" spans="1:6">
      <c r="A502" s="269"/>
      <c r="B502" s="269"/>
      <c r="C502" s="269"/>
      <c r="D502" s="269"/>
      <c r="E502" s="269"/>
      <c r="F502" s="269"/>
    </row>
    <row r="503" spans="1:6">
      <c r="A503" s="269"/>
      <c r="B503" s="269"/>
      <c r="C503" s="269"/>
      <c r="D503" s="269"/>
      <c r="E503" s="269"/>
      <c r="F503" s="269"/>
    </row>
    <row r="504" spans="1:6">
      <c r="A504" s="269"/>
      <c r="B504" s="269"/>
      <c r="C504" s="269"/>
      <c r="D504" s="269"/>
      <c r="E504" s="269"/>
      <c r="F504" s="269"/>
    </row>
    <row r="505" spans="1:6">
      <c r="A505" s="269"/>
      <c r="B505" s="269"/>
      <c r="C505" s="269"/>
      <c r="D505" s="269"/>
      <c r="E505" s="269"/>
      <c r="F505" s="269"/>
    </row>
    <row r="506" spans="1:6">
      <c r="A506" s="269"/>
      <c r="B506" s="269"/>
      <c r="C506" s="269"/>
      <c r="D506" s="269"/>
      <c r="E506" s="269"/>
      <c r="F506" s="269"/>
    </row>
    <row r="507" spans="1:6">
      <c r="A507" s="269"/>
      <c r="B507" s="269"/>
      <c r="C507" s="269"/>
      <c r="D507" s="269"/>
      <c r="E507" s="269"/>
      <c r="F507" s="269"/>
    </row>
    <row r="508" spans="1:6">
      <c r="A508" s="269"/>
      <c r="B508" s="269"/>
      <c r="C508" s="269"/>
      <c r="D508" s="269"/>
      <c r="E508" s="269"/>
      <c r="F508" s="269"/>
    </row>
    <row r="509" spans="1:6">
      <c r="A509" s="269"/>
      <c r="B509" s="269"/>
      <c r="C509" s="269"/>
      <c r="D509" s="269"/>
      <c r="E509" s="269"/>
      <c r="F509" s="269"/>
    </row>
    <row r="510" spans="1:6">
      <c r="A510" s="269"/>
      <c r="B510" s="269"/>
      <c r="C510" s="269"/>
      <c r="D510" s="269"/>
      <c r="E510" s="269"/>
      <c r="F510" s="269"/>
    </row>
    <row r="511" spans="1:6">
      <c r="A511" s="269"/>
      <c r="B511" s="269"/>
      <c r="C511" s="269"/>
      <c r="D511" s="269"/>
      <c r="E511" s="269"/>
      <c r="F511" s="269"/>
    </row>
    <row r="512" spans="1:6">
      <c r="A512" s="269"/>
      <c r="B512" s="269"/>
      <c r="C512" s="269"/>
      <c r="D512" s="269"/>
      <c r="E512" s="269"/>
      <c r="F512" s="269"/>
    </row>
    <row r="513" spans="1:6">
      <c r="A513" s="269"/>
      <c r="B513" s="269"/>
      <c r="C513" s="269"/>
      <c r="D513" s="269"/>
      <c r="E513" s="269"/>
      <c r="F513" s="269"/>
    </row>
    <row r="514" spans="1:6">
      <c r="A514" s="269"/>
      <c r="B514" s="269"/>
      <c r="C514" s="269"/>
      <c r="D514" s="269"/>
      <c r="E514" s="269"/>
      <c r="F514" s="269"/>
    </row>
    <row r="515" spans="1:6">
      <c r="A515" s="269"/>
      <c r="B515" s="269"/>
      <c r="C515" s="269"/>
      <c r="D515" s="269"/>
      <c r="E515" s="269"/>
      <c r="F515" s="269"/>
    </row>
    <row r="516" spans="1:6">
      <c r="A516" s="269"/>
      <c r="B516" s="269"/>
      <c r="C516" s="269"/>
      <c r="D516" s="269"/>
      <c r="E516" s="269"/>
      <c r="F516" s="269"/>
    </row>
    <row r="517" spans="1:6">
      <c r="A517" s="269"/>
      <c r="B517" s="269"/>
      <c r="C517" s="269"/>
      <c r="D517" s="269"/>
      <c r="E517" s="269"/>
      <c r="F517" s="269"/>
    </row>
    <row r="518" spans="1:6">
      <c r="A518" s="269"/>
      <c r="B518" s="269"/>
      <c r="C518" s="269"/>
      <c r="D518" s="269"/>
      <c r="E518" s="269"/>
      <c r="F518" s="269"/>
    </row>
    <row r="519" spans="1:6">
      <c r="A519" s="269"/>
      <c r="B519" s="269"/>
      <c r="C519" s="269"/>
      <c r="D519" s="269"/>
      <c r="E519" s="269"/>
      <c r="F519" s="269"/>
    </row>
    <row r="520" spans="1:6">
      <c r="A520" s="269"/>
      <c r="B520" s="269"/>
      <c r="C520" s="269"/>
      <c r="D520" s="269"/>
      <c r="E520" s="269"/>
      <c r="F520" s="269"/>
    </row>
    <row r="521" spans="1:6">
      <c r="A521" s="269"/>
      <c r="B521" s="269"/>
      <c r="C521" s="269"/>
      <c r="D521" s="269"/>
      <c r="E521" s="269"/>
      <c r="F521" s="269"/>
    </row>
    <row r="522" spans="1:6">
      <c r="A522" s="269"/>
      <c r="B522" s="269"/>
      <c r="C522" s="269"/>
      <c r="D522" s="269"/>
      <c r="E522" s="269"/>
      <c r="F522" s="269"/>
    </row>
    <row r="523" spans="1:6">
      <c r="A523" s="269"/>
      <c r="B523" s="269"/>
      <c r="C523" s="269"/>
      <c r="D523" s="269"/>
      <c r="E523" s="269"/>
      <c r="F523" s="269"/>
    </row>
    <row r="524" spans="1:6">
      <c r="A524" s="269"/>
      <c r="B524" s="269"/>
      <c r="C524" s="269"/>
      <c r="D524" s="269"/>
      <c r="E524" s="269"/>
      <c r="F524" s="269"/>
    </row>
    <row r="525" spans="1:6">
      <c r="A525" s="269"/>
      <c r="B525" s="269"/>
      <c r="C525" s="269"/>
      <c r="D525" s="269"/>
      <c r="E525" s="269"/>
      <c r="F525" s="269"/>
    </row>
    <row r="526" spans="1:6">
      <c r="A526" s="269"/>
      <c r="B526" s="269"/>
      <c r="C526" s="269"/>
      <c r="D526" s="269"/>
      <c r="E526" s="269"/>
      <c r="F526" s="269"/>
    </row>
    <row r="527" spans="1:6">
      <c r="A527" s="269"/>
      <c r="B527" s="269"/>
      <c r="C527" s="269"/>
      <c r="D527" s="269"/>
      <c r="E527" s="269"/>
      <c r="F527" s="269"/>
    </row>
    <row r="528" spans="1:6">
      <c r="A528" s="269"/>
      <c r="B528" s="269"/>
      <c r="C528" s="269"/>
      <c r="D528" s="269"/>
      <c r="E528" s="269"/>
      <c r="F528" s="269"/>
    </row>
    <row r="529" spans="1:6">
      <c r="A529" s="269"/>
      <c r="B529" s="269"/>
      <c r="C529" s="269"/>
      <c r="D529" s="269"/>
      <c r="E529" s="269"/>
      <c r="F529" s="269"/>
    </row>
    <row r="530" spans="1:6">
      <c r="A530" s="269"/>
      <c r="B530" s="269"/>
      <c r="C530" s="269"/>
      <c r="D530" s="269"/>
      <c r="E530" s="269"/>
      <c r="F530" s="269"/>
    </row>
    <row r="531" spans="1:6">
      <c r="A531" s="269"/>
      <c r="B531" s="269"/>
      <c r="C531" s="269"/>
      <c r="D531" s="269"/>
      <c r="E531" s="269"/>
      <c r="F531" s="269"/>
    </row>
    <row r="532" spans="1:6">
      <c r="A532" s="269"/>
      <c r="B532" s="269"/>
      <c r="C532" s="269"/>
      <c r="D532" s="269"/>
      <c r="E532" s="269"/>
      <c r="F532" s="269"/>
    </row>
    <row r="533" spans="1:6">
      <c r="A533" s="269"/>
      <c r="B533" s="269"/>
      <c r="C533" s="269"/>
      <c r="D533" s="269"/>
      <c r="E533" s="269"/>
      <c r="F533" s="269"/>
    </row>
    <row r="534" spans="1:6">
      <c r="A534" s="269"/>
      <c r="B534" s="269"/>
      <c r="C534" s="269"/>
      <c r="D534" s="269"/>
      <c r="E534" s="269"/>
      <c r="F534" s="269"/>
    </row>
    <row r="535" spans="1:6">
      <c r="A535" s="269"/>
      <c r="B535" s="269"/>
      <c r="C535" s="269"/>
      <c r="D535" s="269"/>
      <c r="E535" s="269"/>
      <c r="F535" s="269"/>
    </row>
    <row r="536" spans="1:6">
      <c r="A536" s="269"/>
      <c r="B536" s="269"/>
      <c r="C536" s="269"/>
      <c r="D536" s="269"/>
      <c r="E536" s="269"/>
      <c r="F536" s="269"/>
    </row>
    <row r="537" spans="1:6">
      <c r="A537" s="269"/>
      <c r="B537" s="269"/>
      <c r="C537" s="269"/>
      <c r="D537" s="269"/>
      <c r="E537" s="269"/>
      <c r="F537" s="269"/>
    </row>
    <row r="538" spans="1:6">
      <c r="A538" s="269"/>
      <c r="B538" s="269"/>
      <c r="C538" s="269"/>
      <c r="D538" s="269"/>
      <c r="E538" s="269"/>
      <c r="F538" s="269"/>
    </row>
    <row r="539" spans="1:6">
      <c r="A539" s="269"/>
      <c r="B539" s="269"/>
      <c r="C539" s="269"/>
      <c r="D539" s="269"/>
      <c r="E539" s="269"/>
      <c r="F539" s="269"/>
    </row>
    <row r="540" spans="1:6">
      <c r="A540" s="269"/>
      <c r="B540" s="269"/>
      <c r="C540" s="269"/>
      <c r="D540" s="269"/>
      <c r="E540" s="269"/>
      <c r="F540" s="269"/>
    </row>
    <row r="541" spans="1:6">
      <c r="A541" s="269"/>
      <c r="B541" s="269"/>
      <c r="C541" s="269"/>
      <c r="D541" s="269"/>
      <c r="E541" s="269"/>
      <c r="F541" s="269"/>
    </row>
    <row r="542" spans="1:6">
      <c r="A542" s="269"/>
      <c r="B542" s="269"/>
      <c r="C542" s="269"/>
      <c r="D542" s="269"/>
      <c r="E542" s="269"/>
      <c r="F542" s="269"/>
    </row>
    <row r="543" spans="1:6">
      <c r="A543" s="269"/>
      <c r="B543" s="269"/>
      <c r="C543" s="269"/>
      <c r="D543" s="269"/>
      <c r="E543" s="269"/>
      <c r="F543" s="269"/>
    </row>
    <row r="544" spans="1:6">
      <c r="A544" s="269"/>
      <c r="B544" s="269"/>
      <c r="C544" s="269"/>
      <c r="D544" s="269"/>
      <c r="E544" s="269"/>
      <c r="F544" s="269"/>
    </row>
    <row r="545" spans="1:6">
      <c r="A545" s="269"/>
      <c r="B545" s="269"/>
      <c r="C545" s="269"/>
      <c r="D545" s="269"/>
      <c r="E545" s="269"/>
      <c r="F545" s="269"/>
    </row>
    <row r="546" spans="1:6">
      <c r="A546" s="269"/>
      <c r="B546" s="269"/>
      <c r="C546" s="269"/>
      <c r="D546" s="269"/>
      <c r="E546" s="269"/>
      <c r="F546" s="269"/>
    </row>
    <row r="547" spans="1:6">
      <c r="A547" s="269"/>
      <c r="B547" s="269"/>
      <c r="C547" s="269"/>
      <c r="D547" s="269"/>
      <c r="E547" s="269"/>
      <c r="F547" s="269"/>
    </row>
    <row r="548" spans="1:6">
      <c r="A548" s="269"/>
      <c r="B548" s="269"/>
      <c r="C548" s="269"/>
      <c r="D548" s="269"/>
      <c r="E548" s="269"/>
      <c r="F548" s="269"/>
    </row>
    <row r="549" spans="1:6">
      <c r="A549" s="269"/>
      <c r="B549" s="269"/>
      <c r="C549" s="269"/>
      <c r="D549" s="269"/>
      <c r="E549" s="269"/>
      <c r="F549" s="269"/>
    </row>
    <row r="550" spans="1:6">
      <c r="A550" s="269"/>
      <c r="B550" s="269"/>
      <c r="C550" s="269"/>
      <c r="D550" s="269"/>
      <c r="E550" s="269"/>
      <c r="F550" s="269"/>
    </row>
    <row r="551" spans="1:6">
      <c r="A551" s="269"/>
      <c r="B551" s="269"/>
      <c r="C551" s="269"/>
      <c r="D551" s="269"/>
      <c r="E551" s="269"/>
      <c r="F551" s="269"/>
    </row>
    <row r="552" spans="1:6">
      <c r="A552" s="269"/>
      <c r="B552" s="269"/>
      <c r="C552" s="269"/>
      <c r="D552" s="269"/>
      <c r="E552" s="269"/>
      <c r="F552" s="269"/>
    </row>
    <row r="553" spans="1:6">
      <c r="A553" s="269"/>
      <c r="B553" s="269"/>
      <c r="C553" s="269"/>
      <c r="D553" s="269"/>
      <c r="E553" s="269"/>
      <c r="F553" s="269"/>
    </row>
    <row r="554" spans="1:6">
      <c r="A554" s="269"/>
      <c r="B554" s="269"/>
      <c r="C554" s="269"/>
      <c r="D554" s="269"/>
      <c r="E554" s="269"/>
      <c r="F554" s="269"/>
    </row>
    <row r="555" spans="1:6">
      <c r="A555" s="269"/>
      <c r="B555" s="269"/>
      <c r="C555" s="269"/>
      <c r="D555" s="269"/>
      <c r="E555" s="269"/>
      <c r="F555" s="269"/>
    </row>
    <row r="556" spans="1:6">
      <c r="A556" s="269"/>
      <c r="B556" s="269"/>
      <c r="C556" s="269"/>
      <c r="D556" s="269"/>
      <c r="E556" s="269"/>
      <c r="F556" s="269"/>
    </row>
    <row r="557" spans="1:6">
      <c r="A557" s="269"/>
      <c r="B557" s="269"/>
      <c r="C557" s="269"/>
      <c r="D557" s="269"/>
      <c r="E557" s="269"/>
      <c r="F557" s="269"/>
    </row>
    <row r="558" spans="1:6">
      <c r="A558" s="269"/>
      <c r="B558" s="269"/>
      <c r="C558" s="269"/>
      <c r="D558" s="269"/>
      <c r="E558" s="269"/>
      <c r="F558" s="269"/>
    </row>
    <row r="559" spans="1:6">
      <c r="A559" s="269"/>
      <c r="B559" s="269"/>
      <c r="C559" s="269"/>
      <c r="D559" s="269"/>
      <c r="E559" s="269"/>
      <c r="F559" s="269"/>
    </row>
    <row r="560" spans="1:6">
      <c r="A560" s="269"/>
      <c r="B560" s="269"/>
      <c r="C560" s="269"/>
      <c r="D560" s="269"/>
      <c r="E560" s="269"/>
      <c r="F560" s="269"/>
    </row>
    <row r="561" spans="1:6">
      <c r="A561" s="269"/>
      <c r="B561" s="269"/>
      <c r="C561" s="269"/>
      <c r="D561" s="269"/>
      <c r="E561" s="269"/>
      <c r="F561" s="269"/>
    </row>
    <row r="562" spans="1:6">
      <c r="A562" s="269"/>
      <c r="B562" s="269"/>
      <c r="C562" s="269"/>
      <c r="D562" s="269"/>
      <c r="E562" s="269"/>
      <c r="F562" s="269"/>
    </row>
    <row r="563" spans="1:6">
      <c r="A563" s="269"/>
      <c r="B563" s="269"/>
      <c r="C563" s="269"/>
      <c r="D563" s="269"/>
      <c r="E563" s="269"/>
      <c r="F563" s="269"/>
    </row>
    <row r="564" spans="1:6">
      <c r="A564" s="269"/>
      <c r="B564" s="269"/>
      <c r="C564" s="269"/>
      <c r="D564" s="269"/>
      <c r="E564" s="269"/>
      <c r="F564" s="269"/>
    </row>
    <row r="565" spans="1:6">
      <c r="A565" s="269"/>
      <c r="B565" s="269"/>
      <c r="C565" s="269"/>
      <c r="D565" s="269"/>
      <c r="E565" s="269"/>
      <c r="F565" s="269"/>
    </row>
    <row r="566" spans="1:6">
      <c r="A566" s="269"/>
      <c r="B566" s="269"/>
      <c r="C566" s="269"/>
      <c r="D566" s="269"/>
      <c r="E566" s="269"/>
      <c r="F566" s="269"/>
    </row>
    <row r="567" spans="1:6">
      <c r="A567" s="269"/>
      <c r="B567" s="269"/>
      <c r="C567" s="269"/>
      <c r="D567" s="269"/>
      <c r="E567" s="269"/>
      <c r="F567" s="269"/>
    </row>
    <row r="568" spans="1:6">
      <c r="A568" s="269"/>
      <c r="B568" s="269"/>
      <c r="C568" s="269"/>
      <c r="D568" s="269"/>
      <c r="E568" s="269"/>
      <c r="F568" s="269"/>
    </row>
    <row r="569" spans="1:6">
      <c r="A569" s="269"/>
      <c r="B569" s="269"/>
      <c r="C569" s="269"/>
      <c r="D569" s="269"/>
      <c r="E569" s="269"/>
      <c r="F569" s="269"/>
    </row>
    <row r="570" spans="1:6">
      <c r="A570" s="269"/>
      <c r="B570" s="269"/>
      <c r="C570" s="269"/>
      <c r="D570" s="269"/>
      <c r="E570" s="269"/>
      <c r="F570" s="269"/>
    </row>
    <row r="571" spans="1:6">
      <c r="A571" s="269"/>
      <c r="B571" s="269"/>
      <c r="C571" s="269"/>
      <c r="D571" s="269"/>
      <c r="E571" s="269"/>
      <c r="F571" s="269"/>
    </row>
    <row r="572" spans="1:6">
      <c r="A572" s="269"/>
      <c r="B572" s="269"/>
      <c r="C572" s="269"/>
      <c r="D572" s="269"/>
      <c r="E572" s="269"/>
      <c r="F572" s="269"/>
    </row>
    <row r="573" spans="1:6">
      <c r="A573" s="269"/>
      <c r="B573" s="269"/>
      <c r="C573" s="269"/>
      <c r="D573" s="269"/>
      <c r="E573" s="269"/>
      <c r="F573" s="269"/>
    </row>
    <row r="574" spans="1:6">
      <c r="A574" s="269"/>
      <c r="B574" s="269"/>
      <c r="C574" s="269"/>
      <c r="D574" s="269"/>
      <c r="E574" s="269"/>
      <c r="F574" s="269"/>
    </row>
    <row r="575" spans="1:6">
      <c r="A575" s="269"/>
      <c r="B575" s="269"/>
      <c r="C575" s="269"/>
      <c r="D575" s="269"/>
      <c r="E575" s="269"/>
      <c r="F575" s="269"/>
    </row>
    <row r="576" spans="1:6">
      <c r="A576" s="269"/>
      <c r="B576" s="269"/>
      <c r="C576" s="269"/>
      <c r="D576" s="269"/>
      <c r="E576" s="269"/>
      <c r="F576" s="269"/>
    </row>
    <row r="577" spans="1:6">
      <c r="A577" s="269"/>
      <c r="B577" s="269"/>
      <c r="C577" s="269"/>
      <c r="D577" s="269"/>
      <c r="E577" s="269"/>
      <c r="F577" s="269"/>
    </row>
    <row r="578" spans="1:6">
      <c r="A578" s="269"/>
      <c r="B578" s="269"/>
      <c r="C578" s="269"/>
      <c r="D578" s="269"/>
      <c r="E578" s="269"/>
      <c r="F578" s="269"/>
    </row>
    <row r="579" spans="1:6">
      <c r="A579" s="269"/>
      <c r="B579" s="269"/>
      <c r="C579" s="269"/>
      <c r="D579" s="269"/>
      <c r="E579" s="269"/>
      <c r="F579" s="269"/>
    </row>
    <row r="580" spans="1:6">
      <c r="A580" s="269"/>
      <c r="B580" s="269"/>
      <c r="C580" s="269"/>
      <c r="D580" s="269"/>
      <c r="E580" s="269"/>
      <c r="F580" s="269"/>
    </row>
    <row r="581" spans="1:6">
      <c r="A581" s="269"/>
      <c r="B581" s="269"/>
      <c r="C581" s="269"/>
      <c r="D581" s="269"/>
      <c r="E581" s="269"/>
      <c r="F581" s="269"/>
    </row>
    <row r="582" spans="1:6">
      <c r="A582" s="269"/>
      <c r="B582" s="269"/>
      <c r="C582" s="269"/>
      <c r="D582" s="269"/>
      <c r="E582" s="269"/>
      <c r="F582" s="269"/>
    </row>
    <row r="583" spans="1:6">
      <c r="A583" s="269"/>
      <c r="B583" s="269"/>
      <c r="C583" s="269"/>
      <c r="D583" s="269"/>
      <c r="E583" s="269"/>
      <c r="F583" s="269"/>
    </row>
    <row r="584" spans="1:6">
      <c r="A584" s="269"/>
      <c r="B584" s="269"/>
      <c r="C584" s="269"/>
      <c r="D584" s="269"/>
      <c r="E584" s="269"/>
      <c r="F584" s="269"/>
    </row>
    <row r="585" spans="1:6">
      <c r="A585" s="269"/>
      <c r="B585" s="269"/>
      <c r="C585" s="269"/>
      <c r="D585" s="269"/>
      <c r="E585" s="269"/>
      <c r="F585" s="269"/>
    </row>
    <row r="586" spans="1:6">
      <c r="A586" s="269"/>
      <c r="B586" s="269"/>
      <c r="C586" s="269"/>
      <c r="D586" s="269"/>
      <c r="E586" s="269"/>
      <c r="F586" s="269"/>
    </row>
    <row r="587" spans="1:6">
      <c r="A587" s="269"/>
      <c r="B587" s="269"/>
      <c r="C587" s="269"/>
      <c r="D587" s="269"/>
      <c r="E587" s="269"/>
      <c r="F587" s="269"/>
    </row>
    <row r="588" spans="1:6">
      <c r="A588" s="269"/>
      <c r="B588" s="269"/>
      <c r="C588" s="269"/>
      <c r="D588" s="269"/>
      <c r="E588" s="269"/>
      <c r="F588" s="269"/>
    </row>
    <row r="589" spans="1:6">
      <c r="A589" s="269"/>
      <c r="B589" s="269"/>
      <c r="C589" s="269"/>
      <c r="D589" s="269"/>
      <c r="E589" s="269"/>
      <c r="F589" s="269"/>
    </row>
    <row r="590" spans="1:6">
      <c r="A590" s="269"/>
      <c r="B590" s="269"/>
      <c r="C590" s="269"/>
      <c r="D590" s="269"/>
      <c r="E590" s="269"/>
      <c r="F590" s="269"/>
    </row>
    <row r="591" spans="1:6">
      <c r="A591" s="269"/>
      <c r="B591" s="269"/>
      <c r="C591" s="269"/>
      <c r="D591" s="269"/>
      <c r="E591" s="269"/>
      <c r="F591" s="269"/>
    </row>
    <row r="592" spans="1:6">
      <c r="A592" s="269"/>
      <c r="B592" s="269"/>
      <c r="C592" s="269"/>
      <c r="D592" s="269"/>
      <c r="E592" s="269"/>
      <c r="F592" s="269"/>
    </row>
    <row r="593" spans="1:6">
      <c r="A593" s="269"/>
      <c r="B593" s="269"/>
      <c r="C593" s="269"/>
      <c r="D593" s="269"/>
      <c r="E593" s="269"/>
      <c r="F593" s="269"/>
    </row>
    <row r="594" spans="1:6">
      <c r="A594" s="269"/>
      <c r="B594" s="269"/>
      <c r="C594" s="269"/>
      <c r="D594" s="269"/>
      <c r="E594" s="269"/>
      <c r="F594" s="269"/>
    </row>
    <row r="595" spans="1:6">
      <c r="A595" s="269"/>
      <c r="B595" s="269"/>
      <c r="C595" s="269"/>
      <c r="D595" s="269"/>
      <c r="E595" s="269"/>
      <c r="F595" s="269"/>
    </row>
    <row r="596" spans="1:6">
      <c r="A596" s="269"/>
      <c r="B596" s="269"/>
      <c r="C596" s="269"/>
      <c r="D596" s="269"/>
      <c r="E596" s="269"/>
      <c r="F596" s="269"/>
    </row>
    <row r="597" spans="1:6">
      <c r="A597" s="269"/>
      <c r="B597" s="269"/>
      <c r="C597" s="269"/>
      <c r="D597" s="269"/>
      <c r="E597" s="269"/>
      <c r="F597" s="269"/>
    </row>
    <row r="598" spans="1:6">
      <c r="A598" s="269"/>
      <c r="B598" s="269"/>
      <c r="C598" s="269"/>
      <c r="D598" s="269"/>
      <c r="E598" s="269"/>
      <c r="F598" s="269"/>
    </row>
    <row r="599" spans="1:6">
      <c r="A599" s="269"/>
      <c r="B599" s="269"/>
      <c r="C599" s="269"/>
      <c r="D599" s="269"/>
      <c r="E599" s="269"/>
      <c r="F599" s="269"/>
    </row>
    <row r="600" spans="1:6">
      <c r="A600" s="269"/>
      <c r="B600" s="269"/>
      <c r="C600" s="269"/>
      <c r="D600" s="269"/>
      <c r="E600" s="269"/>
      <c r="F600" s="269"/>
    </row>
    <row r="601" spans="1:6">
      <c r="A601" s="269"/>
      <c r="B601" s="269"/>
      <c r="C601" s="269"/>
      <c r="D601" s="269"/>
      <c r="E601" s="269"/>
      <c r="F601" s="269"/>
    </row>
    <row r="602" spans="1:6">
      <c r="A602" s="269"/>
      <c r="B602" s="269"/>
      <c r="C602" s="269"/>
      <c r="D602" s="269"/>
      <c r="E602" s="269"/>
      <c r="F602" s="269"/>
    </row>
    <row r="603" spans="1:6">
      <c r="A603" s="269"/>
      <c r="B603" s="269"/>
      <c r="C603" s="269"/>
      <c r="D603" s="269"/>
      <c r="E603" s="269"/>
      <c r="F603" s="269"/>
    </row>
    <row r="604" spans="1:6">
      <c r="A604" s="269"/>
      <c r="B604" s="269"/>
      <c r="C604" s="269"/>
      <c r="D604" s="269"/>
      <c r="E604" s="269"/>
      <c r="F604" s="269"/>
    </row>
    <row r="605" spans="1:6">
      <c r="A605" s="269"/>
      <c r="B605" s="269"/>
      <c r="C605" s="269"/>
      <c r="D605" s="269"/>
      <c r="E605" s="269"/>
      <c r="F605" s="269"/>
    </row>
    <row r="606" spans="1:6">
      <c r="A606" s="269"/>
      <c r="B606" s="269"/>
      <c r="C606" s="269"/>
      <c r="D606" s="269"/>
      <c r="E606" s="269"/>
      <c r="F606" s="269"/>
    </row>
    <row r="607" spans="1:6">
      <c r="A607" s="269"/>
      <c r="B607" s="269"/>
      <c r="C607" s="269"/>
      <c r="D607" s="269"/>
      <c r="E607" s="269"/>
      <c r="F607" s="269"/>
    </row>
    <row r="608" spans="1:6">
      <c r="A608" s="269"/>
      <c r="B608" s="269"/>
      <c r="C608" s="269"/>
      <c r="D608" s="269"/>
      <c r="E608" s="269"/>
      <c r="F608" s="269"/>
    </row>
    <row r="609" spans="1:6">
      <c r="A609" s="269"/>
      <c r="B609" s="269"/>
      <c r="C609" s="269"/>
      <c r="D609" s="269"/>
      <c r="E609" s="269"/>
      <c r="F609" s="269"/>
    </row>
    <row r="610" spans="1:6">
      <c r="A610" s="269"/>
      <c r="B610" s="269"/>
      <c r="C610" s="269"/>
      <c r="D610" s="269"/>
      <c r="E610" s="269"/>
      <c r="F610" s="269"/>
    </row>
    <row r="611" spans="1:6">
      <c r="A611" s="269"/>
      <c r="B611" s="269"/>
      <c r="C611" s="269"/>
      <c r="D611" s="269"/>
      <c r="E611" s="269"/>
      <c r="F611" s="269"/>
    </row>
    <row r="612" spans="1:6">
      <c r="A612" s="269"/>
      <c r="B612" s="269"/>
      <c r="C612" s="269"/>
      <c r="D612" s="269"/>
      <c r="E612" s="269"/>
      <c r="F612" s="269"/>
    </row>
    <row r="613" spans="1:6">
      <c r="A613" s="269"/>
      <c r="B613" s="269"/>
      <c r="C613" s="269"/>
      <c r="D613" s="269"/>
      <c r="E613" s="269"/>
      <c r="F613" s="269"/>
    </row>
    <row r="614" spans="1:6">
      <c r="A614" s="269"/>
      <c r="B614" s="269"/>
      <c r="C614" s="269"/>
      <c r="D614" s="269"/>
      <c r="E614" s="269"/>
      <c r="F614" s="269"/>
    </row>
    <row r="615" spans="1:6">
      <c r="A615" s="269"/>
      <c r="B615" s="269"/>
      <c r="C615" s="269"/>
      <c r="D615" s="269"/>
      <c r="E615" s="269"/>
      <c r="F615" s="269"/>
    </row>
    <row r="616" spans="1:6">
      <c r="A616" s="269"/>
      <c r="B616" s="269"/>
      <c r="C616" s="269"/>
      <c r="D616" s="269"/>
      <c r="E616" s="269"/>
      <c r="F616" s="269"/>
    </row>
    <row r="617" spans="1:6">
      <c r="A617" s="269"/>
      <c r="B617" s="269"/>
      <c r="C617" s="269"/>
      <c r="D617" s="269"/>
      <c r="E617" s="269"/>
      <c r="F617" s="269"/>
    </row>
    <row r="618" spans="1:6">
      <c r="A618" s="269"/>
      <c r="B618" s="269"/>
      <c r="C618" s="269"/>
      <c r="D618" s="269"/>
      <c r="E618" s="269"/>
      <c r="F618" s="269"/>
    </row>
    <row r="619" spans="1:6">
      <c r="A619" s="269"/>
      <c r="B619" s="269"/>
      <c r="C619" s="269"/>
      <c r="D619" s="269"/>
      <c r="E619" s="269"/>
      <c r="F619" s="269"/>
    </row>
    <row r="620" spans="1:6">
      <c r="A620" s="269"/>
      <c r="B620" s="269"/>
      <c r="C620" s="269"/>
      <c r="D620" s="269"/>
      <c r="E620" s="269"/>
      <c r="F620" s="269"/>
    </row>
    <row r="621" spans="1:6">
      <c r="A621" s="269"/>
      <c r="B621" s="269"/>
      <c r="C621" s="269"/>
      <c r="D621" s="269"/>
      <c r="E621" s="269"/>
      <c r="F621" s="269"/>
    </row>
    <row r="622" spans="1:6">
      <c r="A622" s="269"/>
      <c r="B622" s="269"/>
      <c r="C622" s="269"/>
      <c r="D622" s="269"/>
      <c r="E622" s="269"/>
      <c r="F622" s="269"/>
    </row>
    <row r="623" spans="1:6">
      <c r="A623" s="269"/>
      <c r="B623" s="269"/>
      <c r="C623" s="269"/>
      <c r="D623" s="269"/>
      <c r="E623" s="269"/>
      <c r="F623" s="269"/>
    </row>
    <row r="624" spans="1:6">
      <c r="A624" s="269"/>
      <c r="B624" s="269"/>
      <c r="C624" s="269"/>
      <c r="D624" s="269"/>
      <c r="E624" s="269"/>
      <c r="F624" s="269"/>
    </row>
    <row r="625" spans="1:6">
      <c r="A625" s="269"/>
      <c r="B625" s="269"/>
      <c r="C625" s="269"/>
      <c r="D625" s="269"/>
      <c r="E625" s="269"/>
      <c r="F625" s="269"/>
    </row>
    <row r="626" spans="1:6">
      <c r="A626" s="269"/>
      <c r="B626" s="269"/>
      <c r="C626" s="269"/>
      <c r="D626" s="269"/>
      <c r="E626" s="269"/>
      <c r="F626" s="269"/>
    </row>
    <row r="627" spans="1:6">
      <c r="A627" s="269"/>
      <c r="B627" s="269"/>
      <c r="C627" s="269"/>
      <c r="D627" s="269"/>
      <c r="E627" s="269"/>
      <c r="F627" s="269"/>
    </row>
    <row r="628" spans="1:6">
      <c r="A628" s="269"/>
      <c r="B628" s="269"/>
      <c r="C628" s="269"/>
      <c r="D628" s="269"/>
      <c r="E628" s="269"/>
      <c r="F628" s="269"/>
    </row>
    <row r="629" spans="1:6">
      <c r="A629" s="269"/>
      <c r="B629" s="269"/>
      <c r="C629" s="269"/>
      <c r="D629" s="269"/>
      <c r="E629" s="269"/>
      <c r="F629" s="269"/>
    </row>
    <row r="630" spans="1:6">
      <c r="A630" s="269"/>
      <c r="B630" s="269"/>
      <c r="C630" s="269"/>
      <c r="D630" s="269"/>
      <c r="E630" s="269"/>
      <c r="F630" s="269"/>
    </row>
    <row r="631" spans="1:6">
      <c r="A631" s="269"/>
      <c r="B631" s="269"/>
      <c r="C631" s="269"/>
      <c r="D631" s="269"/>
      <c r="E631" s="269"/>
      <c r="F631" s="269"/>
    </row>
    <row r="632" spans="1:6">
      <c r="A632" s="269"/>
      <c r="B632" s="269"/>
      <c r="C632" s="269"/>
      <c r="D632" s="269"/>
      <c r="E632" s="269"/>
      <c r="F632" s="269"/>
    </row>
    <row r="633" spans="1:6">
      <c r="A633" s="269"/>
      <c r="B633" s="269"/>
      <c r="C633" s="269"/>
      <c r="D633" s="269"/>
      <c r="E633" s="269"/>
      <c r="F633" s="269"/>
    </row>
    <row r="634" spans="1:6">
      <c r="A634" s="269"/>
      <c r="B634" s="269"/>
      <c r="C634" s="269"/>
      <c r="D634" s="269"/>
      <c r="E634" s="269"/>
      <c r="F634" s="269"/>
    </row>
    <row r="635" spans="1:6">
      <c r="A635" s="269"/>
      <c r="B635" s="269"/>
      <c r="C635" s="269"/>
      <c r="D635" s="269"/>
      <c r="E635" s="269"/>
      <c r="F635" s="269"/>
    </row>
    <row r="636" spans="1:6">
      <c r="A636" s="269"/>
      <c r="B636" s="269"/>
      <c r="C636" s="269"/>
      <c r="D636" s="269"/>
      <c r="E636" s="269"/>
      <c r="F636" s="269"/>
    </row>
    <row r="637" spans="1:6">
      <c r="A637" s="269"/>
      <c r="B637" s="269"/>
      <c r="C637" s="269"/>
      <c r="D637" s="269"/>
      <c r="E637" s="269"/>
      <c r="F637" s="269"/>
    </row>
    <row r="638" spans="1:6">
      <c r="A638" s="269"/>
      <c r="B638" s="269"/>
      <c r="C638" s="269"/>
      <c r="D638" s="269"/>
      <c r="E638" s="269"/>
      <c r="F638" s="269"/>
    </row>
    <row r="639" spans="1:6">
      <c r="A639" s="269"/>
      <c r="B639" s="269"/>
      <c r="C639" s="269"/>
      <c r="D639" s="269"/>
      <c r="E639" s="269"/>
      <c r="F639" s="269"/>
    </row>
    <row r="640" spans="1:6">
      <c r="A640" s="269"/>
      <c r="B640" s="269"/>
      <c r="C640" s="269"/>
      <c r="D640" s="269"/>
      <c r="E640" s="269"/>
      <c r="F640" s="269"/>
    </row>
    <row r="641" spans="1:6">
      <c r="A641" s="269"/>
      <c r="B641" s="269"/>
      <c r="C641" s="269"/>
      <c r="D641" s="269"/>
      <c r="E641" s="269"/>
      <c r="F641" s="269"/>
    </row>
    <row r="642" spans="1:6">
      <c r="A642" s="269"/>
      <c r="B642" s="269"/>
      <c r="C642" s="269"/>
      <c r="D642" s="269"/>
      <c r="E642" s="269"/>
      <c r="F642" s="269"/>
    </row>
    <row r="643" spans="1:6">
      <c r="A643" s="269"/>
      <c r="B643" s="269"/>
      <c r="C643" s="269"/>
      <c r="D643" s="269"/>
      <c r="E643" s="269"/>
      <c r="F643" s="269"/>
    </row>
    <row r="644" spans="1:6">
      <c r="A644" s="269"/>
      <c r="B644" s="269"/>
      <c r="C644" s="269"/>
      <c r="D644" s="269"/>
      <c r="E644" s="269"/>
      <c r="F644" s="269"/>
    </row>
    <row r="645" spans="1:6">
      <c r="A645" s="269"/>
      <c r="B645" s="269"/>
      <c r="C645" s="269"/>
      <c r="D645" s="269"/>
      <c r="E645" s="269"/>
      <c r="F645" s="269"/>
    </row>
    <row r="646" spans="1:6">
      <c r="A646" s="269"/>
      <c r="B646" s="269"/>
      <c r="C646" s="269"/>
      <c r="D646" s="269"/>
      <c r="E646" s="269"/>
      <c r="F646" s="269"/>
    </row>
    <row r="647" spans="1:6">
      <c r="A647" s="269"/>
      <c r="B647" s="269"/>
      <c r="C647" s="269"/>
      <c r="D647" s="269"/>
      <c r="E647" s="269"/>
      <c r="F647" s="269"/>
    </row>
    <row r="648" spans="1:6">
      <c r="A648" s="269"/>
      <c r="B648" s="269"/>
      <c r="C648" s="269"/>
      <c r="D648" s="269"/>
      <c r="E648" s="269"/>
      <c r="F648" s="269"/>
    </row>
    <row r="649" spans="1:6">
      <c r="A649" s="269"/>
      <c r="B649" s="269"/>
      <c r="C649" s="269"/>
      <c r="D649" s="269"/>
      <c r="E649" s="269"/>
      <c r="F649" s="269"/>
    </row>
    <row r="650" spans="1:6">
      <c r="A650" s="269"/>
      <c r="B650" s="269"/>
      <c r="C650" s="269"/>
      <c r="D650" s="269"/>
      <c r="E650" s="269"/>
      <c r="F650" s="269"/>
    </row>
    <row r="651" spans="1:6">
      <c r="A651" s="269"/>
      <c r="B651" s="269"/>
      <c r="C651" s="269"/>
      <c r="D651" s="269"/>
      <c r="E651" s="269"/>
      <c r="F651" s="269"/>
    </row>
    <row r="652" spans="1:6">
      <c r="A652" s="269"/>
      <c r="B652" s="269"/>
      <c r="C652" s="269"/>
      <c r="D652" s="269"/>
      <c r="E652" s="269"/>
      <c r="F652" s="269"/>
    </row>
    <row r="653" spans="1:6">
      <c r="A653" s="269"/>
      <c r="B653" s="269"/>
      <c r="C653" s="269"/>
      <c r="D653" s="269"/>
      <c r="E653" s="269"/>
      <c r="F653" s="269"/>
    </row>
    <row r="654" spans="1:6">
      <c r="A654" s="269"/>
      <c r="B654" s="269"/>
      <c r="C654" s="269"/>
      <c r="D654" s="269"/>
      <c r="E654" s="269"/>
      <c r="F654" s="269"/>
    </row>
    <row r="655" spans="1:6">
      <c r="A655" s="269"/>
      <c r="B655" s="269"/>
      <c r="C655" s="269"/>
      <c r="D655" s="269"/>
      <c r="E655" s="269"/>
      <c r="F655" s="269"/>
    </row>
    <row r="656" spans="1:6">
      <c r="A656" s="269"/>
      <c r="B656" s="269"/>
      <c r="C656" s="269"/>
      <c r="D656" s="269"/>
      <c r="E656" s="269"/>
      <c r="F656" s="269"/>
    </row>
    <row r="657" spans="1:6">
      <c r="A657" s="269"/>
      <c r="B657" s="269"/>
      <c r="C657" s="269"/>
      <c r="D657" s="269"/>
      <c r="E657" s="269"/>
      <c r="F657" s="269"/>
    </row>
    <row r="658" spans="1:6">
      <c r="A658" s="269"/>
      <c r="B658" s="269"/>
      <c r="C658" s="269"/>
      <c r="D658" s="269"/>
      <c r="E658" s="269"/>
      <c r="F658" s="269"/>
    </row>
    <row r="659" spans="1:6">
      <c r="A659" s="269"/>
      <c r="B659" s="269"/>
      <c r="C659" s="269"/>
      <c r="D659" s="269"/>
      <c r="E659" s="269"/>
      <c r="F659" s="269"/>
    </row>
    <row r="660" spans="1:6">
      <c r="A660" s="269"/>
      <c r="B660" s="269"/>
      <c r="C660" s="269"/>
      <c r="D660" s="269"/>
      <c r="E660" s="269"/>
      <c r="F660" s="269"/>
    </row>
    <row r="661" spans="1:6">
      <c r="A661" s="269"/>
      <c r="B661" s="269"/>
      <c r="C661" s="269"/>
      <c r="D661" s="269"/>
      <c r="E661" s="269"/>
      <c r="F661" s="269"/>
    </row>
    <row r="662" spans="1:6">
      <c r="A662" s="269"/>
      <c r="B662" s="269"/>
      <c r="C662" s="269"/>
      <c r="D662" s="269"/>
      <c r="E662" s="269"/>
      <c r="F662" s="269"/>
    </row>
    <row r="663" spans="1:6">
      <c r="A663" s="269"/>
      <c r="B663" s="269"/>
      <c r="C663" s="269"/>
      <c r="D663" s="269"/>
      <c r="E663" s="269"/>
      <c r="F663" s="269"/>
    </row>
    <row r="664" spans="1:6">
      <c r="A664" s="269"/>
      <c r="B664" s="269"/>
      <c r="C664" s="269"/>
      <c r="D664" s="269"/>
      <c r="E664" s="269"/>
      <c r="F664" s="269"/>
    </row>
    <row r="665" spans="1:6">
      <c r="A665" s="269"/>
      <c r="B665" s="269"/>
      <c r="C665" s="269"/>
      <c r="D665" s="269"/>
      <c r="E665" s="269"/>
      <c r="F665" s="269"/>
    </row>
    <row r="666" spans="1:6">
      <c r="A666" s="269"/>
      <c r="B666" s="269"/>
      <c r="C666" s="269"/>
      <c r="D666" s="269"/>
      <c r="E666" s="269"/>
      <c r="F666" s="269"/>
    </row>
    <row r="667" spans="1:6">
      <c r="A667" s="269"/>
      <c r="B667" s="269"/>
      <c r="C667" s="269"/>
      <c r="D667" s="269"/>
      <c r="E667" s="269"/>
      <c r="F667" s="269"/>
    </row>
    <row r="668" spans="1:6">
      <c r="A668" s="269"/>
      <c r="B668" s="269"/>
      <c r="C668" s="269"/>
      <c r="D668" s="269"/>
      <c r="E668" s="269"/>
      <c r="F668" s="269"/>
    </row>
    <row r="669" spans="1:6">
      <c r="A669" s="269"/>
      <c r="B669" s="269"/>
      <c r="C669" s="269"/>
      <c r="D669" s="269"/>
      <c r="E669" s="269"/>
      <c r="F669" s="269"/>
    </row>
    <row r="670" spans="1:6">
      <c r="A670" s="269"/>
      <c r="B670" s="269"/>
      <c r="C670" s="269"/>
      <c r="D670" s="269"/>
      <c r="E670" s="269"/>
      <c r="F670" s="269"/>
    </row>
    <row r="671" spans="1:6">
      <c r="A671" s="269"/>
      <c r="B671" s="269"/>
      <c r="C671" s="269"/>
      <c r="D671" s="269"/>
      <c r="E671" s="269"/>
      <c r="F671" s="269"/>
    </row>
    <row r="672" spans="1:6">
      <c r="A672" s="269"/>
      <c r="B672" s="269"/>
      <c r="C672" s="269"/>
      <c r="D672" s="269"/>
      <c r="E672" s="269"/>
      <c r="F672" s="269"/>
    </row>
    <row r="673" spans="1:6">
      <c r="A673" s="269"/>
      <c r="B673" s="269"/>
      <c r="C673" s="269"/>
      <c r="D673" s="269"/>
      <c r="E673" s="269"/>
      <c r="F673" s="269"/>
    </row>
    <row r="674" spans="1:6">
      <c r="A674" s="269"/>
      <c r="B674" s="269"/>
      <c r="C674" s="269"/>
      <c r="D674" s="269"/>
      <c r="E674" s="269"/>
      <c r="F674" s="269"/>
    </row>
    <row r="675" spans="1:6">
      <c r="A675" s="269"/>
      <c r="B675" s="269"/>
      <c r="C675" s="269"/>
      <c r="D675" s="269"/>
      <c r="E675" s="269"/>
      <c r="F675" s="269"/>
    </row>
    <row r="676" spans="1:6">
      <c r="A676" s="269"/>
      <c r="B676" s="269"/>
      <c r="C676" s="269"/>
      <c r="D676" s="269"/>
      <c r="E676" s="269"/>
      <c r="F676" s="269"/>
    </row>
    <row r="677" spans="1:6">
      <c r="A677" s="269"/>
      <c r="B677" s="269"/>
      <c r="C677" s="269"/>
      <c r="D677" s="269"/>
      <c r="E677" s="269"/>
      <c r="F677" s="269"/>
    </row>
    <row r="678" spans="1:6">
      <c r="A678" s="269"/>
      <c r="B678" s="269"/>
      <c r="C678" s="269"/>
      <c r="D678" s="269"/>
      <c r="E678" s="269"/>
      <c r="F678" s="269"/>
    </row>
    <row r="679" spans="1:6">
      <c r="A679" s="269"/>
      <c r="B679" s="269"/>
      <c r="C679" s="269"/>
      <c r="D679" s="269"/>
      <c r="E679" s="269"/>
      <c r="F679" s="269"/>
    </row>
    <row r="680" spans="1:6">
      <c r="A680" s="269"/>
      <c r="B680" s="269"/>
      <c r="C680" s="269"/>
      <c r="D680" s="269"/>
      <c r="E680" s="269"/>
      <c r="F680" s="269"/>
    </row>
    <row r="681" spans="1:6">
      <c r="A681" s="269"/>
      <c r="B681" s="269"/>
      <c r="C681" s="269"/>
      <c r="D681" s="269"/>
      <c r="E681" s="269"/>
      <c r="F681" s="269"/>
    </row>
    <row r="682" spans="1:6">
      <c r="A682" s="269"/>
      <c r="B682" s="269"/>
      <c r="C682" s="269"/>
      <c r="D682" s="269"/>
      <c r="E682" s="269"/>
      <c r="F682" s="269"/>
    </row>
    <row r="683" spans="1:6">
      <c r="A683" s="269"/>
      <c r="B683" s="269"/>
      <c r="C683" s="269"/>
      <c r="D683" s="269"/>
      <c r="E683" s="269"/>
      <c r="F683" s="269"/>
    </row>
    <row r="684" spans="1:6">
      <c r="A684" s="269"/>
      <c r="B684" s="269"/>
      <c r="C684" s="269"/>
      <c r="D684" s="269"/>
      <c r="E684" s="269"/>
      <c r="F684" s="269"/>
    </row>
    <row r="685" spans="1:6">
      <c r="A685" s="269"/>
      <c r="B685" s="269"/>
      <c r="C685" s="269"/>
      <c r="D685" s="269"/>
      <c r="E685" s="269"/>
      <c r="F685" s="269"/>
    </row>
    <row r="686" spans="1:6">
      <c r="A686" s="269"/>
      <c r="B686" s="269"/>
      <c r="C686" s="269"/>
      <c r="D686" s="269"/>
      <c r="E686" s="269"/>
      <c r="F686" s="269"/>
    </row>
    <row r="687" spans="1:6">
      <c r="A687" s="269"/>
      <c r="B687" s="269"/>
      <c r="C687" s="269"/>
      <c r="D687" s="269"/>
      <c r="E687" s="269"/>
      <c r="F687" s="269"/>
    </row>
    <row r="688" spans="1:6">
      <c r="A688" s="269"/>
      <c r="B688" s="269"/>
      <c r="C688" s="269"/>
      <c r="D688" s="269"/>
      <c r="E688" s="269"/>
      <c r="F688" s="269"/>
    </row>
    <row r="689" spans="1:6">
      <c r="A689" s="269"/>
      <c r="B689" s="269"/>
      <c r="C689" s="269"/>
      <c r="D689" s="269"/>
      <c r="E689" s="269"/>
      <c r="F689" s="269"/>
    </row>
    <row r="690" spans="1:6">
      <c r="A690" s="269"/>
      <c r="B690" s="269"/>
      <c r="C690" s="269"/>
      <c r="D690" s="269"/>
      <c r="E690" s="269"/>
      <c r="F690" s="269"/>
    </row>
    <row r="691" spans="1:6">
      <c r="A691" s="269"/>
      <c r="B691" s="269"/>
      <c r="C691" s="269"/>
      <c r="D691" s="269"/>
      <c r="E691" s="269"/>
      <c r="F691" s="269"/>
    </row>
    <row r="692" spans="1:6">
      <c r="A692" s="269"/>
      <c r="B692" s="269"/>
      <c r="C692" s="269"/>
      <c r="D692" s="269"/>
      <c r="E692" s="269"/>
      <c r="F692" s="269"/>
    </row>
    <row r="693" spans="1:6">
      <c r="A693" s="269"/>
      <c r="B693" s="269"/>
      <c r="C693" s="269"/>
      <c r="D693" s="269"/>
      <c r="E693" s="269"/>
      <c r="F693" s="269"/>
    </row>
    <row r="694" spans="1:6">
      <c r="A694" s="269"/>
      <c r="B694" s="269"/>
      <c r="C694" s="269"/>
      <c r="D694" s="269"/>
      <c r="E694" s="269"/>
      <c r="F694" s="269"/>
    </row>
    <row r="695" spans="1:6">
      <c r="A695" s="269"/>
      <c r="B695" s="269"/>
      <c r="C695" s="269"/>
      <c r="D695" s="269"/>
      <c r="E695" s="269"/>
      <c r="F695" s="269"/>
    </row>
    <row r="696" spans="1:6">
      <c r="A696" s="269"/>
      <c r="B696" s="269"/>
      <c r="C696" s="269"/>
      <c r="D696" s="269"/>
      <c r="E696" s="269"/>
      <c r="F696" s="269"/>
    </row>
    <row r="697" spans="1:6">
      <c r="A697" s="269"/>
      <c r="B697" s="269"/>
      <c r="C697" s="269"/>
      <c r="D697" s="269"/>
      <c r="E697" s="269"/>
      <c r="F697" s="269"/>
    </row>
    <row r="698" spans="1:6">
      <c r="A698" s="269"/>
      <c r="B698" s="269"/>
      <c r="C698" s="269"/>
      <c r="D698" s="269"/>
      <c r="E698" s="269"/>
      <c r="F698" s="269"/>
    </row>
    <row r="699" spans="1:6">
      <c r="A699" s="269"/>
      <c r="B699" s="269"/>
      <c r="C699" s="269"/>
      <c r="D699" s="269"/>
      <c r="E699" s="269"/>
      <c r="F699" s="269"/>
    </row>
    <row r="700" spans="1:6">
      <c r="A700" s="269"/>
      <c r="B700" s="269"/>
      <c r="C700" s="269"/>
      <c r="D700" s="269"/>
      <c r="E700" s="269"/>
      <c r="F700" s="269"/>
    </row>
    <row r="701" spans="1:6">
      <c r="A701" s="269"/>
      <c r="B701" s="269"/>
      <c r="C701" s="269"/>
      <c r="D701" s="269"/>
      <c r="E701" s="269"/>
      <c r="F701" s="269"/>
    </row>
    <row r="702" spans="1:6">
      <c r="A702" s="269"/>
      <c r="B702" s="269"/>
      <c r="C702" s="269"/>
      <c r="D702" s="269"/>
      <c r="E702" s="269"/>
      <c r="F702" s="269"/>
    </row>
    <row r="703" spans="1:6">
      <c r="A703" s="269"/>
      <c r="B703" s="269"/>
      <c r="C703" s="269"/>
      <c r="D703" s="269"/>
      <c r="E703" s="269"/>
      <c r="F703" s="269"/>
    </row>
    <row r="704" spans="1:6">
      <c r="A704" s="269"/>
      <c r="B704" s="269"/>
      <c r="C704" s="269"/>
      <c r="D704" s="269"/>
      <c r="E704" s="269"/>
      <c r="F704" s="269"/>
    </row>
    <row r="705" spans="1:6">
      <c r="A705" s="269"/>
      <c r="B705" s="269"/>
      <c r="C705" s="269"/>
      <c r="D705" s="269"/>
      <c r="E705" s="269"/>
      <c r="F705" s="269"/>
    </row>
    <row r="706" spans="1:6">
      <c r="A706" s="269"/>
      <c r="B706" s="269"/>
      <c r="C706" s="269"/>
      <c r="D706" s="269"/>
      <c r="E706" s="269"/>
      <c r="F706" s="269"/>
    </row>
    <row r="707" spans="1:6">
      <c r="A707" s="269"/>
      <c r="B707" s="269"/>
      <c r="C707" s="269"/>
      <c r="D707" s="269"/>
      <c r="E707" s="269"/>
      <c r="F707" s="269"/>
    </row>
    <row r="708" spans="1:6">
      <c r="A708" s="269"/>
      <c r="B708" s="269"/>
      <c r="C708" s="269"/>
      <c r="D708" s="269"/>
      <c r="E708" s="269"/>
      <c r="F708" s="269"/>
    </row>
    <row r="709" spans="1:6">
      <c r="A709" s="269"/>
      <c r="B709" s="269"/>
      <c r="C709" s="269"/>
      <c r="D709" s="269"/>
      <c r="E709" s="269"/>
      <c r="F709" s="269"/>
    </row>
    <row r="710" spans="1:6">
      <c r="A710" s="269"/>
      <c r="B710" s="269"/>
      <c r="C710" s="269"/>
      <c r="D710" s="269"/>
      <c r="E710" s="269"/>
      <c r="F710" s="269"/>
    </row>
    <row r="711" spans="1:6">
      <c r="A711" s="269"/>
      <c r="B711" s="269"/>
      <c r="C711" s="269"/>
      <c r="D711" s="269"/>
      <c r="E711" s="269"/>
      <c r="F711" s="269"/>
    </row>
    <row r="712" spans="1:6">
      <c r="A712" s="269"/>
      <c r="B712" s="269"/>
      <c r="C712" s="269"/>
      <c r="D712" s="269"/>
      <c r="E712" s="269"/>
      <c r="F712" s="269"/>
    </row>
    <row r="713" spans="1:6">
      <c r="A713" s="269"/>
      <c r="B713" s="269"/>
      <c r="C713" s="269"/>
      <c r="D713" s="269"/>
      <c r="E713" s="269"/>
      <c r="F713" s="269"/>
    </row>
    <row r="714" spans="1:6">
      <c r="A714" s="269"/>
      <c r="B714" s="269"/>
      <c r="C714" s="269"/>
      <c r="D714" s="269"/>
      <c r="E714" s="269"/>
      <c r="F714" s="269"/>
    </row>
    <row r="715" spans="1:6">
      <c r="A715" s="269"/>
      <c r="B715" s="269"/>
      <c r="C715" s="269"/>
      <c r="D715" s="269"/>
      <c r="E715" s="269"/>
      <c r="F715" s="269"/>
    </row>
    <row r="716" spans="1:6">
      <c r="A716" s="269"/>
      <c r="B716" s="269"/>
      <c r="C716" s="269"/>
      <c r="D716" s="269"/>
      <c r="E716" s="269"/>
      <c r="F716" s="269"/>
    </row>
    <row r="717" spans="1:6">
      <c r="A717" s="269"/>
      <c r="B717" s="269"/>
      <c r="C717" s="269"/>
      <c r="D717" s="269"/>
      <c r="E717" s="269"/>
      <c r="F717" s="269"/>
    </row>
    <row r="718" spans="1:6">
      <c r="A718" s="269"/>
      <c r="B718" s="269"/>
      <c r="C718" s="269"/>
      <c r="D718" s="269"/>
      <c r="E718" s="269"/>
      <c r="F718" s="269"/>
    </row>
    <row r="719" spans="1:6">
      <c r="A719" s="269"/>
      <c r="B719" s="269"/>
      <c r="C719" s="269"/>
      <c r="D719" s="269"/>
      <c r="E719" s="269"/>
      <c r="F719" s="269"/>
    </row>
    <row r="720" spans="1:6">
      <c r="A720" s="269"/>
      <c r="B720" s="269"/>
      <c r="C720" s="269"/>
      <c r="D720" s="269"/>
      <c r="E720" s="269"/>
      <c r="F720" s="269"/>
    </row>
    <row r="721" spans="1:6">
      <c r="A721" s="269"/>
      <c r="B721" s="269"/>
      <c r="C721" s="269"/>
      <c r="D721" s="269"/>
      <c r="E721" s="269"/>
      <c r="F721" s="269"/>
    </row>
    <row r="722" spans="1:6">
      <c r="A722" s="269"/>
      <c r="B722" s="269"/>
      <c r="C722" s="269"/>
      <c r="D722" s="269"/>
      <c r="E722" s="269"/>
      <c r="F722" s="269"/>
    </row>
    <row r="723" spans="1:6">
      <c r="A723" s="269"/>
      <c r="B723" s="269"/>
      <c r="C723" s="269"/>
      <c r="D723" s="269"/>
      <c r="E723" s="269"/>
      <c r="F723" s="269"/>
    </row>
    <row r="724" spans="1:6">
      <c r="A724" s="269"/>
      <c r="B724" s="269"/>
      <c r="C724" s="269"/>
      <c r="D724" s="269"/>
      <c r="E724" s="269"/>
      <c r="F724" s="269"/>
    </row>
    <row r="725" spans="1:6">
      <c r="A725" s="269"/>
      <c r="B725" s="269"/>
      <c r="C725" s="269"/>
      <c r="D725" s="269"/>
      <c r="E725" s="269"/>
      <c r="F725" s="269"/>
    </row>
    <row r="726" spans="1:6">
      <c r="A726" s="269"/>
      <c r="B726" s="269"/>
      <c r="C726" s="269"/>
      <c r="D726" s="269"/>
      <c r="E726" s="269"/>
      <c r="F726" s="269"/>
    </row>
    <row r="727" spans="1:6">
      <c r="A727" s="269"/>
      <c r="B727" s="269"/>
      <c r="C727" s="269"/>
      <c r="D727" s="269"/>
      <c r="E727" s="269"/>
      <c r="F727" s="269"/>
    </row>
    <row r="728" spans="1:6">
      <c r="A728" s="269"/>
      <c r="B728" s="269"/>
      <c r="C728" s="269"/>
      <c r="D728" s="269"/>
      <c r="E728" s="269"/>
      <c r="F728" s="269"/>
    </row>
    <row r="729" spans="1:6">
      <c r="A729" s="269"/>
      <c r="B729" s="269"/>
      <c r="C729" s="269"/>
      <c r="D729" s="269"/>
      <c r="E729" s="269"/>
      <c r="F729" s="269"/>
    </row>
    <row r="730" spans="1:6">
      <c r="A730" s="269"/>
      <c r="B730" s="269"/>
      <c r="C730" s="269"/>
      <c r="D730" s="269"/>
      <c r="E730" s="269"/>
      <c r="F730" s="269"/>
    </row>
    <row r="731" spans="1:6">
      <c r="A731" s="269"/>
      <c r="B731" s="269"/>
      <c r="C731" s="269"/>
      <c r="D731" s="269"/>
      <c r="E731" s="269"/>
      <c r="F731" s="269"/>
    </row>
    <row r="732" spans="1:6">
      <c r="A732" s="269"/>
      <c r="B732" s="269"/>
      <c r="C732" s="269"/>
      <c r="D732" s="269"/>
      <c r="E732" s="269"/>
      <c r="F732" s="269"/>
    </row>
    <row r="733" spans="1:6">
      <c r="A733" s="269"/>
      <c r="B733" s="269"/>
      <c r="C733" s="269"/>
      <c r="D733" s="269"/>
      <c r="E733" s="269"/>
      <c r="F733" s="269"/>
    </row>
    <row r="734" spans="1:6">
      <c r="A734" s="269"/>
      <c r="B734" s="269"/>
      <c r="C734" s="269"/>
      <c r="D734" s="269"/>
      <c r="E734" s="269"/>
      <c r="F734" s="269"/>
    </row>
    <row r="735" spans="1:6">
      <c r="A735" s="269"/>
      <c r="B735" s="269"/>
      <c r="C735" s="269"/>
      <c r="D735" s="269"/>
      <c r="E735" s="269"/>
      <c r="F735" s="269"/>
    </row>
    <row r="736" spans="1:6">
      <c r="A736" s="269"/>
      <c r="B736" s="269"/>
      <c r="C736" s="269"/>
      <c r="D736" s="269"/>
      <c r="E736" s="269"/>
      <c r="F736" s="269"/>
    </row>
    <row r="737" spans="1:6">
      <c r="A737" s="269"/>
      <c r="B737" s="269"/>
      <c r="C737" s="269"/>
      <c r="D737" s="269"/>
      <c r="E737" s="269"/>
      <c r="F737" s="269"/>
    </row>
    <row r="738" spans="1:6">
      <c r="A738" s="269"/>
      <c r="B738" s="269"/>
      <c r="C738" s="269"/>
      <c r="D738" s="269"/>
      <c r="E738" s="269"/>
      <c r="F738" s="269"/>
    </row>
    <row r="739" spans="1:6">
      <c r="A739" s="269"/>
      <c r="B739" s="269"/>
      <c r="C739" s="269"/>
      <c r="D739" s="269"/>
      <c r="E739" s="269"/>
      <c r="F739" s="269"/>
    </row>
    <row r="740" spans="1:6">
      <c r="A740" s="269"/>
      <c r="B740" s="269"/>
      <c r="C740" s="269"/>
      <c r="D740" s="269"/>
      <c r="E740" s="269"/>
      <c r="F740" s="269"/>
    </row>
    <row r="741" spans="1:6">
      <c r="A741" s="269"/>
      <c r="B741" s="269"/>
      <c r="C741" s="269"/>
      <c r="D741" s="269"/>
      <c r="E741" s="269"/>
      <c r="F741" s="269"/>
    </row>
    <row r="742" spans="1:6">
      <c r="A742" s="269"/>
      <c r="B742" s="269"/>
      <c r="C742" s="269"/>
      <c r="D742" s="269"/>
      <c r="E742" s="269"/>
      <c r="F742" s="269"/>
    </row>
    <row r="743" spans="1:6">
      <c r="A743" s="269"/>
      <c r="B743" s="269"/>
      <c r="C743" s="269"/>
      <c r="D743" s="269"/>
      <c r="E743" s="269"/>
      <c r="F743" s="269"/>
    </row>
    <row r="744" spans="1:6">
      <c r="A744" s="269"/>
      <c r="B744" s="269"/>
      <c r="C744" s="269"/>
      <c r="D744" s="269"/>
      <c r="E744" s="269"/>
      <c r="F744" s="269"/>
    </row>
    <row r="745" spans="1:6">
      <c r="A745" s="269"/>
      <c r="B745" s="269"/>
      <c r="C745" s="269"/>
      <c r="D745" s="269"/>
      <c r="E745" s="269"/>
      <c r="F745" s="269"/>
    </row>
    <row r="746" spans="1:6">
      <c r="A746" s="269"/>
      <c r="B746" s="269"/>
      <c r="C746" s="269"/>
      <c r="D746" s="269"/>
      <c r="E746" s="269"/>
      <c r="F746" s="269"/>
    </row>
    <row r="747" spans="1:6">
      <c r="A747" s="269"/>
      <c r="B747" s="269"/>
      <c r="C747" s="269"/>
      <c r="D747" s="269"/>
      <c r="E747" s="269"/>
      <c r="F747" s="269"/>
    </row>
    <row r="748" spans="1:6">
      <c r="A748" s="269"/>
      <c r="B748" s="269"/>
      <c r="C748" s="269"/>
      <c r="D748" s="269"/>
      <c r="E748" s="269"/>
      <c r="F748" s="269"/>
    </row>
    <row r="749" spans="1:6">
      <c r="A749" s="269"/>
      <c r="B749" s="269"/>
      <c r="C749" s="269"/>
      <c r="D749" s="269"/>
      <c r="E749" s="269"/>
      <c r="F749" s="269"/>
    </row>
    <row r="750" spans="1:6">
      <c r="A750" s="269"/>
      <c r="B750" s="269"/>
      <c r="C750" s="269"/>
      <c r="D750" s="269"/>
      <c r="E750" s="269"/>
      <c r="F750" s="269"/>
    </row>
    <row r="751" spans="1:6">
      <c r="A751" s="269"/>
      <c r="B751" s="269"/>
      <c r="C751" s="269"/>
      <c r="D751" s="269"/>
      <c r="E751" s="269"/>
      <c r="F751" s="269"/>
    </row>
    <row r="752" spans="1:6">
      <c r="A752" s="269"/>
      <c r="B752" s="269"/>
      <c r="C752" s="269"/>
      <c r="D752" s="269"/>
      <c r="E752" s="269"/>
      <c r="F752" s="269"/>
    </row>
    <row r="753" spans="1:6">
      <c r="A753" s="269"/>
      <c r="B753" s="269"/>
      <c r="C753" s="269"/>
      <c r="D753" s="269"/>
      <c r="E753" s="269"/>
      <c r="F753" s="269"/>
    </row>
    <row r="754" spans="1:6">
      <c r="A754" s="269"/>
      <c r="B754" s="269"/>
      <c r="C754" s="269"/>
      <c r="D754" s="269"/>
      <c r="E754" s="269"/>
      <c r="F754" s="269"/>
    </row>
    <row r="755" spans="1:6">
      <c r="A755" s="269"/>
      <c r="B755" s="269"/>
      <c r="C755" s="269"/>
      <c r="D755" s="269"/>
      <c r="E755" s="269"/>
      <c r="F755" s="269"/>
    </row>
    <row r="756" spans="1:6">
      <c r="A756" s="269"/>
      <c r="B756" s="269"/>
      <c r="C756" s="269"/>
      <c r="D756" s="269"/>
      <c r="E756" s="269"/>
      <c r="F756" s="269"/>
    </row>
    <row r="757" spans="1:6">
      <c r="A757" s="269"/>
      <c r="B757" s="269"/>
      <c r="C757" s="269"/>
      <c r="D757" s="269"/>
      <c r="E757" s="269"/>
      <c r="F757" s="269"/>
    </row>
    <row r="758" spans="1:6">
      <c r="A758" s="269"/>
      <c r="B758" s="269"/>
      <c r="C758" s="269"/>
      <c r="D758" s="269"/>
      <c r="E758" s="269"/>
      <c r="F758" s="269"/>
    </row>
    <row r="759" spans="1:6">
      <c r="A759" s="269"/>
      <c r="B759" s="269"/>
      <c r="C759" s="269"/>
      <c r="D759" s="269"/>
      <c r="E759" s="269"/>
      <c r="F759" s="269"/>
    </row>
    <row r="760" spans="1:6">
      <c r="A760" s="269"/>
      <c r="B760" s="269"/>
      <c r="C760" s="269"/>
      <c r="D760" s="269"/>
      <c r="E760" s="269"/>
      <c r="F760" s="269"/>
    </row>
    <row r="761" spans="1:6">
      <c r="A761" s="269"/>
      <c r="B761" s="269"/>
      <c r="C761" s="269"/>
      <c r="D761" s="269"/>
      <c r="E761" s="269"/>
      <c r="F761" s="269"/>
    </row>
    <row r="762" spans="1:6">
      <c r="A762" s="269"/>
      <c r="B762" s="269"/>
      <c r="C762" s="269"/>
      <c r="D762" s="269"/>
      <c r="E762" s="269"/>
      <c r="F762" s="269"/>
    </row>
    <row r="763" spans="1:6">
      <c r="A763" s="269"/>
      <c r="B763" s="269"/>
      <c r="C763" s="269"/>
      <c r="D763" s="269"/>
      <c r="E763" s="269"/>
      <c r="F763" s="269"/>
    </row>
    <row r="764" spans="1:6">
      <c r="A764" s="269"/>
      <c r="B764" s="269"/>
      <c r="C764" s="269"/>
      <c r="D764" s="269"/>
      <c r="E764" s="269"/>
      <c r="F764" s="269"/>
    </row>
    <row r="765" spans="1:6">
      <c r="A765" s="269"/>
      <c r="B765" s="269"/>
      <c r="C765" s="269"/>
      <c r="D765" s="269"/>
      <c r="E765" s="269"/>
      <c r="F765" s="269"/>
    </row>
    <row r="766" spans="1:6">
      <c r="A766" s="269"/>
      <c r="B766" s="269"/>
      <c r="C766" s="269"/>
      <c r="D766" s="269"/>
      <c r="E766" s="269"/>
      <c r="F766" s="269"/>
    </row>
    <row r="767" spans="1:6">
      <c r="A767" s="269"/>
      <c r="B767" s="269"/>
      <c r="C767" s="269"/>
      <c r="D767" s="269"/>
      <c r="E767" s="269"/>
      <c r="F767" s="269"/>
    </row>
    <row r="768" spans="1:6">
      <c r="A768" s="269"/>
      <c r="B768" s="269"/>
      <c r="C768" s="269"/>
      <c r="D768" s="269"/>
      <c r="E768" s="269"/>
      <c r="F768" s="269"/>
    </row>
    <row r="769" spans="1:6">
      <c r="A769" s="269"/>
      <c r="B769" s="269"/>
      <c r="C769" s="269"/>
      <c r="D769" s="269"/>
      <c r="E769" s="269"/>
      <c r="F769" s="269"/>
    </row>
    <row r="770" spans="1:6">
      <c r="A770" s="269"/>
      <c r="B770" s="269"/>
      <c r="C770" s="269"/>
      <c r="D770" s="269"/>
      <c r="E770" s="269"/>
      <c r="F770" s="269"/>
    </row>
    <row r="771" spans="1:6">
      <c r="A771" s="269"/>
      <c r="B771" s="269"/>
      <c r="C771" s="269"/>
      <c r="D771" s="269"/>
      <c r="E771" s="269"/>
      <c r="F771" s="269"/>
    </row>
    <row r="772" spans="1:6">
      <c r="A772" s="269"/>
      <c r="B772" s="269"/>
      <c r="C772" s="269"/>
      <c r="D772" s="269"/>
      <c r="E772" s="269"/>
      <c r="F772" s="269"/>
    </row>
    <row r="773" spans="1:6">
      <c r="A773" s="269"/>
      <c r="B773" s="269"/>
      <c r="C773" s="269"/>
      <c r="D773" s="269"/>
      <c r="E773" s="269"/>
      <c r="F773" s="269"/>
    </row>
    <row r="774" spans="1:6">
      <c r="A774" s="269"/>
      <c r="B774" s="269"/>
      <c r="C774" s="269"/>
      <c r="D774" s="269"/>
      <c r="E774" s="269"/>
      <c r="F774" s="269"/>
    </row>
    <row r="775" spans="1:6">
      <c r="A775" s="269"/>
      <c r="B775" s="269"/>
      <c r="C775" s="269"/>
      <c r="D775" s="269"/>
      <c r="E775" s="269"/>
      <c r="F775" s="269"/>
    </row>
    <row r="776" spans="1:6">
      <c r="A776" s="269"/>
      <c r="B776" s="269"/>
      <c r="C776" s="269"/>
      <c r="D776" s="269"/>
      <c r="E776" s="269"/>
      <c r="F776" s="269"/>
    </row>
    <row r="777" spans="1:6">
      <c r="A777" s="269"/>
      <c r="B777" s="269"/>
      <c r="C777" s="269"/>
      <c r="D777" s="269"/>
      <c r="E777" s="269"/>
      <c r="F777" s="269"/>
    </row>
    <row r="778" spans="1:6">
      <c r="A778" s="269"/>
      <c r="B778" s="269"/>
      <c r="C778" s="269"/>
      <c r="D778" s="269"/>
      <c r="E778" s="269"/>
      <c r="F778" s="269"/>
    </row>
    <row r="779" spans="1:6">
      <c r="A779" s="269"/>
      <c r="B779" s="269"/>
      <c r="C779" s="269"/>
      <c r="D779" s="269"/>
      <c r="E779" s="269"/>
      <c r="F779" s="269"/>
    </row>
    <row r="780" spans="1:6">
      <c r="A780" s="269"/>
      <c r="B780" s="269"/>
      <c r="C780" s="269"/>
      <c r="D780" s="269"/>
      <c r="E780" s="269"/>
      <c r="F780" s="269"/>
    </row>
    <row r="781" spans="1:6">
      <c r="A781" s="269"/>
      <c r="B781" s="269"/>
      <c r="C781" s="269"/>
      <c r="D781" s="269"/>
      <c r="E781" s="269"/>
      <c r="F781" s="269"/>
    </row>
    <row r="782" spans="1:6">
      <c r="A782" s="269"/>
      <c r="B782" s="269"/>
      <c r="C782" s="269"/>
      <c r="D782" s="269"/>
      <c r="E782" s="269"/>
      <c r="F782" s="269"/>
    </row>
    <row r="783" spans="1:6">
      <c r="A783" s="269"/>
      <c r="B783" s="269"/>
      <c r="C783" s="269"/>
      <c r="D783" s="269"/>
      <c r="E783" s="269"/>
      <c r="F783" s="269"/>
    </row>
    <row r="784" spans="1:6">
      <c r="A784" s="269"/>
      <c r="B784" s="269"/>
      <c r="C784" s="269"/>
      <c r="D784" s="269"/>
      <c r="E784" s="269"/>
      <c r="F784" s="269"/>
    </row>
    <row r="785" spans="1:6">
      <c r="A785" s="269"/>
      <c r="B785" s="269"/>
      <c r="C785" s="269"/>
      <c r="D785" s="269"/>
      <c r="E785" s="269"/>
      <c r="F785" s="269"/>
    </row>
    <row r="786" spans="1:6">
      <c r="A786" s="269"/>
      <c r="B786" s="269"/>
      <c r="C786" s="269"/>
      <c r="D786" s="269"/>
      <c r="E786" s="269"/>
      <c r="F786" s="269"/>
    </row>
    <row r="787" spans="1:6">
      <c r="A787" s="269"/>
      <c r="B787" s="269"/>
      <c r="C787" s="269"/>
      <c r="D787" s="269"/>
      <c r="E787" s="269"/>
      <c r="F787" s="269"/>
    </row>
    <row r="788" spans="1:6">
      <c r="A788" s="269"/>
      <c r="B788" s="269"/>
      <c r="C788" s="269"/>
      <c r="D788" s="269"/>
      <c r="E788" s="269"/>
      <c r="F788" s="269"/>
    </row>
    <row r="789" spans="1:6">
      <c r="A789" s="269"/>
      <c r="B789" s="269"/>
      <c r="C789" s="269"/>
      <c r="D789" s="269"/>
      <c r="E789" s="269"/>
      <c r="F789" s="269"/>
    </row>
    <row r="790" spans="1:6">
      <c r="A790" s="269"/>
      <c r="B790" s="269"/>
      <c r="C790" s="269"/>
      <c r="D790" s="269"/>
      <c r="E790" s="269"/>
      <c r="F790" s="269"/>
    </row>
    <row r="791" spans="1:6">
      <c r="A791" s="269"/>
      <c r="B791" s="269"/>
      <c r="C791" s="269"/>
      <c r="D791" s="269"/>
      <c r="E791" s="269"/>
      <c r="F791" s="269"/>
    </row>
    <row r="792" spans="1:6">
      <c r="A792" s="269"/>
      <c r="B792" s="269"/>
      <c r="C792" s="269"/>
      <c r="D792" s="269"/>
      <c r="E792" s="269"/>
      <c r="F792" s="269"/>
    </row>
    <row r="793" spans="1:6">
      <c r="A793" s="269"/>
      <c r="B793" s="269"/>
      <c r="C793" s="269"/>
      <c r="D793" s="269"/>
      <c r="E793" s="269"/>
      <c r="F793" s="269"/>
    </row>
    <row r="794" spans="1:6">
      <c r="A794" s="269"/>
      <c r="B794" s="269"/>
      <c r="C794" s="269"/>
      <c r="D794" s="269"/>
      <c r="E794" s="269"/>
      <c r="F794" s="269"/>
    </row>
    <row r="795" spans="1:6">
      <c r="A795" s="269"/>
      <c r="B795" s="269"/>
      <c r="C795" s="269"/>
      <c r="D795" s="269"/>
      <c r="E795" s="269"/>
      <c r="F795" s="269"/>
    </row>
    <row r="796" spans="1:6">
      <c r="A796" s="269"/>
      <c r="B796" s="269"/>
      <c r="C796" s="269"/>
      <c r="D796" s="269"/>
      <c r="E796" s="269"/>
      <c r="F796" s="269"/>
    </row>
    <row r="797" spans="1:6">
      <c r="A797" s="269"/>
      <c r="B797" s="269"/>
      <c r="C797" s="269"/>
      <c r="D797" s="269"/>
      <c r="E797" s="269"/>
      <c r="F797" s="269"/>
    </row>
    <row r="798" spans="1:6">
      <c r="A798" s="269"/>
      <c r="B798" s="269"/>
      <c r="C798" s="269"/>
      <c r="D798" s="269"/>
      <c r="E798" s="269"/>
      <c r="F798" s="269"/>
    </row>
    <row r="799" spans="1:6">
      <c r="A799" s="269"/>
      <c r="B799" s="269"/>
      <c r="C799" s="269"/>
      <c r="D799" s="269"/>
      <c r="E799" s="269"/>
      <c r="F799" s="269"/>
    </row>
    <row r="800" spans="1:6">
      <c r="A800" s="269"/>
      <c r="B800" s="269"/>
      <c r="C800" s="269"/>
      <c r="D800" s="269"/>
      <c r="E800" s="269"/>
      <c r="F800" s="269"/>
    </row>
    <row r="801" spans="1:6">
      <c r="A801" s="269"/>
      <c r="B801" s="269"/>
      <c r="C801" s="269"/>
      <c r="D801" s="269"/>
      <c r="E801" s="269"/>
      <c r="F801" s="269"/>
    </row>
    <row r="802" spans="1:6">
      <c r="A802" s="269"/>
      <c r="B802" s="269"/>
      <c r="C802" s="269"/>
      <c r="D802" s="269"/>
      <c r="E802" s="269"/>
      <c r="F802" s="269"/>
    </row>
    <row r="803" spans="1:6">
      <c r="A803" s="269"/>
      <c r="B803" s="269"/>
      <c r="C803" s="269"/>
      <c r="D803" s="269"/>
      <c r="E803" s="269"/>
      <c r="F803" s="269"/>
    </row>
    <row r="804" spans="1:6">
      <c r="A804" s="269"/>
      <c r="B804" s="269"/>
      <c r="C804" s="269"/>
      <c r="D804" s="269"/>
      <c r="E804" s="269"/>
      <c r="F804" s="269"/>
    </row>
    <row r="805" spans="1:6">
      <c r="A805" s="269"/>
      <c r="B805" s="269"/>
      <c r="C805" s="269"/>
      <c r="D805" s="269"/>
      <c r="E805" s="269"/>
      <c r="F805" s="269"/>
    </row>
    <row r="806" spans="1:6">
      <c r="A806" s="269"/>
      <c r="B806" s="269"/>
      <c r="C806" s="269"/>
      <c r="D806" s="269"/>
      <c r="E806" s="269"/>
      <c r="F806" s="269"/>
    </row>
    <row r="807" spans="1:6">
      <c r="A807" s="269"/>
      <c r="B807" s="269"/>
      <c r="C807" s="269"/>
      <c r="D807" s="269"/>
      <c r="E807" s="269"/>
      <c r="F807" s="269"/>
    </row>
    <row r="808" spans="1:6">
      <c r="A808" s="269"/>
      <c r="B808" s="269"/>
      <c r="C808" s="269"/>
      <c r="D808" s="269"/>
      <c r="E808" s="269"/>
      <c r="F808" s="269"/>
    </row>
    <row r="809" spans="1:6">
      <c r="A809" s="269"/>
      <c r="B809" s="269"/>
      <c r="C809" s="269"/>
      <c r="D809" s="269"/>
      <c r="E809" s="269"/>
      <c r="F809" s="269"/>
    </row>
    <row r="810" spans="1:6">
      <c r="A810" s="269"/>
      <c r="B810" s="269"/>
      <c r="C810" s="269"/>
      <c r="D810" s="269"/>
      <c r="E810" s="269"/>
      <c r="F810" s="269"/>
    </row>
    <row r="811" spans="1:6">
      <c r="A811" s="269"/>
      <c r="B811" s="269"/>
      <c r="C811" s="269"/>
      <c r="D811" s="269"/>
      <c r="E811" s="269"/>
      <c r="F811" s="269"/>
    </row>
    <row r="812" spans="1:6">
      <c r="A812" s="269"/>
      <c r="B812" s="269"/>
      <c r="C812" s="269"/>
      <c r="D812" s="269"/>
      <c r="E812" s="269"/>
      <c r="F812" s="269"/>
    </row>
    <row r="813" spans="1:6">
      <c r="A813" s="269"/>
      <c r="B813" s="269"/>
      <c r="C813" s="269"/>
      <c r="D813" s="269"/>
      <c r="E813" s="269"/>
      <c r="F813" s="269"/>
    </row>
    <row r="814" spans="1:6">
      <c r="A814" s="269"/>
      <c r="B814" s="269"/>
      <c r="C814" s="269"/>
      <c r="D814" s="269"/>
      <c r="E814" s="269"/>
      <c r="F814" s="269"/>
    </row>
    <row r="815" spans="1:6">
      <c r="A815" s="269"/>
      <c r="B815" s="269"/>
      <c r="C815" s="269"/>
      <c r="D815" s="269"/>
      <c r="E815" s="269"/>
      <c r="F815" s="269"/>
    </row>
    <row r="816" spans="1:6">
      <c r="A816" s="269"/>
      <c r="B816" s="269"/>
      <c r="C816" s="269"/>
      <c r="D816" s="269"/>
      <c r="E816" s="269"/>
      <c r="F816" s="269"/>
    </row>
    <row r="817" spans="1:6">
      <c r="A817" s="269"/>
      <c r="B817" s="269"/>
      <c r="C817" s="269"/>
      <c r="D817" s="269"/>
      <c r="E817" s="269"/>
      <c r="F817" s="269"/>
    </row>
    <row r="818" spans="1:6">
      <c r="A818" s="269"/>
      <c r="B818" s="269"/>
      <c r="C818" s="269"/>
      <c r="D818" s="269"/>
      <c r="E818" s="269"/>
      <c r="F818" s="269"/>
    </row>
    <row r="819" spans="1:6">
      <c r="A819" s="269"/>
      <c r="B819" s="269"/>
      <c r="C819" s="269"/>
      <c r="D819" s="269"/>
      <c r="E819" s="269"/>
      <c r="F819" s="269"/>
    </row>
    <row r="820" spans="1:6">
      <c r="A820" s="269"/>
      <c r="B820" s="269"/>
      <c r="C820" s="269"/>
      <c r="D820" s="269"/>
      <c r="E820" s="269"/>
      <c r="F820" s="269"/>
    </row>
    <row r="821" spans="1:6">
      <c r="A821" s="269"/>
      <c r="B821" s="269"/>
      <c r="C821" s="269"/>
      <c r="D821" s="269"/>
      <c r="E821" s="269"/>
      <c r="F821" s="269"/>
    </row>
    <row r="822" spans="1:6">
      <c r="A822" s="269"/>
      <c r="B822" s="269"/>
      <c r="C822" s="269"/>
      <c r="D822" s="269"/>
      <c r="E822" s="269"/>
      <c r="F822" s="269"/>
    </row>
    <row r="823" spans="1:6">
      <c r="A823" s="269"/>
      <c r="B823" s="269"/>
      <c r="C823" s="269"/>
      <c r="D823" s="269"/>
      <c r="E823" s="269"/>
      <c r="F823" s="269"/>
    </row>
    <row r="824" spans="1:6">
      <c r="A824" s="269"/>
      <c r="B824" s="269"/>
      <c r="C824" s="269"/>
      <c r="D824" s="269"/>
      <c r="E824" s="269"/>
      <c r="F824" s="269"/>
    </row>
    <row r="825" spans="1:6">
      <c r="A825" s="269"/>
      <c r="B825" s="269"/>
      <c r="C825" s="269"/>
      <c r="D825" s="269"/>
      <c r="E825" s="269"/>
      <c r="F825" s="269"/>
    </row>
    <row r="826" spans="1:6">
      <c r="A826" s="269"/>
      <c r="B826" s="269"/>
      <c r="C826" s="269"/>
      <c r="D826" s="269"/>
      <c r="E826" s="269"/>
      <c r="F826" s="269"/>
    </row>
    <row r="827" spans="1:6">
      <c r="A827" s="269"/>
      <c r="B827" s="269"/>
      <c r="C827" s="269"/>
      <c r="D827" s="269"/>
      <c r="E827" s="269"/>
      <c r="F827" s="269"/>
    </row>
    <row r="828" spans="1:6">
      <c r="A828" s="269"/>
      <c r="B828" s="269"/>
      <c r="C828" s="269"/>
      <c r="D828" s="269"/>
      <c r="E828" s="269"/>
      <c r="F828" s="269"/>
    </row>
    <row r="829" spans="1:6">
      <c r="A829" s="269"/>
      <c r="B829" s="269"/>
      <c r="C829" s="269"/>
      <c r="D829" s="269"/>
      <c r="E829" s="269"/>
      <c r="F829" s="269"/>
    </row>
    <row r="830" spans="1:6">
      <c r="A830" s="269"/>
      <c r="B830" s="269"/>
      <c r="C830" s="269"/>
      <c r="D830" s="269"/>
      <c r="E830" s="269"/>
      <c r="F830" s="269"/>
    </row>
    <row r="831" spans="1:6">
      <c r="A831" s="269"/>
      <c r="B831" s="269"/>
      <c r="C831" s="269"/>
      <c r="D831" s="269"/>
      <c r="E831" s="269"/>
      <c r="F831" s="269"/>
    </row>
    <row r="832" spans="1:6">
      <c r="A832" s="269"/>
      <c r="B832" s="269"/>
      <c r="C832" s="269"/>
      <c r="D832" s="269"/>
      <c r="E832" s="269"/>
      <c r="F832" s="269"/>
    </row>
    <row r="833" spans="1:6">
      <c r="A833" s="269"/>
      <c r="B833" s="269"/>
      <c r="C833" s="269"/>
      <c r="D833" s="269"/>
      <c r="E833" s="269"/>
      <c r="F833" s="269"/>
    </row>
    <row r="834" spans="1:6">
      <c r="A834" s="269"/>
      <c r="B834" s="269"/>
      <c r="C834" s="269"/>
      <c r="D834" s="269"/>
      <c r="E834" s="269"/>
      <c r="F834" s="269"/>
    </row>
    <row r="835" spans="1:6">
      <c r="A835" s="269"/>
      <c r="B835" s="269"/>
      <c r="C835" s="269"/>
      <c r="D835" s="269"/>
      <c r="E835" s="269"/>
      <c r="F835" s="269"/>
    </row>
    <row r="836" spans="1:6">
      <c r="A836" s="269"/>
      <c r="B836" s="269"/>
      <c r="C836" s="269"/>
      <c r="D836" s="269"/>
      <c r="E836" s="269"/>
      <c r="F836" s="269"/>
    </row>
    <row r="837" spans="1:6">
      <c r="A837" s="269"/>
      <c r="B837" s="269"/>
      <c r="C837" s="269"/>
      <c r="D837" s="269"/>
      <c r="E837" s="269"/>
      <c r="F837" s="269"/>
    </row>
    <row r="838" spans="1:6">
      <c r="A838" s="269"/>
      <c r="B838" s="269"/>
      <c r="C838" s="269"/>
      <c r="D838" s="269"/>
      <c r="E838" s="269"/>
      <c r="F838" s="269"/>
    </row>
    <row r="839" spans="1:6">
      <c r="A839" s="269"/>
      <c r="B839" s="269"/>
      <c r="C839" s="269"/>
      <c r="D839" s="269"/>
      <c r="E839" s="269"/>
      <c r="F839" s="269"/>
    </row>
    <row r="840" spans="1:6">
      <c r="A840" s="269"/>
      <c r="B840" s="269"/>
      <c r="C840" s="269"/>
      <c r="D840" s="269"/>
      <c r="E840" s="269"/>
      <c r="F840" s="269"/>
    </row>
    <row r="841" spans="1:6">
      <c r="A841" s="269"/>
      <c r="B841" s="269"/>
      <c r="C841" s="269"/>
      <c r="D841" s="269"/>
      <c r="E841" s="269"/>
      <c r="F841" s="269"/>
    </row>
    <row r="842" spans="1:6">
      <c r="A842" s="269"/>
      <c r="B842" s="269"/>
      <c r="C842" s="269"/>
      <c r="D842" s="269"/>
      <c r="E842" s="269"/>
      <c r="F842" s="269"/>
    </row>
    <row r="843" spans="1:6">
      <c r="A843" s="269"/>
      <c r="B843" s="269"/>
      <c r="C843" s="269"/>
      <c r="D843" s="269"/>
      <c r="E843" s="269"/>
      <c r="F843" s="269"/>
    </row>
    <row r="844" spans="1:6">
      <c r="A844" s="269"/>
      <c r="B844" s="269"/>
      <c r="C844" s="269"/>
      <c r="D844" s="269"/>
      <c r="E844" s="269"/>
      <c r="F844" s="269"/>
    </row>
    <row r="845" spans="1:6">
      <c r="A845" s="269"/>
      <c r="B845" s="269"/>
      <c r="C845" s="269"/>
      <c r="D845" s="269"/>
      <c r="E845" s="269"/>
      <c r="F845" s="269"/>
    </row>
    <row r="846" spans="1:6">
      <c r="A846" s="269"/>
      <c r="B846" s="269"/>
      <c r="C846" s="269"/>
      <c r="D846" s="269"/>
      <c r="E846" s="269"/>
      <c r="F846" s="269"/>
    </row>
    <row r="847" spans="1:6">
      <c r="A847" s="269"/>
      <c r="B847" s="269"/>
      <c r="C847" s="269"/>
      <c r="D847" s="269"/>
      <c r="E847" s="269"/>
      <c r="F847" s="269"/>
    </row>
    <row r="848" spans="1:6">
      <c r="A848" s="269"/>
      <c r="B848" s="269"/>
      <c r="C848" s="269"/>
      <c r="D848" s="269"/>
      <c r="E848" s="269"/>
      <c r="F848" s="269"/>
    </row>
    <row r="849" spans="1:6">
      <c r="A849" s="269"/>
      <c r="B849" s="269"/>
      <c r="C849" s="269"/>
      <c r="D849" s="269"/>
      <c r="E849" s="269"/>
      <c r="F849" s="269"/>
    </row>
    <row r="850" spans="1:6">
      <c r="A850" s="269"/>
      <c r="B850" s="269"/>
      <c r="C850" s="269"/>
      <c r="D850" s="269"/>
      <c r="E850" s="269"/>
      <c r="F850" s="269"/>
    </row>
    <row r="851" spans="1:6">
      <c r="A851" s="269"/>
      <c r="B851" s="269"/>
      <c r="C851" s="269"/>
      <c r="D851" s="269"/>
      <c r="E851" s="269"/>
      <c r="F851" s="269"/>
    </row>
    <row r="852" spans="1:6">
      <c r="A852" s="269"/>
      <c r="B852" s="269"/>
      <c r="C852" s="269"/>
      <c r="D852" s="269"/>
      <c r="E852" s="269"/>
      <c r="F852" s="269"/>
    </row>
    <row r="853" spans="1:6">
      <c r="A853" s="269"/>
      <c r="B853" s="269"/>
      <c r="C853" s="269"/>
      <c r="D853" s="269"/>
      <c r="E853" s="269"/>
      <c r="F853" s="269"/>
    </row>
    <row r="854" spans="1:6">
      <c r="A854" s="269"/>
      <c r="B854" s="269"/>
      <c r="C854" s="269"/>
      <c r="D854" s="269"/>
      <c r="E854" s="269"/>
      <c r="F854" s="269"/>
    </row>
    <row r="855" spans="1:6">
      <c r="A855" s="269"/>
      <c r="B855" s="269"/>
      <c r="C855" s="269"/>
      <c r="D855" s="269"/>
      <c r="E855" s="269"/>
      <c r="F855" s="269"/>
    </row>
    <row r="856" spans="1:6">
      <c r="A856" s="269"/>
      <c r="B856" s="269"/>
      <c r="C856" s="269"/>
      <c r="D856" s="269"/>
      <c r="E856" s="269"/>
      <c r="F856" s="269"/>
    </row>
    <row r="857" spans="1:6">
      <c r="A857" s="269"/>
      <c r="B857" s="269"/>
      <c r="C857" s="269"/>
      <c r="D857" s="269"/>
      <c r="E857" s="269"/>
      <c r="F857" s="269"/>
    </row>
    <row r="858" spans="1:6">
      <c r="A858" s="269"/>
      <c r="B858" s="269"/>
      <c r="C858" s="269"/>
      <c r="D858" s="269"/>
      <c r="E858" s="269"/>
      <c r="F858" s="269"/>
    </row>
    <row r="859" spans="1:6">
      <c r="A859" s="269"/>
      <c r="B859" s="269"/>
      <c r="C859" s="269"/>
      <c r="D859" s="269"/>
      <c r="E859" s="269"/>
      <c r="F859" s="269"/>
    </row>
    <row r="860" spans="1:6">
      <c r="A860" s="269"/>
      <c r="B860" s="269"/>
      <c r="C860" s="269"/>
      <c r="D860" s="269"/>
      <c r="E860" s="269"/>
      <c r="F860" s="269"/>
    </row>
    <row r="861" spans="1:6">
      <c r="A861" s="269"/>
      <c r="B861" s="269"/>
      <c r="C861" s="269"/>
      <c r="D861" s="269"/>
      <c r="E861" s="269"/>
      <c r="F861" s="269"/>
    </row>
    <row r="862" spans="1:6">
      <c r="A862" s="269"/>
      <c r="B862" s="269"/>
      <c r="C862" s="269"/>
      <c r="D862" s="269"/>
      <c r="E862" s="269"/>
      <c r="F862" s="269"/>
    </row>
    <row r="863" spans="1:6">
      <c r="A863" s="269"/>
      <c r="B863" s="269"/>
      <c r="C863" s="269"/>
      <c r="D863" s="269"/>
      <c r="E863" s="269"/>
      <c r="F863" s="269"/>
    </row>
    <row r="864" spans="1:6">
      <c r="A864" s="269"/>
      <c r="B864" s="269"/>
      <c r="C864" s="269"/>
      <c r="D864" s="269"/>
      <c r="E864" s="269"/>
      <c r="F864" s="269"/>
    </row>
    <row r="865" spans="1:6">
      <c r="A865" s="269"/>
      <c r="B865" s="269"/>
      <c r="C865" s="269"/>
      <c r="D865" s="269"/>
      <c r="E865" s="269"/>
      <c r="F865" s="269"/>
    </row>
    <row r="866" spans="1:6">
      <c r="A866" s="269"/>
      <c r="B866" s="269"/>
      <c r="C866" s="269"/>
      <c r="D866" s="269"/>
      <c r="E866" s="269"/>
      <c r="F866" s="269"/>
    </row>
    <row r="867" spans="1:6">
      <c r="A867" s="269"/>
      <c r="B867" s="269"/>
      <c r="C867" s="269"/>
      <c r="D867" s="269"/>
      <c r="E867" s="269"/>
      <c r="F867" s="269"/>
    </row>
    <row r="868" spans="1:6">
      <c r="A868" s="269"/>
      <c r="B868" s="269"/>
      <c r="C868" s="269"/>
      <c r="D868" s="269"/>
      <c r="E868" s="269"/>
      <c r="F868" s="269"/>
    </row>
    <row r="869" spans="1:6">
      <c r="A869" s="269"/>
      <c r="B869" s="269"/>
      <c r="C869" s="269"/>
      <c r="D869" s="269"/>
      <c r="E869" s="269"/>
      <c r="F869" s="269"/>
    </row>
    <row r="870" spans="1:6">
      <c r="A870" s="269"/>
      <c r="B870" s="269"/>
      <c r="C870" s="269"/>
      <c r="D870" s="269"/>
      <c r="E870" s="269"/>
      <c r="F870" s="269"/>
    </row>
    <row r="871" spans="1:6">
      <c r="A871" s="269"/>
      <c r="B871" s="269"/>
      <c r="C871" s="269"/>
      <c r="D871" s="269"/>
      <c r="E871" s="269"/>
      <c r="F871" s="269"/>
    </row>
    <row r="872" spans="1:6">
      <c r="A872" s="269"/>
      <c r="B872" s="269"/>
      <c r="C872" s="269"/>
      <c r="D872" s="269"/>
      <c r="E872" s="269"/>
      <c r="F872" s="269"/>
    </row>
    <row r="873" spans="1:6">
      <c r="A873" s="269"/>
      <c r="B873" s="269"/>
      <c r="C873" s="269"/>
      <c r="D873" s="269"/>
      <c r="E873" s="269"/>
      <c r="F873" s="269"/>
    </row>
    <row r="874" spans="1:6">
      <c r="A874" s="269"/>
      <c r="B874" s="269"/>
      <c r="C874" s="269"/>
      <c r="D874" s="269"/>
      <c r="E874" s="269"/>
      <c r="F874" s="269"/>
    </row>
    <row r="875" spans="1:6">
      <c r="A875" s="269"/>
      <c r="B875" s="269"/>
      <c r="C875" s="269"/>
      <c r="D875" s="269"/>
      <c r="E875" s="269"/>
      <c r="F875" s="269"/>
    </row>
    <row r="876" spans="1:6">
      <c r="A876" s="269"/>
      <c r="B876" s="269"/>
      <c r="C876" s="269"/>
      <c r="D876" s="269"/>
      <c r="E876" s="269"/>
      <c r="F876" s="269"/>
    </row>
    <row r="877" spans="1:6">
      <c r="A877" s="269"/>
      <c r="B877" s="269"/>
      <c r="C877" s="269"/>
      <c r="D877" s="269"/>
      <c r="E877" s="269"/>
      <c r="F877" s="269"/>
    </row>
    <row r="878" spans="1:6">
      <c r="A878" s="269"/>
      <c r="B878" s="269"/>
      <c r="C878" s="269"/>
      <c r="D878" s="269"/>
      <c r="E878" s="269"/>
      <c r="F878" s="269"/>
    </row>
    <row r="879" spans="1:6">
      <c r="A879" s="269"/>
      <c r="B879" s="269"/>
      <c r="C879" s="269"/>
      <c r="D879" s="269"/>
      <c r="E879" s="269"/>
      <c r="F879" s="269"/>
    </row>
    <row r="880" spans="1:6">
      <c r="A880" s="269"/>
      <c r="B880" s="269"/>
      <c r="C880" s="269"/>
      <c r="D880" s="269"/>
      <c r="E880" s="269"/>
      <c r="F880" s="269"/>
    </row>
    <row r="881" spans="1:6">
      <c r="A881" s="269"/>
      <c r="B881" s="269"/>
      <c r="C881" s="269"/>
      <c r="D881" s="269"/>
      <c r="E881" s="269"/>
      <c r="F881" s="269"/>
    </row>
    <row r="882" spans="1:6">
      <c r="A882" s="269"/>
      <c r="B882" s="269"/>
      <c r="C882" s="269"/>
      <c r="D882" s="269"/>
      <c r="E882" s="269"/>
      <c r="F882" s="269"/>
    </row>
    <row r="883" spans="1:6">
      <c r="A883" s="269"/>
      <c r="B883" s="269"/>
      <c r="C883" s="269"/>
      <c r="D883" s="269"/>
      <c r="E883" s="269"/>
      <c r="F883" s="269"/>
    </row>
    <row r="884" spans="1:6">
      <c r="A884" s="269"/>
      <c r="B884" s="269"/>
      <c r="C884" s="269"/>
      <c r="D884" s="269"/>
      <c r="E884" s="269"/>
      <c r="F884" s="269"/>
    </row>
    <row r="885" spans="1:6">
      <c r="A885" s="269"/>
      <c r="B885" s="269"/>
      <c r="C885" s="269"/>
      <c r="D885" s="269"/>
      <c r="E885" s="269"/>
      <c r="F885" s="269"/>
    </row>
    <row r="886" spans="1:6">
      <c r="A886" s="269"/>
      <c r="B886" s="269"/>
      <c r="C886" s="269"/>
      <c r="D886" s="269"/>
      <c r="E886" s="269"/>
      <c r="F886" s="269"/>
    </row>
    <row r="887" spans="1:6">
      <c r="A887" s="269"/>
      <c r="B887" s="269"/>
      <c r="C887" s="269"/>
      <c r="D887" s="269"/>
      <c r="E887" s="269"/>
      <c r="F887" s="269"/>
    </row>
    <row r="888" spans="1:6">
      <c r="A888" s="269"/>
      <c r="B888" s="269"/>
      <c r="C888" s="269"/>
      <c r="D888" s="269"/>
      <c r="E888" s="269"/>
      <c r="F888" s="269"/>
    </row>
    <row r="889" spans="1:6">
      <c r="A889" s="269"/>
      <c r="B889" s="269"/>
      <c r="C889" s="269"/>
      <c r="D889" s="269"/>
      <c r="E889" s="269"/>
      <c r="F889" s="269"/>
    </row>
    <row r="890" spans="1:6">
      <c r="A890" s="269"/>
      <c r="B890" s="269"/>
      <c r="C890" s="269"/>
      <c r="D890" s="269"/>
      <c r="E890" s="269"/>
      <c r="F890" s="269"/>
    </row>
    <row r="891" spans="1:6">
      <c r="A891" s="269"/>
      <c r="B891" s="269"/>
      <c r="C891" s="269"/>
      <c r="D891" s="269"/>
      <c r="E891" s="269"/>
      <c r="F891" s="269"/>
    </row>
    <row r="892" spans="1:6">
      <c r="A892" s="269"/>
      <c r="B892" s="269"/>
      <c r="C892" s="269"/>
      <c r="D892" s="269"/>
      <c r="E892" s="269"/>
      <c r="F892" s="269"/>
    </row>
    <row r="893" spans="1:6">
      <c r="A893" s="269"/>
      <c r="B893" s="269"/>
      <c r="C893" s="269"/>
      <c r="D893" s="269"/>
      <c r="E893" s="269"/>
      <c r="F893" s="269"/>
    </row>
    <row r="894" spans="1:6">
      <c r="A894" s="269"/>
      <c r="B894" s="269"/>
      <c r="C894" s="269"/>
      <c r="D894" s="269"/>
      <c r="E894" s="269"/>
      <c r="F894" s="269"/>
    </row>
    <row r="895" spans="1:6">
      <c r="A895" s="269"/>
      <c r="B895" s="269"/>
      <c r="C895" s="269"/>
      <c r="D895" s="269"/>
      <c r="E895" s="269"/>
      <c r="F895" s="269"/>
    </row>
    <row r="896" spans="1:6">
      <c r="A896" s="269"/>
      <c r="B896" s="269"/>
      <c r="C896" s="269"/>
      <c r="D896" s="269"/>
      <c r="E896" s="269"/>
      <c r="F896" s="269"/>
    </row>
    <row r="897" spans="1:6">
      <c r="A897" s="269"/>
      <c r="B897" s="269"/>
      <c r="C897" s="269"/>
      <c r="D897" s="269"/>
      <c r="E897" s="269"/>
      <c r="F897" s="269"/>
    </row>
    <row r="898" spans="1:6">
      <c r="A898" s="269"/>
      <c r="B898" s="269"/>
      <c r="C898" s="269"/>
      <c r="D898" s="269"/>
      <c r="E898" s="269"/>
      <c r="F898" s="269"/>
    </row>
    <row r="899" spans="1:6">
      <c r="A899" s="269"/>
      <c r="B899" s="269"/>
      <c r="C899" s="269"/>
      <c r="D899" s="269"/>
      <c r="E899" s="269"/>
      <c r="F899" s="269"/>
    </row>
    <row r="900" spans="1:6">
      <c r="A900" s="269"/>
      <c r="B900" s="269"/>
      <c r="C900" s="269"/>
      <c r="D900" s="269"/>
      <c r="E900" s="269"/>
      <c r="F900" s="269"/>
    </row>
    <row r="901" spans="1:6">
      <c r="A901" s="269"/>
      <c r="B901" s="269"/>
      <c r="C901" s="269"/>
      <c r="D901" s="269"/>
      <c r="E901" s="269"/>
      <c r="F901" s="269"/>
    </row>
    <row r="902" spans="1:6">
      <c r="A902" s="269"/>
      <c r="B902" s="269"/>
      <c r="C902" s="269"/>
      <c r="D902" s="269"/>
      <c r="E902" s="269"/>
      <c r="F902" s="269"/>
    </row>
    <row r="903" spans="1:6">
      <c r="A903" s="269"/>
      <c r="B903" s="269"/>
      <c r="C903" s="269"/>
      <c r="D903" s="269"/>
      <c r="E903" s="269"/>
      <c r="F903" s="269"/>
    </row>
    <row r="904" spans="1:6">
      <c r="A904" s="269"/>
      <c r="B904" s="269"/>
      <c r="C904" s="269"/>
      <c r="D904" s="269"/>
      <c r="E904" s="269"/>
      <c r="F904" s="269"/>
    </row>
    <row r="905" spans="1:6">
      <c r="A905" s="269"/>
      <c r="B905" s="269"/>
      <c r="C905" s="269"/>
      <c r="D905" s="269"/>
      <c r="E905" s="269"/>
      <c r="F905" s="269"/>
    </row>
    <row r="906" spans="1:6">
      <c r="A906" s="269"/>
      <c r="B906" s="269"/>
      <c r="C906" s="269"/>
      <c r="D906" s="269"/>
      <c r="E906" s="269"/>
      <c r="F906" s="269"/>
    </row>
    <row r="907" spans="1:6">
      <c r="A907" s="269"/>
      <c r="B907" s="269"/>
      <c r="C907" s="269"/>
      <c r="D907" s="269"/>
      <c r="E907" s="269"/>
      <c r="F907" s="269"/>
    </row>
    <row r="908" spans="1:6">
      <c r="A908" s="269"/>
      <c r="B908" s="269"/>
      <c r="C908" s="269"/>
      <c r="D908" s="269"/>
      <c r="E908" s="269"/>
      <c r="F908" s="269"/>
    </row>
    <row r="909" spans="1:6">
      <c r="A909" s="269"/>
      <c r="B909" s="269"/>
      <c r="C909" s="269"/>
      <c r="D909" s="269"/>
      <c r="E909" s="269"/>
      <c r="F909" s="269"/>
    </row>
    <row r="910" spans="1:6">
      <c r="A910" s="269"/>
      <c r="B910" s="269"/>
      <c r="C910" s="269"/>
      <c r="D910" s="269"/>
      <c r="E910" s="269"/>
      <c r="F910" s="269"/>
    </row>
    <row r="911" spans="1:6">
      <c r="A911" s="269"/>
      <c r="B911" s="269"/>
      <c r="C911" s="269"/>
      <c r="D911" s="269"/>
      <c r="E911" s="269"/>
      <c r="F911" s="269"/>
    </row>
    <row r="912" spans="1:6">
      <c r="A912" s="269"/>
      <c r="B912" s="269"/>
      <c r="C912" s="269"/>
      <c r="D912" s="269"/>
      <c r="E912" s="269"/>
      <c r="F912" s="269"/>
    </row>
    <row r="913" spans="1:6">
      <c r="A913" s="269"/>
      <c r="B913" s="269"/>
      <c r="C913" s="269"/>
      <c r="D913" s="269"/>
      <c r="E913" s="269"/>
      <c r="F913" s="269"/>
    </row>
    <row r="914" spans="1:6">
      <c r="A914" s="269"/>
      <c r="B914" s="269"/>
      <c r="C914" s="269"/>
      <c r="D914" s="269"/>
      <c r="E914" s="269"/>
      <c r="F914" s="269"/>
    </row>
    <row r="915" spans="1:6">
      <c r="A915" s="269"/>
      <c r="B915" s="269"/>
      <c r="C915" s="269"/>
      <c r="D915" s="269"/>
      <c r="E915" s="269"/>
      <c r="F915" s="269"/>
    </row>
    <row r="916" spans="1:6">
      <c r="A916" s="269"/>
      <c r="B916" s="269"/>
      <c r="C916" s="269"/>
      <c r="D916" s="269"/>
      <c r="E916" s="269"/>
      <c r="F916" s="269"/>
    </row>
    <row r="917" spans="1:6">
      <c r="A917" s="269"/>
      <c r="B917" s="269"/>
      <c r="C917" s="269"/>
      <c r="D917" s="269"/>
      <c r="E917" s="269"/>
      <c r="F917" s="269"/>
    </row>
    <row r="918" spans="1:6">
      <c r="A918" s="269"/>
      <c r="B918" s="269"/>
      <c r="C918" s="269"/>
      <c r="D918" s="269"/>
      <c r="E918" s="269"/>
      <c r="F918" s="269"/>
    </row>
    <row r="919" spans="1:6">
      <c r="A919" s="269"/>
      <c r="B919" s="269"/>
      <c r="C919" s="269"/>
      <c r="D919" s="269"/>
      <c r="E919" s="269"/>
      <c r="F919" s="269"/>
    </row>
    <row r="920" spans="1:6">
      <c r="A920" s="269"/>
      <c r="B920" s="269"/>
      <c r="C920" s="269"/>
      <c r="D920" s="269"/>
      <c r="E920" s="269"/>
      <c r="F920" s="269"/>
    </row>
    <row r="921" spans="1:6">
      <c r="A921" s="269"/>
      <c r="B921" s="269"/>
      <c r="C921" s="269"/>
      <c r="D921" s="269"/>
      <c r="E921" s="269"/>
      <c r="F921" s="269"/>
    </row>
    <row r="922" spans="1:6">
      <c r="A922" s="269"/>
      <c r="B922" s="269"/>
      <c r="C922" s="269"/>
      <c r="D922" s="269"/>
      <c r="E922" s="269"/>
      <c r="F922" s="269"/>
    </row>
    <row r="923" spans="1:6">
      <c r="A923" s="269"/>
      <c r="B923" s="269"/>
      <c r="C923" s="269"/>
      <c r="D923" s="269"/>
      <c r="E923" s="269"/>
      <c r="F923" s="269"/>
    </row>
    <row r="924" spans="1:6">
      <c r="A924" s="269"/>
      <c r="B924" s="269"/>
      <c r="C924" s="269"/>
      <c r="D924" s="269"/>
      <c r="E924" s="269"/>
      <c r="F924" s="269"/>
    </row>
    <row r="925" spans="1:6">
      <c r="A925" s="269"/>
      <c r="B925" s="269"/>
      <c r="C925" s="269"/>
      <c r="D925" s="269"/>
      <c r="E925" s="269"/>
      <c r="F925" s="269"/>
    </row>
    <row r="926" spans="1:6">
      <c r="A926" s="269"/>
      <c r="B926" s="269"/>
      <c r="C926" s="269"/>
      <c r="D926" s="269"/>
      <c r="E926" s="269"/>
      <c r="F926" s="269"/>
    </row>
    <row r="927" spans="1:6">
      <c r="A927" s="269"/>
      <c r="B927" s="269"/>
      <c r="C927" s="269"/>
      <c r="D927" s="269"/>
      <c r="E927" s="269"/>
      <c r="F927" s="269"/>
    </row>
    <row r="928" spans="1:6">
      <c r="A928" s="269"/>
      <c r="B928" s="269"/>
      <c r="C928" s="269"/>
      <c r="D928" s="269"/>
      <c r="E928" s="269"/>
      <c r="F928" s="269"/>
    </row>
    <row r="929" spans="1:6">
      <c r="A929" s="269"/>
      <c r="B929" s="269"/>
      <c r="C929" s="269"/>
      <c r="D929" s="269"/>
      <c r="E929" s="269"/>
      <c r="F929" s="269"/>
    </row>
    <row r="930" spans="1:6">
      <c r="A930" s="269"/>
      <c r="B930" s="269"/>
      <c r="C930" s="269"/>
      <c r="D930" s="269"/>
      <c r="E930" s="269"/>
      <c r="F930" s="269"/>
    </row>
    <row r="931" spans="1:6">
      <c r="A931" s="269"/>
      <c r="B931" s="269"/>
      <c r="C931" s="269"/>
      <c r="D931" s="269"/>
      <c r="E931" s="269"/>
      <c r="F931" s="269"/>
    </row>
    <row r="932" spans="1:6">
      <c r="A932" s="269"/>
      <c r="B932" s="269"/>
      <c r="C932" s="269"/>
      <c r="D932" s="269"/>
      <c r="E932" s="269"/>
      <c r="F932" s="269"/>
    </row>
    <row r="933" spans="1:6">
      <c r="A933" s="269"/>
      <c r="B933" s="269"/>
      <c r="C933" s="269"/>
      <c r="D933" s="269"/>
      <c r="E933" s="269"/>
      <c r="F933" s="269"/>
    </row>
    <row r="934" spans="1:6">
      <c r="A934" s="269"/>
      <c r="B934" s="269"/>
      <c r="C934" s="269"/>
      <c r="D934" s="269"/>
      <c r="E934" s="269"/>
      <c r="F934" s="269"/>
    </row>
    <row r="935" spans="1:6">
      <c r="A935" s="269"/>
      <c r="B935" s="269"/>
      <c r="C935" s="269"/>
      <c r="D935" s="269"/>
      <c r="E935" s="269"/>
      <c r="F935" s="269"/>
    </row>
    <row r="936" spans="1:6">
      <c r="A936" s="269"/>
      <c r="B936" s="269"/>
      <c r="C936" s="269"/>
      <c r="D936" s="269"/>
      <c r="E936" s="269"/>
      <c r="F936" s="269"/>
    </row>
    <row r="937" spans="1:6">
      <c r="A937" s="269"/>
      <c r="B937" s="269"/>
      <c r="C937" s="269"/>
      <c r="D937" s="269"/>
      <c r="E937" s="269"/>
      <c r="F937" s="269"/>
    </row>
    <row r="938" spans="1:6">
      <c r="A938" s="269"/>
      <c r="B938" s="269"/>
      <c r="C938" s="269"/>
      <c r="D938" s="269"/>
      <c r="E938" s="269"/>
      <c r="F938" s="269"/>
    </row>
    <row r="939" spans="1:6">
      <c r="A939" s="269"/>
      <c r="B939" s="269"/>
      <c r="C939" s="269"/>
      <c r="D939" s="269"/>
      <c r="E939" s="269"/>
      <c r="F939" s="269"/>
    </row>
    <row r="940" spans="1:6">
      <c r="A940" s="269"/>
      <c r="B940" s="269"/>
      <c r="C940" s="269"/>
      <c r="D940" s="269"/>
      <c r="E940" s="269"/>
      <c r="F940" s="269"/>
    </row>
    <row r="941" spans="1:6">
      <c r="A941" s="269"/>
      <c r="B941" s="269"/>
      <c r="C941" s="269"/>
      <c r="D941" s="269"/>
      <c r="E941" s="269"/>
      <c r="F941" s="269"/>
    </row>
    <row r="942" spans="1:6">
      <c r="A942" s="269"/>
      <c r="B942" s="269"/>
      <c r="C942" s="269"/>
      <c r="D942" s="269"/>
      <c r="E942" s="269"/>
      <c r="F942" s="269"/>
    </row>
    <row r="943" spans="1:6">
      <c r="A943" s="269"/>
      <c r="B943" s="269"/>
      <c r="C943" s="269"/>
      <c r="D943" s="269"/>
      <c r="E943" s="269"/>
      <c r="F943" s="269"/>
    </row>
    <row r="944" spans="1:6">
      <c r="A944" s="269"/>
      <c r="B944" s="269"/>
      <c r="C944" s="269"/>
      <c r="D944" s="269"/>
      <c r="E944" s="269"/>
      <c r="F944" s="269"/>
    </row>
    <row r="945" spans="1:6">
      <c r="A945" s="269"/>
      <c r="B945" s="269"/>
      <c r="C945" s="269"/>
      <c r="D945" s="269"/>
      <c r="E945" s="269"/>
      <c r="F945" s="269"/>
    </row>
    <row r="946" spans="1:6">
      <c r="A946" s="269"/>
      <c r="B946" s="269"/>
      <c r="C946" s="269"/>
      <c r="D946" s="269"/>
      <c r="E946" s="269"/>
      <c r="F946" s="269"/>
    </row>
    <row r="947" spans="1:6">
      <c r="A947" s="269"/>
      <c r="B947" s="269"/>
      <c r="C947" s="269"/>
      <c r="D947" s="269"/>
      <c r="E947" s="269"/>
      <c r="F947" s="269"/>
    </row>
    <row r="948" spans="1:6">
      <c r="A948" s="269"/>
      <c r="B948" s="269"/>
      <c r="C948" s="269"/>
      <c r="D948" s="269"/>
      <c r="E948" s="269"/>
      <c r="F948" s="269"/>
    </row>
    <row r="949" spans="1:6">
      <c r="A949" s="269"/>
      <c r="B949" s="269"/>
      <c r="C949" s="269"/>
      <c r="D949" s="269"/>
      <c r="E949" s="269"/>
      <c r="F949" s="269"/>
    </row>
    <row r="950" spans="1:6">
      <c r="A950" s="269"/>
      <c r="B950" s="269"/>
      <c r="C950" s="269"/>
      <c r="D950" s="269"/>
      <c r="E950" s="269"/>
      <c r="F950" s="269"/>
    </row>
    <row r="951" spans="1:6">
      <c r="A951" s="269"/>
      <c r="B951" s="269"/>
      <c r="C951" s="269"/>
      <c r="D951" s="269"/>
      <c r="E951" s="269"/>
      <c r="F951" s="269"/>
    </row>
    <row r="952" spans="1:6">
      <c r="A952" s="269"/>
      <c r="B952" s="269"/>
      <c r="C952" s="269"/>
      <c r="D952" s="269"/>
      <c r="E952" s="269"/>
      <c r="F952" s="269"/>
    </row>
    <row r="953" spans="1:6">
      <c r="A953" s="269"/>
      <c r="B953" s="269"/>
      <c r="C953" s="269"/>
      <c r="D953" s="269"/>
      <c r="E953" s="269"/>
      <c r="F953" s="269"/>
    </row>
    <row r="954" spans="1:6">
      <c r="A954" s="269"/>
      <c r="B954" s="269"/>
      <c r="C954" s="269"/>
      <c r="D954" s="269"/>
      <c r="E954" s="269"/>
      <c r="F954" s="269"/>
    </row>
    <row r="955" spans="1:6">
      <c r="A955" s="269"/>
      <c r="B955" s="269"/>
      <c r="C955" s="269"/>
      <c r="D955" s="269"/>
      <c r="E955" s="269"/>
      <c r="F955" s="269"/>
    </row>
    <row r="956" spans="1:6">
      <c r="A956" s="269"/>
      <c r="B956" s="269"/>
      <c r="C956" s="269"/>
      <c r="D956" s="269"/>
      <c r="E956" s="269"/>
      <c r="F956" s="269"/>
    </row>
    <row r="957" spans="1:6">
      <c r="A957" s="269"/>
      <c r="B957" s="269"/>
      <c r="C957" s="269"/>
      <c r="D957" s="269"/>
      <c r="E957" s="269"/>
      <c r="F957" s="269"/>
    </row>
    <row r="958" spans="1:6">
      <c r="A958" s="269"/>
      <c r="B958" s="269"/>
      <c r="C958" s="269"/>
      <c r="D958" s="269"/>
      <c r="E958" s="269"/>
      <c r="F958" s="269"/>
    </row>
    <row r="959" spans="1:6">
      <c r="A959" s="269"/>
      <c r="B959" s="269"/>
      <c r="C959" s="269"/>
      <c r="D959" s="269"/>
      <c r="E959" s="269"/>
      <c r="F959" s="269"/>
    </row>
    <row r="960" spans="1:6">
      <c r="A960" s="269"/>
      <c r="B960" s="269"/>
      <c r="C960" s="269"/>
      <c r="D960" s="269"/>
      <c r="E960" s="269"/>
      <c r="F960" s="269"/>
    </row>
    <row r="961" spans="1:6">
      <c r="A961" s="269"/>
      <c r="B961" s="269"/>
      <c r="C961" s="269"/>
      <c r="D961" s="269"/>
      <c r="E961" s="269"/>
      <c r="F961" s="269"/>
    </row>
    <row r="962" spans="1:6">
      <c r="A962" s="269"/>
      <c r="B962" s="269"/>
      <c r="C962" s="269"/>
      <c r="D962" s="269"/>
      <c r="E962" s="269"/>
      <c r="F962" s="269"/>
    </row>
    <row r="963" spans="1:6">
      <c r="A963" s="269"/>
      <c r="B963" s="269"/>
      <c r="C963" s="269"/>
      <c r="D963" s="269"/>
      <c r="E963" s="269"/>
      <c r="F963" s="269"/>
    </row>
    <row r="964" spans="1:6">
      <c r="A964" s="269"/>
      <c r="B964" s="269"/>
      <c r="C964" s="269"/>
      <c r="D964" s="269"/>
      <c r="E964" s="269"/>
      <c r="F964" s="269"/>
    </row>
    <row r="965" spans="1:6">
      <c r="A965" s="269"/>
      <c r="B965" s="269"/>
      <c r="C965" s="269"/>
      <c r="D965" s="269"/>
      <c r="E965" s="269"/>
      <c r="F965" s="269"/>
    </row>
    <row r="966" spans="1:6">
      <c r="A966" s="269"/>
      <c r="B966" s="269"/>
      <c r="C966" s="269"/>
      <c r="D966" s="269"/>
      <c r="E966" s="269"/>
      <c r="F966" s="269"/>
    </row>
    <row r="967" spans="1:6">
      <c r="A967" s="269"/>
      <c r="B967" s="269"/>
      <c r="C967" s="269"/>
      <c r="D967" s="269"/>
      <c r="E967" s="269"/>
      <c r="F967" s="269"/>
    </row>
    <row r="968" spans="1:6">
      <c r="A968" s="269"/>
      <c r="B968" s="269"/>
      <c r="C968" s="269"/>
      <c r="D968" s="269"/>
      <c r="E968" s="269"/>
      <c r="F968" s="269"/>
    </row>
    <row r="969" spans="1:6">
      <c r="A969" s="269"/>
      <c r="B969" s="269"/>
      <c r="C969" s="269"/>
      <c r="D969" s="269"/>
      <c r="E969" s="269"/>
      <c r="F969" s="269"/>
    </row>
    <row r="970" spans="1:6">
      <c r="A970" s="269"/>
      <c r="B970" s="269"/>
      <c r="C970" s="269"/>
      <c r="D970" s="269"/>
      <c r="E970" s="269"/>
      <c r="F970" s="269"/>
    </row>
    <row r="971" spans="1:6">
      <c r="A971" s="269"/>
      <c r="B971" s="269"/>
      <c r="C971" s="269"/>
      <c r="D971" s="269"/>
      <c r="E971" s="269"/>
      <c r="F971" s="269"/>
    </row>
    <row r="972" spans="1:6">
      <c r="A972" s="269"/>
      <c r="B972" s="269"/>
      <c r="C972" s="269"/>
      <c r="D972" s="269"/>
      <c r="E972" s="269"/>
      <c r="F972" s="269"/>
    </row>
    <row r="973" spans="1:6">
      <c r="A973" s="269"/>
      <c r="B973" s="269"/>
      <c r="C973" s="269"/>
      <c r="D973" s="269"/>
      <c r="E973" s="269"/>
      <c r="F973" s="269"/>
    </row>
    <row r="974" spans="1:6">
      <c r="A974" s="269"/>
      <c r="B974" s="269"/>
      <c r="C974" s="269"/>
      <c r="D974" s="269"/>
      <c r="E974" s="269"/>
      <c r="F974" s="269"/>
    </row>
    <row r="975" spans="1:6">
      <c r="A975" s="269"/>
      <c r="B975" s="269"/>
      <c r="C975" s="269"/>
      <c r="D975" s="269"/>
      <c r="E975" s="269"/>
      <c r="F975" s="269"/>
    </row>
    <row r="976" spans="1:6">
      <c r="A976" s="269"/>
      <c r="B976" s="269"/>
      <c r="C976" s="269"/>
      <c r="D976" s="269"/>
      <c r="E976" s="269"/>
      <c r="F976" s="269"/>
    </row>
    <row r="977" spans="1:6">
      <c r="A977" s="269"/>
      <c r="B977" s="269"/>
      <c r="C977" s="269"/>
      <c r="D977" s="269"/>
      <c r="E977" s="269"/>
      <c r="F977" s="269"/>
    </row>
    <row r="978" spans="1:6">
      <c r="A978" s="269"/>
      <c r="B978" s="269"/>
      <c r="C978" s="269"/>
      <c r="D978" s="269"/>
      <c r="E978" s="269"/>
      <c r="F978" s="269"/>
    </row>
    <row r="979" spans="1:6">
      <c r="A979" s="269"/>
      <c r="B979" s="269"/>
      <c r="C979" s="269"/>
      <c r="D979" s="269"/>
      <c r="E979" s="269"/>
      <c r="F979" s="269"/>
    </row>
    <row r="980" spans="1:6">
      <c r="A980" s="269"/>
      <c r="B980" s="269"/>
      <c r="C980" s="269"/>
      <c r="D980" s="269"/>
      <c r="E980" s="269"/>
      <c r="F980" s="269"/>
    </row>
    <row r="981" spans="1:6">
      <c r="A981" s="269"/>
      <c r="B981" s="269"/>
      <c r="C981" s="269"/>
      <c r="D981" s="269"/>
      <c r="E981" s="269"/>
      <c r="F981" s="269"/>
    </row>
    <row r="982" spans="1:6">
      <c r="A982" s="269"/>
      <c r="B982" s="269"/>
      <c r="C982" s="269"/>
      <c r="D982" s="269"/>
      <c r="E982" s="269"/>
      <c r="F982" s="269"/>
    </row>
    <row r="983" spans="1:6">
      <c r="A983" s="269"/>
      <c r="B983" s="269"/>
      <c r="C983" s="269"/>
      <c r="D983" s="269"/>
      <c r="E983" s="269"/>
      <c r="F983" s="269"/>
    </row>
    <row r="984" spans="1:6">
      <c r="A984" s="269"/>
      <c r="B984" s="269"/>
      <c r="C984" s="269"/>
      <c r="D984" s="269"/>
      <c r="E984" s="269"/>
      <c r="F984" s="269"/>
    </row>
    <row r="985" spans="1:6">
      <c r="A985" s="269"/>
      <c r="B985" s="269"/>
      <c r="C985" s="269"/>
      <c r="D985" s="269"/>
      <c r="E985" s="269"/>
      <c r="F985" s="269"/>
    </row>
    <row r="986" spans="1:6">
      <c r="A986" s="269"/>
      <c r="B986" s="269"/>
      <c r="C986" s="269"/>
      <c r="D986" s="269"/>
      <c r="E986" s="269"/>
      <c r="F986" s="269"/>
    </row>
    <row r="987" spans="1:6">
      <c r="A987" s="269"/>
      <c r="B987" s="269"/>
      <c r="C987" s="269"/>
      <c r="D987" s="269"/>
      <c r="E987" s="269"/>
      <c r="F987" s="269"/>
    </row>
    <row r="988" spans="1:6">
      <c r="A988" s="269"/>
      <c r="B988" s="269"/>
      <c r="C988" s="269"/>
      <c r="D988" s="269"/>
      <c r="E988" s="269"/>
      <c r="F988" s="269"/>
    </row>
    <row r="989" spans="1:6">
      <c r="A989" s="269"/>
      <c r="B989" s="269"/>
      <c r="C989" s="269"/>
      <c r="D989" s="269"/>
      <c r="E989" s="269"/>
      <c r="F989" s="269"/>
    </row>
    <row r="990" spans="1:6">
      <c r="A990" s="269"/>
      <c r="B990" s="269"/>
      <c r="C990" s="269"/>
      <c r="D990" s="269"/>
      <c r="E990" s="269"/>
      <c r="F990" s="269"/>
    </row>
    <row r="991" spans="1:6">
      <c r="A991" s="269"/>
      <c r="B991" s="269"/>
      <c r="C991" s="269"/>
      <c r="D991" s="269"/>
      <c r="E991" s="269"/>
      <c r="F991" s="269"/>
    </row>
    <row r="992" spans="1:6">
      <c r="A992" s="269"/>
      <c r="B992" s="269"/>
      <c r="C992" s="269"/>
      <c r="D992" s="269"/>
      <c r="E992" s="269"/>
      <c r="F992" s="269"/>
    </row>
    <row r="993" spans="1:6">
      <c r="A993" s="269"/>
      <c r="B993" s="269"/>
      <c r="C993" s="269"/>
      <c r="D993" s="269"/>
      <c r="E993" s="269"/>
      <c r="F993" s="269"/>
    </row>
    <row r="994" spans="1:6">
      <c r="A994" s="269"/>
      <c r="B994" s="269"/>
      <c r="C994" s="269"/>
      <c r="D994" s="269"/>
      <c r="E994" s="269"/>
      <c r="F994" s="269"/>
    </row>
    <row r="995" spans="1:6">
      <c r="A995" s="269"/>
      <c r="B995" s="269"/>
      <c r="C995" s="269"/>
      <c r="D995" s="269"/>
      <c r="E995" s="269"/>
      <c r="F995" s="269"/>
    </row>
    <row r="996" spans="1:6">
      <c r="A996" s="269"/>
      <c r="B996" s="269"/>
      <c r="C996" s="269"/>
      <c r="D996" s="269"/>
      <c r="E996" s="269"/>
      <c r="F996" s="269"/>
    </row>
    <row r="997" spans="1:6">
      <c r="A997" s="269"/>
      <c r="B997" s="269"/>
      <c r="C997" s="269"/>
      <c r="D997" s="269"/>
      <c r="E997" s="269"/>
      <c r="F997" s="269"/>
    </row>
    <row r="998" spans="1:6">
      <c r="A998" s="269"/>
      <c r="B998" s="269"/>
      <c r="C998" s="269"/>
      <c r="D998" s="269"/>
      <c r="E998" s="269"/>
      <c r="F998" s="269"/>
    </row>
    <row r="999" spans="1:6">
      <c r="A999" s="269"/>
      <c r="B999" s="269"/>
      <c r="C999" s="269"/>
      <c r="D999" s="269"/>
      <c r="E999" s="269"/>
      <c r="F999" s="269"/>
    </row>
    <row r="1000" spans="1:6">
      <c r="A1000" s="269"/>
      <c r="B1000" s="269"/>
      <c r="C1000" s="269"/>
      <c r="D1000" s="269"/>
      <c r="E1000" s="269"/>
      <c r="F1000" s="269"/>
    </row>
    <row r="1001" spans="1:6">
      <c r="A1001" s="269"/>
      <c r="B1001" s="269"/>
      <c r="C1001" s="269"/>
      <c r="D1001" s="269"/>
      <c r="E1001" s="269"/>
      <c r="F1001" s="269"/>
    </row>
    <row r="1002" spans="1:6">
      <c r="A1002" s="269"/>
      <c r="B1002" s="269"/>
      <c r="C1002" s="269"/>
      <c r="D1002" s="269"/>
      <c r="E1002" s="269"/>
      <c r="F1002" s="269"/>
    </row>
    <row r="1003" spans="1:6">
      <c r="A1003" s="269"/>
      <c r="B1003" s="269"/>
      <c r="C1003" s="269"/>
      <c r="D1003" s="269"/>
      <c r="E1003" s="269"/>
      <c r="F1003" s="269"/>
    </row>
    <row r="1004" spans="1:6">
      <c r="A1004" s="269"/>
      <c r="B1004" s="269"/>
      <c r="C1004" s="269"/>
      <c r="D1004" s="269"/>
      <c r="E1004" s="269"/>
      <c r="F1004" s="269"/>
    </row>
    <row r="1005" spans="1:6">
      <c r="A1005" s="269"/>
      <c r="B1005" s="269"/>
      <c r="C1005" s="269"/>
      <c r="D1005" s="269"/>
      <c r="E1005" s="269"/>
      <c r="F1005" s="269"/>
    </row>
    <row r="1006" spans="1:6">
      <c r="A1006" s="269"/>
      <c r="B1006" s="269"/>
      <c r="C1006" s="269"/>
      <c r="D1006" s="269"/>
      <c r="E1006" s="269"/>
      <c r="F1006" s="269"/>
    </row>
    <row r="1007" spans="1:6">
      <c r="A1007" s="269"/>
      <c r="B1007" s="269"/>
      <c r="C1007" s="269"/>
      <c r="D1007" s="269"/>
      <c r="E1007" s="269"/>
      <c r="F1007" s="269"/>
    </row>
    <row r="1008" spans="1:6">
      <c r="A1008" s="269"/>
      <c r="B1008" s="269"/>
      <c r="C1008" s="269"/>
      <c r="D1008" s="269"/>
      <c r="E1008" s="269"/>
      <c r="F1008" s="269"/>
    </row>
    <row r="1009" spans="1:6">
      <c r="A1009" s="269"/>
      <c r="B1009" s="269"/>
      <c r="C1009" s="269"/>
      <c r="D1009" s="269"/>
      <c r="E1009" s="269"/>
      <c r="F1009" s="269"/>
    </row>
    <row r="1010" spans="1:6">
      <c r="A1010" s="269"/>
      <c r="B1010" s="269"/>
      <c r="C1010" s="269"/>
      <c r="D1010" s="269"/>
      <c r="E1010" s="269"/>
      <c r="F1010" s="269"/>
    </row>
    <row r="1011" spans="1:6">
      <c r="A1011" s="269"/>
      <c r="B1011" s="269"/>
      <c r="C1011" s="269"/>
      <c r="D1011" s="269"/>
      <c r="E1011" s="269"/>
      <c r="F1011" s="269"/>
    </row>
    <row r="1012" spans="1:6">
      <c r="A1012" s="269"/>
      <c r="B1012" s="269"/>
      <c r="C1012" s="269"/>
      <c r="D1012" s="269"/>
      <c r="E1012" s="269"/>
      <c r="F1012" s="269"/>
    </row>
    <row r="1013" spans="1:6">
      <c r="A1013" s="269"/>
      <c r="B1013" s="269"/>
      <c r="C1013" s="269"/>
      <c r="D1013" s="269"/>
      <c r="E1013" s="269"/>
      <c r="F1013" s="269"/>
    </row>
    <row r="1014" spans="1:6">
      <c r="A1014" s="269"/>
      <c r="B1014" s="269"/>
      <c r="C1014" s="269"/>
      <c r="D1014" s="269"/>
      <c r="E1014" s="269"/>
      <c r="F1014" s="269"/>
    </row>
    <row r="1015" spans="1:6">
      <c r="A1015" s="269"/>
      <c r="B1015" s="269"/>
      <c r="C1015" s="269"/>
      <c r="D1015" s="269"/>
      <c r="E1015" s="269"/>
      <c r="F1015" s="269"/>
    </row>
    <row r="1016" spans="1:6">
      <c r="A1016" s="269"/>
      <c r="B1016" s="269"/>
      <c r="C1016" s="269"/>
      <c r="D1016" s="269"/>
      <c r="E1016" s="269"/>
      <c r="F1016" s="269"/>
    </row>
    <row r="1017" spans="1:6">
      <c r="A1017" s="269"/>
      <c r="B1017" s="269"/>
      <c r="C1017" s="269"/>
      <c r="D1017" s="269"/>
      <c r="E1017" s="269"/>
      <c r="F1017" s="269"/>
    </row>
    <row r="1018" spans="1:6">
      <c r="A1018" s="269"/>
      <c r="B1018" s="269"/>
      <c r="C1018" s="269"/>
      <c r="D1018" s="269"/>
      <c r="E1018" s="269"/>
      <c r="F1018" s="269"/>
    </row>
    <row r="1019" spans="1:6">
      <c r="A1019" s="269"/>
      <c r="B1019" s="269"/>
      <c r="C1019" s="269"/>
      <c r="D1019" s="269"/>
      <c r="E1019" s="269"/>
      <c r="F1019" s="269"/>
    </row>
    <row r="1020" spans="1:6">
      <c r="A1020" s="269"/>
      <c r="B1020" s="269"/>
      <c r="C1020" s="269"/>
      <c r="D1020" s="269"/>
      <c r="E1020" s="269"/>
      <c r="F1020" s="269"/>
    </row>
    <row r="1021" spans="1:6">
      <c r="A1021" s="269"/>
      <c r="B1021" s="269"/>
      <c r="C1021" s="269"/>
      <c r="D1021" s="269"/>
      <c r="E1021" s="269"/>
      <c r="F1021" s="269"/>
    </row>
    <row r="1022" spans="1:6">
      <c r="A1022" s="269"/>
      <c r="B1022" s="269"/>
      <c r="C1022" s="269"/>
      <c r="D1022" s="269"/>
      <c r="E1022" s="269"/>
      <c r="F1022" s="269"/>
    </row>
    <row r="1023" spans="1:6">
      <c r="A1023" s="269"/>
      <c r="B1023" s="269"/>
      <c r="C1023" s="269"/>
      <c r="D1023" s="269"/>
      <c r="E1023" s="269"/>
      <c r="F1023" s="269"/>
    </row>
    <row r="1024" spans="1:6">
      <c r="A1024" s="269"/>
      <c r="B1024" s="269"/>
      <c r="C1024" s="269"/>
      <c r="D1024" s="269"/>
      <c r="E1024" s="269"/>
      <c r="F1024" s="269"/>
    </row>
    <row r="1025" spans="1:6">
      <c r="A1025" s="269"/>
      <c r="B1025" s="269"/>
      <c r="C1025" s="269"/>
      <c r="D1025" s="269"/>
      <c r="E1025" s="269"/>
      <c r="F1025" s="269"/>
    </row>
    <row r="1026" spans="1:6">
      <c r="A1026" s="269"/>
      <c r="B1026" s="269"/>
      <c r="C1026" s="269"/>
      <c r="D1026" s="269"/>
      <c r="E1026" s="269"/>
      <c r="F1026" s="269"/>
    </row>
    <row r="1027" spans="1:6">
      <c r="A1027" s="269"/>
      <c r="B1027" s="269"/>
      <c r="C1027" s="269"/>
      <c r="D1027" s="269"/>
      <c r="E1027" s="269"/>
      <c r="F1027" s="269"/>
    </row>
    <row r="1028" spans="1:6">
      <c r="A1028" s="269"/>
      <c r="B1028" s="269"/>
      <c r="C1028" s="269"/>
      <c r="D1028" s="269"/>
      <c r="E1028" s="269"/>
      <c r="F1028" s="269"/>
    </row>
    <row r="1029" spans="1:6">
      <c r="A1029" s="269"/>
      <c r="B1029" s="269"/>
      <c r="C1029" s="269"/>
      <c r="D1029" s="269"/>
      <c r="E1029" s="269"/>
      <c r="F1029" s="269"/>
    </row>
    <row r="1030" spans="1:6">
      <c r="A1030" s="269"/>
      <c r="B1030" s="269"/>
      <c r="C1030" s="269"/>
      <c r="D1030" s="269"/>
      <c r="E1030" s="269"/>
      <c r="F1030" s="269"/>
    </row>
    <row r="1031" spans="1:6">
      <c r="A1031" s="269"/>
      <c r="B1031" s="269"/>
      <c r="C1031" s="269"/>
      <c r="D1031" s="269"/>
      <c r="E1031" s="269"/>
      <c r="F1031" s="269"/>
    </row>
    <row r="1032" spans="1:6">
      <c r="A1032" s="269"/>
      <c r="B1032" s="269"/>
      <c r="C1032" s="269"/>
      <c r="D1032" s="269"/>
      <c r="E1032" s="269"/>
      <c r="F1032" s="269"/>
    </row>
    <row r="1033" spans="1:6">
      <c r="A1033" s="269"/>
      <c r="B1033" s="269"/>
      <c r="C1033" s="269"/>
      <c r="D1033" s="269"/>
      <c r="E1033" s="269"/>
      <c r="F1033" s="269"/>
    </row>
    <row r="1034" spans="1:6">
      <c r="A1034" s="269"/>
      <c r="B1034" s="269"/>
      <c r="C1034" s="269"/>
      <c r="D1034" s="269"/>
      <c r="E1034" s="269"/>
      <c r="F1034" s="269"/>
    </row>
    <row r="1035" spans="1:6">
      <c r="A1035" s="269"/>
      <c r="B1035" s="269"/>
      <c r="C1035" s="269"/>
      <c r="D1035" s="269"/>
      <c r="E1035" s="269"/>
      <c r="F1035" s="269"/>
    </row>
    <row r="1036" spans="1:6">
      <c r="A1036" s="269"/>
      <c r="B1036" s="269"/>
      <c r="C1036" s="269"/>
      <c r="D1036" s="269"/>
      <c r="E1036" s="269"/>
      <c r="F1036" s="269"/>
    </row>
    <row r="1037" spans="1:6">
      <c r="A1037" s="269"/>
      <c r="B1037" s="269"/>
      <c r="C1037" s="269"/>
      <c r="D1037" s="269"/>
      <c r="E1037" s="269"/>
      <c r="F1037" s="269"/>
    </row>
    <row r="1038" spans="1:6">
      <c r="A1038" s="269"/>
      <c r="B1038" s="269"/>
      <c r="C1038" s="269"/>
      <c r="D1038" s="269"/>
      <c r="E1038" s="269"/>
      <c r="F1038" s="269"/>
    </row>
    <row r="1039" spans="1:6">
      <c r="A1039" s="269"/>
      <c r="B1039" s="269"/>
      <c r="C1039" s="269"/>
      <c r="D1039" s="269"/>
      <c r="E1039" s="269"/>
      <c r="F1039" s="269"/>
    </row>
    <row r="1040" spans="1:6">
      <c r="A1040" s="269"/>
      <c r="B1040" s="269"/>
      <c r="C1040" s="269"/>
      <c r="D1040" s="269"/>
      <c r="E1040" s="269"/>
      <c r="F1040" s="269"/>
    </row>
    <row r="1041" spans="1:6">
      <c r="A1041" s="269"/>
      <c r="B1041" s="269"/>
      <c r="C1041" s="269"/>
      <c r="D1041" s="269"/>
      <c r="E1041" s="269"/>
      <c r="F1041" s="269"/>
    </row>
    <row r="1042" spans="1:6">
      <c r="A1042" s="269"/>
      <c r="B1042" s="269"/>
      <c r="C1042" s="269"/>
      <c r="D1042" s="269"/>
      <c r="E1042" s="269"/>
      <c r="F1042" s="269"/>
    </row>
    <row r="1043" spans="1:6">
      <c r="A1043" s="269"/>
      <c r="B1043" s="269"/>
      <c r="C1043" s="269"/>
      <c r="D1043" s="269"/>
      <c r="E1043" s="269"/>
      <c r="F1043" s="269"/>
    </row>
    <row r="1044" spans="1:6">
      <c r="A1044" s="269"/>
      <c r="B1044" s="269"/>
      <c r="C1044" s="269"/>
      <c r="D1044" s="269"/>
      <c r="E1044" s="269"/>
      <c r="F1044" s="269"/>
    </row>
    <row r="1045" spans="1:6">
      <c r="A1045" s="269"/>
      <c r="B1045" s="269"/>
      <c r="C1045" s="269"/>
      <c r="D1045" s="269"/>
      <c r="E1045" s="269"/>
      <c r="F1045" s="269"/>
    </row>
    <row r="1046" spans="1:6">
      <c r="A1046" s="269"/>
      <c r="B1046" s="269"/>
      <c r="C1046" s="269"/>
      <c r="D1046" s="269"/>
      <c r="E1046" s="269"/>
      <c r="F1046" s="269"/>
    </row>
    <row r="1047" spans="1:6">
      <c r="A1047" s="269"/>
      <c r="B1047" s="269"/>
      <c r="C1047" s="269"/>
      <c r="D1047" s="269"/>
      <c r="E1047" s="269"/>
      <c r="F1047" s="269"/>
    </row>
    <row r="1048" spans="1:6">
      <c r="A1048" s="269"/>
      <c r="B1048" s="269"/>
      <c r="C1048" s="269"/>
      <c r="D1048" s="269"/>
      <c r="E1048" s="269"/>
      <c r="F1048" s="269"/>
    </row>
    <row r="1049" spans="1:6">
      <c r="A1049" s="269"/>
      <c r="B1049" s="269"/>
      <c r="C1049" s="269"/>
      <c r="D1049" s="269"/>
      <c r="E1049" s="269"/>
      <c r="F1049" s="269"/>
    </row>
    <row r="1050" spans="1:6">
      <c r="A1050" s="269"/>
      <c r="B1050" s="269"/>
      <c r="C1050" s="269"/>
      <c r="D1050" s="269"/>
      <c r="E1050" s="269"/>
      <c r="F1050" s="269"/>
    </row>
    <row r="1051" spans="1:6">
      <c r="A1051" s="269"/>
      <c r="B1051" s="269"/>
      <c r="C1051" s="269"/>
      <c r="D1051" s="269"/>
      <c r="E1051" s="269"/>
      <c r="F1051" s="269"/>
    </row>
    <row r="1052" spans="1:6">
      <c r="A1052" s="269"/>
      <c r="B1052" s="269"/>
      <c r="C1052" s="269"/>
      <c r="D1052" s="269"/>
      <c r="E1052" s="269"/>
      <c r="F1052" s="269"/>
    </row>
    <row r="1053" spans="1:6">
      <c r="A1053" s="269"/>
      <c r="B1053" s="269"/>
      <c r="C1053" s="269"/>
      <c r="D1053" s="269"/>
      <c r="E1053" s="269"/>
      <c r="F1053" s="269"/>
    </row>
    <row r="1054" spans="1:6">
      <c r="A1054" s="269"/>
      <c r="B1054" s="269"/>
      <c r="C1054" s="269"/>
      <c r="D1054" s="269"/>
      <c r="E1054" s="269"/>
      <c r="F1054" s="269"/>
    </row>
    <row r="1055" spans="1:6">
      <c r="A1055" s="269"/>
      <c r="B1055" s="269"/>
      <c r="C1055" s="269"/>
      <c r="D1055" s="269"/>
      <c r="E1055" s="269"/>
      <c r="F1055" s="269"/>
    </row>
    <row r="1056" spans="1:6">
      <c r="A1056" s="269"/>
      <c r="B1056" s="269"/>
      <c r="C1056" s="269"/>
      <c r="D1056" s="269"/>
      <c r="E1056" s="269"/>
      <c r="F1056" s="269"/>
    </row>
    <row r="1057" spans="1:6">
      <c r="A1057" s="269"/>
      <c r="B1057" s="269"/>
      <c r="C1057" s="269"/>
      <c r="D1057" s="269"/>
      <c r="E1057" s="269"/>
      <c r="F1057" s="269"/>
    </row>
    <row r="1058" spans="1:6">
      <c r="A1058" s="269"/>
      <c r="B1058" s="269"/>
      <c r="C1058" s="269"/>
      <c r="D1058" s="269"/>
      <c r="E1058" s="269"/>
      <c r="F1058" s="269"/>
    </row>
    <row r="1059" spans="1:6">
      <c r="A1059" s="269"/>
      <c r="B1059" s="269"/>
      <c r="C1059" s="269"/>
      <c r="D1059" s="269"/>
      <c r="E1059" s="269"/>
      <c r="F1059" s="269"/>
    </row>
    <row r="1060" spans="1:6">
      <c r="A1060" s="269"/>
      <c r="B1060" s="269"/>
      <c r="C1060" s="269"/>
      <c r="D1060" s="269"/>
      <c r="E1060" s="269"/>
      <c r="F1060" s="269"/>
    </row>
    <row r="1061" spans="1:6">
      <c r="A1061" s="269"/>
      <c r="B1061" s="269"/>
      <c r="C1061" s="269"/>
      <c r="D1061" s="269"/>
      <c r="E1061" s="269"/>
      <c r="F1061" s="269"/>
    </row>
    <row r="1062" spans="1:6">
      <c r="A1062" s="269"/>
      <c r="B1062" s="269"/>
      <c r="C1062" s="269"/>
      <c r="D1062" s="269"/>
      <c r="E1062" s="269"/>
      <c r="F1062" s="269"/>
    </row>
    <row r="1063" spans="1:6">
      <c r="A1063" s="269"/>
      <c r="B1063" s="269"/>
      <c r="C1063" s="269"/>
      <c r="D1063" s="269"/>
      <c r="E1063" s="269"/>
      <c r="F1063" s="269"/>
    </row>
    <row r="1064" spans="1:6">
      <c r="A1064" s="269"/>
      <c r="B1064" s="269"/>
      <c r="C1064" s="269"/>
      <c r="D1064" s="269"/>
      <c r="E1064" s="269"/>
      <c r="F1064" s="269"/>
    </row>
    <row r="1065" spans="1:6">
      <c r="A1065" s="269"/>
      <c r="B1065" s="269"/>
      <c r="C1065" s="269"/>
      <c r="D1065" s="269"/>
      <c r="E1065" s="269"/>
      <c r="F1065" s="269"/>
    </row>
    <row r="1066" spans="1:6">
      <c r="A1066" s="269"/>
      <c r="B1066" s="269"/>
      <c r="C1066" s="269"/>
      <c r="D1066" s="269"/>
      <c r="E1066" s="269"/>
      <c r="F1066" s="269"/>
    </row>
    <row r="1067" spans="1:6">
      <c r="A1067" s="269"/>
      <c r="B1067" s="269"/>
      <c r="C1067" s="269"/>
      <c r="D1067" s="269"/>
      <c r="E1067" s="269"/>
      <c r="F1067" s="269"/>
    </row>
    <row r="1068" spans="1:6">
      <c r="A1068" s="269"/>
      <c r="B1068" s="269"/>
      <c r="C1068" s="269"/>
      <c r="D1068" s="269"/>
      <c r="E1068" s="269"/>
      <c r="F1068" s="269"/>
    </row>
    <row r="1069" spans="1:6">
      <c r="A1069" s="269"/>
      <c r="B1069" s="269"/>
      <c r="C1069" s="269"/>
      <c r="D1069" s="269"/>
      <c r="E1069" s="269"/>
      <c r="F1069" s="269"/>
    </row>
    <row r="1070" spans="1:6">
      <c r="A1070" s="269"/>
      <c r="B1070" s="269"/>
      <c r="C1070" s="269"/>
      <c r="D1070" s="269"/>
      <c r="E1070" s="269"/>
      <c r="F1070" s="269"/>
    </row>
    <row r="1071" spans="1:6">
      <c r="A1071" s="269"/>
      <c r="B1071" s="269"/>
      <c r="C1071" s="269"/>
      <c r="D1071" s="269"/>
      <c r="E1071" s="269"/>
      <c r="F1071" s="269"/>
    </row>
    <row r="1072" spans="1:6">
      <c r="A1072" s="269"/>
      <c r="B1072" s="269"/>
      <c r="C1072" s="269"/>
      <c r="D1072" s="269"/>
      <c r="E1072" s="269"/>
      <c r="F1072" s="269"/>
    </row>
    <row r="1073" spans="1:6">
      <c r="A1073" s="269"/>
      <c r="B1073" s="269"/>
      <c r="C1073" s="269"/>
      <c r="D1073" s="269"/>
      <c r="E1073" s="269"/>
      <c r="F1073" s="269"/>
    </row>
    <row r="1074" spans="1:6">
      <c r="A1074" s="269"/>
      <c r="B1074" s="269"/>
      <c r="C1074" s="269"/>
      <c r="D1074" s="269"/>
      <c r="E1074" s="269"/>
      <c r="F1074" s="269"/>
    </row>
  </sheetData>
  <mergeCells count="2">
    <mergeCell ref="A3:F4"/>
    <mergeCell ref="A14:F14"/>
  </mergeCells>
  <pageMargins left="0.70866141732283472" right="0.70866141732283472" top="1.1417322834645669" bottom="0.74803149606299213" header="0.70866141732283472" footer="0.31496062992125984"/>
  <pageSetup paperSize="9" scale="81" orientation="portrait" r:id="rId1"/>
  <headerFooter>
    <oddHeader>&amp;L&amp;"Times New Roman,Normál"&amp;12Vászoly Község Önkormányzata&amp;C&amp;"Times New Roman,Normál"&amp;12 12. melléklet
Az önkormányzat 2019. évi költségvetéséről szóló 1/2019. (II. 15.)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3:H39"/>
  <sheetViews>
    <sheetView view="pageLayout" workbookViewId="0">
      <selection activeCell="A3" sqref="A3:H3"/>
    </sheetView>
  </sheetViews>
  <sheetFormatPr defaultRowHeight="15.75"/>
  <cols>
    <col min="1" max="1" width="13.28515625" style="249" customWidth="1"/>
    <col min="2" max="2" width="31.140625" style="249" customWidth="1"/>
    <col min="3" max="3" width="11.5703125" style="249" customWidth="1"/>
    <col min="4" max="256" width="9.140625" style="249"/>
    <col min="257" max="257" width="13.28515625" style="249" customWidth="1"/>
    <col min="258" max="258" width="31.140625" style="249" customWidth="1"/>
    <col min="259" max="259" width="11.5703125" style="249" customWidth="1"/>
    <col min="260" max="512" width="9.140625" style="249"/>
    <col min="513" max="513" width="13.28515625" style="249" customWidth="1"/>
    <col min="514" max="514" width="31.140625" style="249" customWidth="1"/>
    <col min="515" max="515" width="11.5703125" style="249" customWidth="1"/>
    <col min="516" max="768" width="9.140625" style="249"/>
    <col min="769" max="769" width="13.28515625" style="249" customWidth="1"/>
    <col min="770" max="770" width="31.140625" style="249" customWidth="1"/>
    <col min="771" max="771" width="11.5703125" style="249" customWidth="1"/>
    <col min="772" max="1024" width="9.140625" style="249"/>
    <col min="1025" max="1025" width="13.28515625" style="249" customWidth="1"/>
    <col min="1026" max="1026" width="31.140625" style="249" customWidth="1"/>
    <col min="1027" max="1027" width="11.5703125" style="249" customWidth="1"/>
    <col min="1028" max="1280" width="9.140625" style="249"/>
    <col min="1281" max="1281" width="13.28515625" style="249" customWidth="1"/>
    <col min="1282" max="1282" width="31.140625" style="249" customWidth="1"/>
    <col min="1283" max="1283" width="11.5703125" style="249" customWidth="1"/>
    <col min="1284" max="1536" width="9.140625" style="249"/>
    <col min="1537" max="1537" width="13.28515625" style="249" customWidth="1"/>
    <col min="1538" max="1538" width="31.140625" style="249" customWidth="1"/>
    <col min="1539" max="1539" width="11.5703125" style="249" customWidth="1"/>
    <col min="1540" max="1792" width="9.140625" style="249"/>
    <col min="1793" max="1793" width="13.28515625" style="249" customWidth="1"/>
    <col min="1794" max="1794" width="31.140625" style="249" customWidth="1"/>
    <col min="1795" max="1795" width="11.5703125" style="249" customWidth="1"/>
    <col min="1796" max="2048" width="9.140625" style="249"/>
    <col min="2049" max="2049" width="13.28515625" style="249" customWidth="1"/>
    <col min="2050" max="2050" width="31.140625" style="249" customWidth="1"/>
    <col min="2051" max="2051" width="11.5703125" style="249" customWidth="1"/>
    <col min="2052" max="2304" width="9.140625" style="249"/>
    <col min="2305" max="2305" width="13.28515625" style="249" customWidth="1"/>
    <col min="2306" max="2306" width="31.140625" style="249" customWidth="1"/>
    <col min="2307" max="2307" width="11.5703125" style="249" customWidth="1"/>
    <col min="2308" max="2560" width="9.140625" style="249"/>
    <col min="2561" max="2561" width="13.28515625" style="249" customWidth="1"/>
    <col min="2562" max="2562" width="31.140625" style="249" customWidth="1"/>
    <col min="2563" max="2563" width="11.5703125" style="249" customWidth="1"/>
    <col min="2564" max="2816" width="9.140625" style="249"/>
    <col min="2817" max="2817" width="13.28515625" style="249" customWidth="1"/>
    <col min="2818" max="2818" width="31.140625" style="249" customWidth="1"/>
    <col min="2819" max="2819" width="11.5703125" style="249" customWidth="1"/>
    <col min="2820" max="3072" width="9.140625" style="249"/>
    <col min="3073" max="3073" width="13.28515625" style="249" customWidth="1"/>
    <col min="3074" max="3074" width="31.140625" style="249" customWidth="1"/>
    <col min="3075" max="3075" width="11.5703125" style="249" customWidth="1"/>
    <col min="3076" max="3328" width="9.140625" style="249"/>
    <col min="3329" max="3329" width="13.28515625" style="249" customWidth="1"/>
    <col min="3330" max="3330" width="31.140625" style="249" customWidth="1"/>
    <col min="3331" max="3331" width="11.5703125" style="249" customWidth="1"/>
    <col min="3332" max="3584" width="9.140625" style="249"/>
    <col min="3585" max="3585" width="13.28515625" style="249" customWidth="1"/>
    <col min="3586" max="3586" width="31.140625" style="249" customWidth="1"/>
    <col min="3587" max="3587" width="11.5703125" style="249" customWidth="1"/>
    <col min="3588" max="3840" width="9.140625" style="249"/>
    <col min="3841" max="3841" width="13.28515625" style="249" customWidth="1"/>
    <col min="3842" max="3842" width="31.140625" style="249" customWidth="1"/>
    <col min="3843" max="3843" width="11.5703125" style="249" customWidth="1"/>
    <col min="3844" max="4096" width="9.140625" style="249"/>
    <col min="4097" max="4097" width="13.28515625" style="249" customWidth="1"/>
    <col min="4098" max="4098" width="31.140625" style="249" customWidth="1"/>
    <col min="4099" max="4099" width="11.5703125" style="249" customWidth="1"/>
    <col min="4100" max="4352" width="9.140625" style="249"/>
    <col min="4353" max="4353" width="13.28515625" style="249" customWidth="1"/>
    <col min="4354" max="4354" width="31.140625" style="249" customWidth="1"/>
    <col min="4355" max="4355" width="11.5703125" style="249" customWidth="1"/>
    <col min="4356" max="4608" width="9.140625" style="249"/>
    <col min="4609" max="4609" width="13.28515625" style="249" customWidth="1"/>
    <col min="4610" max="4610" width="31.140625" style="249" customWidth="1"/>
    <col min="4611" max="4611" width="11.5703125" style="249" customWidth="1"/>
    <col min="4612" max="4864" width="9.140625" style="249"/>
    <col min="4865" max="4865" width="13.28515625" style="249" customWidth="1"/>
    <col min="4866" max="4866" width="31.140625" style="249" customWidth="1"/>
    <col min="4867" max="4867" width="11.5703125" style="249" customWidth="1"/>
    <col min="4868" max="5120" width="9.140625" style="249"/>
    <col min="5121" max="5121" width="13.28515625" style="249" customWidth="1"/>
    <col min="5122" max="5122" width="31.140625" style="249" customWidth="1"/>
    <col min="5123" max="5123" width="11.5703125" style="249" customWidth="1"/>
    <col min="5124" max="5376" width="9.140625" style="249"/>
    <col min="5377" max="5377" width="13.28515625" style="249" customWidth="1"/>
    <col min="5378" max="5378" width="31.140625" style="249" customWidth="1"/>
    <col min="5379" max="5379" width="11.5703125" style="249" customWidth="1"/>
    <col min="5380" max="5632" width="9.140625" style="249"/>
    <col min="5633" max="5633" width="13.28515625" style="249" customWidth="1"/>
    <col min="5634" max="5634" width="31.140625" style="249" customWidth="1"/>
    <col min="5635" max="5635" width="11.5703125" style="249" customWidth="1"/>
    <col min="5636" max="5888" width="9.140625" style="249"/>
    <col min="5889" max="5889" width="13.28515625" style="249" customWidth="1"/>
    <col min="5890" max="5890" width="31.140625" style="249" customWidth="1"/>
    <col min="5891" max="5891" width="11.5703125" style="249" customWidth="1"/>
    <col min="5892" max="6144" width="9.140625" style="249"/>
    <col min="6145" max="6145" width="13.28515625" style="249" customWidth="1"/>
    <col min="6146" max="6146" width="31.140625" style="249" customWidth="1"/>
    <col min="6147" max="6147" width="11.5703125" style="249" customWidth="1"/>
    <col min="6148" max="6400" width="9.140625" style="249"/>
    <col min="6401" max="6401" width="13.28515625" style="249" customWidth="1"/>
    <col min="6402" max="6402" width="31.140625" style="249" customWidth="1"/>
    <col min="6403" max="6403" width="11.5703125" style="249" customWidth="1"/>
    <col min="6404" max="6656" width="9.140625" style="249"/>
    <col min="6657" max="6657" width="13.28515625" style="249" customWidth="1"/>
    <col min="6658" max="6658" width="31.140625" style="249" customWidth="1"/>
    <col min="6659" max="6659" width="11.5703125" style="249" customWidth="1"/>
    <col min="6660" max="6912" width="9.140625" style="249"/>
    <col min="6913" max="6913" width="13.28515625" style="249" customWidth="1"/>
    <col min="6914" max="6914" width="31.140625" style="249" customWidth="1"/>
    <col min="6915" max="6915" width="11.5703125" style="249" customWidth="1"/>
    <col min="6916" max="7168" width="9.140625" style="249"/>
    <col min="7169" max="7169" width="13.28515625" style="249" customWidth="1"/>
    <col min="7170" max="7170" width="31.140625" style="249" customWidth="1"/>
    <col min="7171" max="7171" width="11.5703125" style="249" customWidth="1"/>
    <col min="7172" max="7424" width="9.140625" style="249"/>
    <col min="7425" max="7425" width="13.28515625" style="249" customWidth="1"/>
    <col min="7426" max="7426" width="31.140625" style="249" customWidth="1"/>
    <col min="7427" max="7427" width="11.5703125" style="249" customWidth="1"/>
    <col min="7428" max="7680" width="9.140625" style="249"/>
    <col min="7681" max="7681" width="13.28515625" style="249" customWidth="1"/>
    <col min="7682" max="7682" width="31.140625" style="249" customWidth="1"/>
    <col min="7683" max="7683" width="11.5703125" style="249" customWidth="1"/>
    <col min="7684" max="7936" width="9.140625" style="249"/>
    <col min="7937" max="7937" width="13.28515625" style="249" customWidth="1"/>
    <col min="7938" max="7938" width="31.140625" style="249" customWidth="1"/>
    <col min="7939" max="7939" width="11.5703125" style="249" customWidth="1"/>
    <col min="7940" max="8192" width="9.140625" style="249"/>
    <col min="8193" max="8193" width="13.28515625" style="249" customWidth="1"/>
    <col min="8194" max="8194" width="31.140625" style="249" customWidth="1"/>
    <col min="8195" max="8195" width="11.5703125" style="249" customWidth="1"/>
    <col min="8196" max="8448" width="9.140625" style="249"/>
    <col min="8449" max="8449" width="13.28515625" style="249" customWidth="1"/>
    <col min="8450" max="8450" width="31.140625" style="249" customWidth="1"/>
    <col min="8451" max="8451" width="11.5703125" style="249" customWidth="1"/>
    <col min="8452" max="8704" width="9.140625" style="249"/>
    <col min="8705" max="8705" width="13.28515625" style="249" customWidth="1"/>
    <col min="8706" max="8706" width="31.140625" style="249" customWidth="1"/>
    <col min="8707" max="8707" width="11.5703125" style="249" customWidth="1"/>
    <col min="8708" max="8960" width="9.140625" style="249"/>
    <col min="8961" max="8961" width="13.28515625" style="249" customWidth="1"/>
    <col min="8962" max="8962" width="31.140625" style="249" customWidth="1"/>
    <col min="8963" max="8963" width="11.5703125" style="249" customWidth="1"/>
    <col min="8964" max="9216" width="9.140625" style="249"/>
    <col min="9217" max="9217" width="13.28515625" style="249" customWidth="1"/>
    <col min="9218" max="9218" width="31.140625" style="249" customWidth="1"/>
    <col min="9219" max="9219" width="11.5703125" style="249" customWidth="1"/>
    <col min="9220" max="9472" width="9.140625" style="249"/>
    <col min="9473" max="9473" width="13.28515625" style="249" customWidth="1"/>
    <col min="9474" max="9474" width="31.140625" style="249" customWidth="1"/>
    <col min="9475" max="9475" width="11.5703125" style="249" customWidth="1"/>
    <col min="9476" max="9728" width="9.140625" style="249"/>
    <col min="9729" max="9729" width="13.28515625" style="249" customWidth="1"/>
    <col min="9730" max="9730" width="31.140625" style="249" customWidth="1"/>
    <col min="9731" max="9731" width="11.5703125" style="249" customWidth="1"/>
    <col min="9732" max="9984" width="9.140625" style="249"/>
    <col min="9985" max="9985" width="13.28515625" style="249" customWidth="1"/>
    <col min="9986" max="9986" width="31.140625" style="249" customWidth="1"/>
    <col min="9987" max="9987" width="11.5703125" style="249" customWidth="1"/>
    <col min="9988" max="10240" width="9.140625" style="249"/>
    <col min="10241" max="10241" width="13.28515625" style="249" customWidth="1"/>
    <col min="10242" max="10242" width="31.140625" style="249" customWidth="1"/>
    <col min="10243" max="10243" width="11.5703125" style="249" customWidth="1"/>
    <col min="10244" max="10496" width="9.140625" style="249"/>
    <col min="10497" max="10497" width="13.28515625" style="249" customWidth="1"/>
    <col min="10498" max="10498" width="31.140625" style="249" customWidth="1"/>
    <col min="10499" max="10499" width="11.5703125" style="249" customWidth="1"/>
    <col min="10500" max="10752" width="9.140625" style="249"/>
    <col min="10753" max="10753" width="13.28515625" style="249" customWidth="1"/>
    <col min="10754" max="10754" width="31.140625" style="249" customWidth="1"/>
    <col min="10755" max="10755" width="11.5703125" style="249" customWidth="1"/>
    <col min="10756" max="11008" width="9.140625" style="249"/>
    <col min="11009" max="11009" width="13.28515625" style="249" customWidth="1"/>
    <col min="11010" max="11010" width="31.140625" style="249" customWidth="1"/>
    <col min="11011" max="11011" width="11.5703125" style="249" customWidth="1"/>
    <col min="11012" max="11264" width="9.140625" style="249"/>
    <col min="11265" max="11265" width="13.28515625" style="249" customWidth="1"/>
    <col min="11266" max="11266" width="31.140625" style="249" customWidth="1"/>
    <col min="11267" max="11267" width="11.5703125" style="249" customWidth="1"/>
    <col min="11268" max="11520" width="9.140625" style="249"/>
    <col min="11521" max="11521" width="13.28515625" style="249" customWidth="1"/>
    <col min="11522" max="11522" width="31.140625" style="249" customWidth="1"/>
    <col min="11523" max="11523" width="11.5703125" style="249" customWidth="1"/>
    <col min="11524" max="11776" width="9.140625" style="249"/>
    <col min="11777" max="11777" width="13.28515625" style="249" customWidth="1"/>
    <col min="11778" max="11778" width="31.140625" style="249" customWidth="1"/>
    <col min="11779" max="11779" width="11.5703125" style="249" customWidth="1"/>
    <col min="11780" max="12032" width="9.140625" style="249"/>
    <col min="12033" max="12033" width="13.28515625" style="249" customWidth="1"/>
    <col min="12034" max="12034" width="31.140625" style="249" customWidth="1"/>
    <col min="12035" max="12035" width="11.5703125" style="249" customWidth="1"/>
    <col min="12036" max="12288" width="9.140625" style="249"/>
    <col min="12289" max="12289" width="13.28515625" style="249" customWidth="1"/>
    <col min="12290" max="12290" width="31.140625" style="249" customWidth="1"/>
    <col min="12291" max="12291" width="11.5703125" style="249" customWidth="1"/>
    <col min="12292" max="12544" width="9.140625" style="249"/>
    <col min="12545" max="12545" width="13.28515625" style="249" customWidth="1"/>
    <col min="12546" max="12546" width="31.140625" style="249" customWidth="1"/>
    <col min="12547" max="12547" width="11.5703125" style="249" customWidth="1"/>
    <col min="12548" max="12800" width="9.140625" style="249"/>
    <col min="12801" max="12801" width="13.28515625" style="249" customWidth="1"/>
    <col min="12802" max="12802" width="31.140625" style="249" customWidth="1"/>
    <col min="12803" max="12803" width="11.5703125" style="249" customWidth="1"/>
    <col min="12804" max="13056" width="9.140625" style="249"/>
    <col min="13057" max="13057" width="13.28515625" style="249" customWidth="1"/>
    <col min="13058" max="13058" width="31.140625" style="249" customWidth="1"/>
    <col min="13059" max="13059" width="11.5703125" style="249" customWidth="1"/>
    <col min="13060" max="13312" width="9.140625" style="249"/>
    <col min="13313" max="13313" width="13.28515625" style="249" customWidth="1"/>
    <col min="13314" max="13314" width="31.140625" style="249" customWidth="1"/>
    <col min="13315" max="13315" width="11.5703125" style="249" customWidth="1"/>
    <col min="13316" max="13568" width="9.140625" style="249"/>
    <col min="13569" max="13569" width="13.28515625" style="249" customWidth="1"/>
    <col min="13570" max="13570" width="31.140625" style="249" customWidth="1"/>
    <col min="13571" max="13571" width="11.5703125" style="249" customWidth="1"/>
    <col min="13572" max="13824" width="9.140625" style="249"/>
    <col min="13825" max="13825" width="13.28515625" style="249" customWidth="1"/>
    <col min="13826" max="13826" width="31.140625" style="249" customWidth="1"/>
    <col min="13827" max="13827" width="11.5703125" style="249" customWidth="1"/>
    <col min="13828" max="14080" width="9.140625" style="249"/>
    <col min="14081" max="14081" width="13.28515625" style="249" customWidth="1"/>
    <col min="14082" max="14082" width="31.140625" style="249" customWidth="1"/>
    <col min="14083" max="14083" width="11.5703125" style="249" customWidth="1"/>
    <col min="14084" max="14336" width="9.140625" style="249"/>
    <col min="14337" max="14337" width="13.28515625" style="249" customWidth="1"/>
    <col min="14338" max="14338" width="31.140625" style="249" customWidth="1"/>
    <col min="14339" max="14339" width="11.5703125" style="249" customWidth="1"/>
    <col min="14340" max="14592" width="9.140625" style="249"/>
    <col min="14593" max="14593" width="13.28515625" style="249" customWidth="1"/>
    <col min="14594" max="14594" width="31.140625" style="249" customWidth="1"/>
    <col min="14595" max="14595" width="11.5703125" style="249" customWidth="1"/>
    <col min="14596" max="14848" width="9.140625" style="249"/>
    <col min="14849" max="14849" width="13.28515625" style="249" customWidth="1"/>
    <col min="14850" max="14850" width="31.140625" style="249" customWidth="1"/>
    <col min="14851" max="14851" width="11.5703125" style="249" customWidth="1"/>
    <col min="14852" max="15104" width="9.140625" style="249"/>
    <col min="15105" max="15105" width="13.28515625" style="249" customWidth="1"/>
    <col min="15106" max="15106" width="31.140625" style="249" customWidth="1"/>
    <col min="15107" max="15107" width="11.5703125" style="249" customWidth="1"/>
    <col min="15108" max="15360" width="9.140625" style="249"/>
    <col min="15361" max="15361" width="13.28515625" style="249" customWidth="1"/>
    <col min="15362" max="15362" width="31.140625" style="249" customWidth="1"/>
    <col min="15363" max="15363" width="11.5703125" style="249" customWidth="1"/>
    <col min="15364" max="15616" width="9.140625" style="249"/>
    <col min="15617" max="15617" width="13.28515625" style="249" customWidth="1"/>
    <col min="15618" max="15618" width="31.140625" style="249" customWidth="1"/>
    <col min="15619" max="15619" width="11.5703125" style="249" customWidth="1"/>
    <col min="15620" max="15872" width="9.140625" style="249"/>
    <col min="15873" max="15873" width="13.28515625" style="249" customWidth="1"/>
    <col min="15874" max="15874" width="31.140625" style="249" customWidth="1"/>
    <col min="15875" max="15875" width="11.5703125" style="249" customWidth="1"/>
    <col min="15876" max="16128" width="9.140625" style="249"/>
    <col min="16129" max="16129" width="13.28515625" style="249" customWidth="1"/>
    <col min="16130" max="16130" width="31.140625" style="249" customWidth="1"/>
    <col min="16131" max="16131" width="11.5703125" style="249" customWidth="1"/>
    <col min="16132" max="16384" width="9.140625" style="249"/>
  </cols>
  <sheetData>
    <row r="3" spans="1:8">
      <c r="A3" s="418" t="s">
        <v>426</v>
      </c>
      <c r="B3" s="418"/>
      <c r="C3" s="418"/>
      <c r="D3" s="418"/>
      <c r="E3" s="418"/>
      <c r="F3" s="418"/>
      <c r="G3" s="418"/>
      <c r="H3" s="418"/>
    </row>
    <row r="4" spans="1:8">
      <c r="A4" s="418" t="s">
        <v>427</v>
      </c>
      <c r="B4" s="418"/>
      <c r="C4" s="418"/>
      <c r="D4" s="418"/>
      <c r="E4" s="418"/>
      <c r="F4" s="418"/>
      <c r="G4" s="418"/>
      <c r="H4" s="418"/>
    </row>
    <row r="5" spans="1:8">
      <c r="A5" s="296"/>
      <c r="B5" s="296"/>
      <c r="C5" s="296"/>
      <c r="D5" s="296"/>
      <c r="E5" s="296"/>
      <c r="F5" s="296"/>
      <c r="G5" s="296"/>
      <c r="H5" s="296"/>
    </row>
    <row r="7" spans="1:8">
      <c r="A7" s="297" t="s">
        <v>327</v>
      </c>
      <c r="B7" s="297"/>
      <c r="C7" s="298" t="s">
        <v>428</v>
      </c>
      <c r="D7" s="297" t="s">
        <v>429</v>
      </c>
      <c r="E7" s="419" t="s">
        <v>430</v>
      </c>
      <c r="F7" s="419"/>
      <c r="G7" s="419"/>
      <c r="H7" s="419"/>
    </row>
    <row r="8" spans="1:8" ht="31.5">
      <c r="A8" s="299"/>
      <c r="B8" s="300" t="s">
        <v>431</v>
      </c>
      <c r="C8" s="301" t="s">
        <v>432</v>
      </c>
      <c r="D8" s="300" t="s">
        <v>432</v>
      </c>
      <c r="E8" s="300" t="s">
        <v>317</v>
      </c>
      <c r="F8" s="301" t="s">
        <v>318</v>
      </c>
      <c r="G8" s="301" t="s">
        <v>319</v>
      </c>
      <c r="H8" s="302" t="s">
        <v>433</v>
      </c>
    </row>
    <row r="9" spans="1:8">
      <c r="A9" s="303"/>
      <c r="B9" s="303"/>
      <c r="C9" s="304"/>
      <c r="D9" s="303"/>
      <c r="E9" s="303"/>
      <c r="F9" s="305"/>
      <c r="G9" s="305"/>
      <c r="H9" s="303"/>
    </row>
    <row r="10" spans="1:8">
      <c r="A10" s="300" t="s">
        <v>337</v>
      </c>
      <c r="B10" s="300" t="s">
        <v>338</v>
      </c>
      <c r="C10" s="301" t="s">
        <v>339</v>
      </c>
      <c r="D10" s="301" t="s">
        <v>340</v>
      </c>
      <c r="E10" s="301" t="s">
        <v>341</v>
      </c>
      <c r="F10" s="301" t="s">
        <v>379</v>
      </c>
      <c r="G10" s="301" t="s">
        <v>380</v>
      </c>
      <c r="H10" s="301" t="s">
        <v>381</v>
      </c>
    </row>
    <row r="11" spans="1:8">
      <c r="A11" s="306"/>
      <c r="B11" s="306" t="s">
        <v>434</v>
      </c>
      <c r="C11" s="306"/>
      <c r="D11" s="306"/>
      <c r="E11" s="306"/>
      <c r="F11" s="306"/>
      <c r="G11" s="306"/>
      <c r="H11" s="306"/>
    </row>
    <row r="12" spans="1:8" ht="31.5">
      <c r="A12" s="306" t="s">
        <v>337</v>
      </c>
      <c r="B12" s="307" t="s">
        <v>435</v>
      </c>
      <c r="C12" s="308"/>
      <c r="D12" s="308"/>
      <c r="E12" s="309"/>
      <c r="F12" s="309"/>
      <c r="G12" s="309"/>
      <c r="H12" s="309"/>
    </row>
    <row r="13" spans="1:8">
      <c r="A13" s="310" t="s">
        <v>338</v>
      </c>
      <c r="B13" s="311"/>
      <c r="C13" s="311"/>
      <c r="D13" s="311"/>
      <c r="E13" s="311"/>
      <c r="F13" s="311"/>
      <c r="G13" s="311"/>
      <c r="H13" s="311"/>
    </row>
    <row r="14" spans="1:8">
      <c r="A14" s="306" t="s">
        <v>339</v>
      </c>
      <c r="B14" s="312" t="s">
        <v>436</v>
      </c>
      <c r="C14" s="309"/>
      <c r="D14" s="309"/>
      <c r="E14" s="309"/>
      <c r="F14" s="309"/>
      <c r="G14" s="309"/>
      <c r="H14" s="309"/>
    </row>
    <row r="15" spans="1:8">
      <c r="A15" s="306" t="s">
        <v>340</v>
      </c>
      <c r="B15" s="309"/>
      <c r="C15" s="309"/>
      <c r="D15" s="309"/>
      <c r="E15" s="309"/>
      <c r="F15" s="309"/>
      <c r="G15" s="309"/>
      <c r="H15" s="309"/>
    </row>
    <row r="16" spans="1:8">
      <c r="A16" s="297" t="s">
        <v>341</v>
      </c>
      <c r="B16" s="312" t="s">
        <v>437</v>
      </c>
      <c r="C16" s="313"/>
      <c r="D16" s="313"/>
      <c r="E16" s="313"/>
      <c r="F16" s="313"/>
      <c r="G16" s="313"/>
      <c r="H16" s="313"/>
    </row>
    <row r="17" spans="1:8" ht="31.5">
      <c r="A17" s="306" t="s">
        <v>379</v>
      </c>
      <c r="B17" s="307" t="s">
        <v>438</v>
      </c>
      <c r="C17" s="308"/>
      <c r="D17" s="308"/>
      <c r="E17" s="314"/>
      <c r="F17" s="314"/>
      <c r="G17" s="314"/>
      <c r="H17" s="314"/>
    </row>
    <row r="18" spans="1:8">
      <c r="A18" s="310" t="s">
        <v>380</v>
      </c>
      <c r="B18" s="311"/>
      <c r="C18" s="311"/>
      <c r="D18" s="311"/>
      <c r="E18" s="315"/>
      <c r="F18" s="315"/>
      <c r="G18" s="315"/>
      <c r="H18" s="315"/>
    </row>
    <row r="19" spans="1:8">
      <c r="A19" s="306" t="s">
        <v>381</v>
      </c>
      <c r="B19" s="312" t="s">
        <v>439</v>
      </c>
      <c r="C19" s="309"/>
      <c r="D19" s="309"/>
      <c r="E19" s="314"/>
      <c r="F19" s="314"/>
      <c r="G19" s="314"/>
      <c r="H19" s="314"/>
    </row>
    <row r="20" spans="1:8">
      <c r="A20" s="306" t="s">
        <v>382</v>
      </c>
      <c r="B20" s="311"/>
      <c r="C20" s="311"/>
      <c r="D20" s="311"/>
      <c r="E20" s="316"/>
      <c r="F20" s="316"/>
      <c r="G20" s="316"/>
      <c r="H20" s="316"/>
    </row>
    <row r="21" spans="1:8">
      <c r="A21" s="297" t="s">
        <v>383</v>
      </c>
      <c r="B21" s="317" t="s">
        <v>440</v>
      </c>
      <c r="C21" s="313"/>
      <c r="D21" s="313"/>
      <c r="E21" s="318"/>
      <c r="F21" s="318"/>
      <c r="G21" s="318"/>
      <c r="H21" s="318"/>
    </row>
    <row r="22" spans="1:8">
      <c r="A22" s="306" t="s">
        <v>384</v>
      </c>
      <c r="B22" s="319" t="s">
        <v>441</v>
      </c>
      <c r="C22" s="308"/>
      <c r="D22" s="308"/>
      <c r="E22" s="314"/>
      <c r="F22" s="314"/>
      <c r="G22" s="314"/>
      <c r="H22" s="314"/>
    </row>
    <row r="23" spans="1:8">
      <c r="A23" s="306" t="s">
        <v>385</v>
      </c>
      <c r="B23" s="306" t="s">
        <v>442</v>
      </c>
      <c r="C23" s="306"/>
      <c r="D23" s="306"/>
      <c r="E23" s="306"/>
      <c r="F23" s="306"/>
      <c r="G23" s="306"/>
      <c r="H23" s="306"/>
    </row>
    <row r="24" spans="1:8" ht="31.5">
      <c r="A24" s="306" t="s">
        <v>443</v>
      </c>
      <c r="B24" s="307" t="s">
        <v>435</v>
      </c>
      <c r="C24" s="308"/>
      <c r="D24" s="308"/>
      <c r="E24" s="309"/>
      <c r="F24" s="309"/>
      <c r="G24" s="309"/>
      <c r="H24" s="309"/>
    </row>
    <row r="25" spans="1:8">
      <c r="A25" s="310" t="s">
        <v>444</v>
      </c>
      <c r="B25" s="311"/>
      <c r="C25" s="311"/>
      <c r="D25" s="311"/>
      <c r="E25" s="311"/>
      <c r="F25" s="311"/>
      <c r="G25" s="311"/>
      <c r="H25" s="311"/>
    </row>
    <row r="26" spans="1:8">
      <c r="A26" s="306" t="s">
        <v>445</v>
      </c>
      <c r="B26" s="312" t="s">
        <v>436</v>
      </c>
      <c r="C26" s="309"/>
      <c r="D26" s="309"/>
      <c r="E26" s="309"/>
      <c r="F26" s="309"/>
      <c r="G26" s="309"/>
      <c r="H26" s="309"/>
    </row>
    <row r="27" spans="1:8">
      <c r="A27" s="306" t="s">
        <v>446</v>
      </c>
      <c r="B27" s="309"/>
      <c r="C27" s="309"/>
      <c r="D27" s="309"/>
      <c r="E27" s="309"/>
      <c r="F27" s="309"/>
      <c r="G27" s="309"/>
      <c r="H27" s="309"/>
    </row>
    <row r="28" spans="1:8">
      <c r="A28" s="297" t="s">
        <v>447</v>
      </c>
      <c r="B28" s="312" t="s">
        <v>437</v>
      </c>
      <c r="C28" s="313"/>
      <c r="D28" s="313"/>
      <c r="E28" s="313"/>
      <c r="F28" s="313"/>
      <c r="G28" s="313"/>
      <c r="H28" s="313"/>
    </row>
    <row r="29" spans="1:8" ht="31.5">
      <c r="A29" s="306" t="s">
        <v>448</v>
      </c>
      <c r="B29" s="307" t="s">
        <v>438</v>
      </c>
      <c r="C29" s="308"/>
      <c r="D29" s="308"/>
      <c r="E29" s="314"/>
      <c r="F29" s="314"/>
      <c r="G29" s="314"/>
      <c r="H29" s="314"/>
    </row>
    <row r="30" spans="1:8">
      <c r="A30" s="310" t="s">
        <v>449</v>
      </c>
      <c r="B30" s="311"/>
      <c r="C30" s="311"/>
      <c r="D30" s="311"/>
      <c r="E30" s="315"/>
      <c r="F30" s="315"/>
      <c r="G30" s="315"/>
      <c r="H30" s="315"/>
    </row>
    <row r="31" spans="1:8">
      <c r="A31" s="306" t="s">
        <v>450</v>
      </c>
      <c r="B31" s="309"/>
      <c r="C31" s="309"/>
      <c r="D31" s="309"/>
      <c r="E31" s="316"/>
      <c r="F31" s="316"/>
      <c r="G31" s="316"/>
      <c r="H31" s="316"/>
    </row>
    <row r="32" spans="1:8">
      <c r="A32" s="306" t="s">
        <v>451</v>
      </c>
      <c r="B32" s="309"/>
      <c r="C32" s="309"/>
      <c r="D32" s="309"/>
      <c r="E32" s="316"/>
      <c r="F32" s="316"/>
      <c r="G32" s="316"/>
      <c r="H32" s="316"/>
    </row>
    <row r="33" spans="1:8">
      <c r="A33" s="306" t="s">
        <v>452</v>
      </c>
      <c r="B33" s="312" t="s">
        <v>436</v>
      </c>
      <c r="C33" s="309"/>
      <c r="D33" s="309"/>
      <c r="E33" s="316"/>
      <c r="F33" s="316"/>
      <c r="G33" s="316"/>
      <c r="H33" s="316"/>
    </row>
    <row r="34" spans="1:8">
      <c r="A34" s="306" t="s">
        <v>453</v>
      </c>
      <c r="B34" s="309"/>
      <c r="C34" s="309"/>
      <c r="D34" s="309"/>
      <c r="E34" s="316"/>
      <c r="F34" s="316"/>
      <c r="G34" s="316"/>
      <c r="H34" s="316"/>
    </row>
    <row r="35" spans="1:8">
      <c r="A35" s="306" t="s">
        <v>454</v>
      </c>
      <c r="B35" s="309"/>
      <c r="C35" s="309"/>
      <c r="D35" s="309"/>
      <c r="E35" s="316"/>
      <c r="F35" s="316"/>
      <c r="G35" s="316"/>
      <c r="H35" s="316"/>
    </row>
    <row r="36" spans="1:8">
      <c r="A36" s="306" t="s">
        <v>455</v>
      </c>
      <c r="B36" s="266"/>
      <c r="C36" s="309"/>
      <c r="D36" s="309"/>
      <c r="E36" s="316"/>
      <c r="F36" s="316"/>
      <c r="G36" s="316"/>
      <c r="H36" s="316"/>
    </row>
    <row r="37" spans="1:8">
      <c r="A37" s="297" t="s">
        <v>456</v>
      </c>
      <c r="B37" s="317" t="s">
        <v>437</v>
      </c>
      <c r="C37" s="313"/>
      <c r="D37" s="313"/>
      <c r="E37" s="320"/>
      <c r="F37" s="320"/>
      <c r="G37" s="320"/>
      <c r="H37" s="320"/>
    </row>
    <row r="38" spans="1:8">
      <c r="A38" s="306" t="s">
        <v>457</v>
      </c>
      <c r="B38" s="319" t="s">
        <v>458</v>
      </c>
      <c r="C38" s="308"/>
      <c r="D38" s="308"/>
      <c r="E38" s="314"/>
      <c r="F38" s="314"/>
      <c r="G38" s="314"/>
      <c r="H38" s="314"/>
    </row>
    <row r="39" spans="1:8">
      <c r="A39" s="306" t="s">
        <v>459</v>
      </c>
      <c r="B39" s="319" t="s">
        <v>460</v>
      </c>
      <c r="C39" s="309"/>
      <c r="D39" s="309"/>
      <c r="E39" s="314">
        <f>E22+E38</f>
        <v>0</v>
      </c>
      <c r="F39" s="314">
        <f>F22+F38</f>
        <v>0</v>
      </c>
      <c r="G39" s="314">
        <f>G22+G38</f>
        <v>0</v>
      </c>
      <c r="H39" s="314">
        <f>H22+H38</f>
        <v>0</v>
      </c>
    </row>
  </sheetData>
  <mergeCells count="3">
    <mergeCell ref="A3:H3"/>
    <mergeCell ref="A4:H4"/>
    <mergeCell ref="E7:H7"/>
  </mergeCells>
  <pageMargins left="0.7" right="0.7" top="0.75" bottom="0.75" header="0.3" footer="0.3"/>
  <pageSetup paperSize="9" scale="87" orientation="portrait" r:id="rId1"/>
  <headerFooter>
    <oddHeader>&amp;L&amp;"Times New Roman,Normál"&amp;12Vászoly Község Önkormányzata&amp;C&amp;"Times New Roman,Normál"&amp;12 13. melléklet
Az önkormányzat 2019. évi költségvetéséről szóló 1/2019. (II. 15.)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M41"/>
  <sheetViews>
    <sheetView view="pageLayout" topLeftCell="A3" workbookViewId="0">
      <selection activeCell="A5" sqref="A5:E5"/>
    </sheetView>
  </sheetViews>
  <sheetFormatPr defaultRowHeight="15.75"/>
  <cols>
    <col min="1" max="1" width="38.42578125" style="295" customWidth="1"/>
    <col min="2" max="2" width="14.140625" style="271" customWidth="1"/>
    <col min="3" max="3" width="12.7109375" style="271" customWidth="1"/>
    <col min="4" max="4" width="13.5703125" style="271" customWidth="1"/>
    <col min="5" max="5" width="14.140625" style="2" customWidth="1"/>
    <col min="6" max="256" width="9.140625" style="272"/>
    <col min="257" max="257" width="40.42578125" style="272" customWidth="1"/>
    <col min="258" max="258" width="13" style="272" customWidth="1"/>
    <col min="259" max="259" width="14.28515625" style="272" customWidth="1"/>
    <col min="260" max="260" width="14.42578125" style="272" bestFit="1" customWidth="1"/>
    <col min="261" max="261" width="14.140625" style="272" customWidth="1"/>
    <col min="262" max="512" width="9.140625" style="272"/>
    <col min="513" max="513" width="40.42578125" style="272" customWidth="1"/>
    <col min="514" max="514" width="13" style="272" customWidth="1"/>
    <col min="515" max="515" width="14.28515625" style="272" customWidth="1"/>
    <col min="516" max="516" width="14.42578125" style="272" bestFit="1" customWidth="1"/>
    <col min="517" max="517" width="14.140625" style="272" customWidth="1"/>
    <col min="518" max="768" width="9.140625" style="272"/>
    <col min="769" max="769" width="40.42578125" style="272" customWidth="1"/>
    <col min="770" max="770" width="13" style="272" customWidth="1"/>
    <col min="771" max="771" width="14.28515625" style="272" customWidth="1"/>
    <col min="772" max="772" width="14.42578125" style="272" bestFit="1" customWidth="1"/>
    <col min="773" max="773" width="14.140625" style="272" customWidth="1"/>
    <col min="774" max="1024" width="9.140625" style="272"/>
    <col min="1025" max="1025" width="40.42578125" style="272" customWidth="1"/>
    <col min="1026" max="1026" width="13" style="272" customWidth="1"/>
    <col min="1027" max="1027" width="14.28515625" style="272" customWidth="1"/>
    <col min="1028" max="1028" width="14.42578125" style="272" bestFit="1" customWidth="1"/>
    <col min="1029" max="1029" width="14.140625" style="272" customWidth="1"/>
    <col min="1030" max="1280" width="9.140625" style="272"/>
    <col min="1281" max="1281" width="40.42578125" style="272" customWidth="1"/>
    <col min="1282" max="1282" width="13" style="272" customWidth="1"/>
    <col min="1283" max="1283" width="14.28515625" style="272" customWidth="1"/>
    <col min="1284" max="1284" width="14.42578125" style="272" bestFit="1" customWidth="1"/>
    <col min="1285" max="1285" width="14.140625" style="272" customWidth="1"/>
    <col min="1286" max="1536" width="9.140625" style="272"/>
    <col min="1537" max="1537" width="40.42578125" style="272" customWidth="1"/>
    <col min="1538" max="1538" width="13" style="272" customWidth="1"/>
    <col min="1539" max="1539" width="14.28515625" style="272" customWidth="1"/>
    <col min="1540" max="1540" width="14.42578125" style="272" bestFit="1" customWidth="1"/>
    <col min="1541" max="1541" width="14.140625" style="272" customWidth="1"/>
    <col min="1542" max="1792" width="9.140625" style="272"/>
    <col min="1793" max="1793" width="40.42578125" style="272" customWidth="1"/>
    <col min="1794" max="1794" width="13" style="272" customWidth="1"/>
    <col min="1795" max="1795" width="14.28515625" style="272" customWidth="1"/>
    <col min="1796" max="1796" width="14.42578125" style="272" bestFit="1" customWidth="1"/>
    <col min="1797" max="1797" width="14.140625" style="272" customWidth="1"/>
    <col min="1798" max="2048" width="9.140625" style="272"/>
    <col min="2049" max="2049" width="40.42578125" style="272" customWidth="1"/>
    <col min="2050" max="2050" width="13" style="272" customWidth="1"/>
    <col min="2051" max="2051" width="14.28515625" style="272" customWidth="1"/>
    <col min="2052" max="2052" width="14.42578125" style="272" bestFit="1" customWidth="1"/>
    <col min="2053" max="2053" width="14.140625" style="272" customWidth="1"/>
    <col min="2054" max="2304" width="9.140625" style="272"/>
    <col min="2305" max="2305" width="40.42578125" style="272" customWidth="1"/>
    <col min="2306" max="2306" width="13" style="272" customWidth="1"/>
    <col min="2307" max="2307" width="14.28515625" style="272" customWidth="1"/>
    <col min="2308" max="2308" width="14.42578125" style="272" bestFit="1" customWidth="1"/>
    <col min="2309" max="2309" width="14.140625" style="272" customWidth="1"/>
    <col min="2310" max="2560" width="9.140625" style="272"/>
    <col min="2561" max="2561" width="40.42578125" style="272" customWidth="1"/>
    <col min="2562" max="2562" width="13" style="272" customWidth="1"/>
    <col min="2563" max="2563" width="14.28515625" style="272" customWidth="1"/>
    <col min="2564" max="2564" width="14.42578125" style="272" bestFit="1" customWidth="1"/>
    <col min="2565" max="2565" width="14.140625" style="272" customWidth="1"/>
    <col min="2566" max="2816" width="9.140625" style="272"/>
    <col min="2817" max="2817" width="40.42578125" style="272" customWidth="1"/>
    <col min="2818" max="2818" width="13" style="272" customWidth="1"/>
    <col min="2819" max="2819" width="14.28515625" style="272" customWidth="1"/>
    <col min="2820" max="2820" width="14.42578125" style="272" bestFit="1" customWidth="1"/>
    <col min="2821" max="2821" width="14.140625" style="272" customWidth="1"/>
    <col min="2822" max="3072" width="9.140625" style="272"/>
    <col min="3073" max="3073" width="40.42578125" style="272" customWidth="1"/>
    <col min="3074" max="3074" width="13" style="272" customWidth="1"/>
    <col min="3075" max="3075" width="14.28515625" style="272" customWidth="1"/>
    <col min="3076" max="3076" width="14.42578125" style="272" bestFit="1" customWidth="1"/>
    <col min="3077" max="3077" width="14.140625" style="272" customWidth="1"/>
    <col min="3078" max="3328" width="9.140625" style="272"/>
    <col min="3329" max="3329" width="40.42578125" style="272" customWidth="1"/>
    <col min="3330" max="3330" width="13" style="272" customWidth="1"/>
    <col min="3331" max="3331" width="14.28515625" style="272" customWidth="1"/>
    <col min="3332" max="3332" width="14.42578125" style="272" bestFit="1" customWidth="1"/>
    <col min="3333" max="3333" width="14.140625" style="272" customWidth="1"/>
    <col min="3334" max="3584" width="9.140625" style="272"/>
    <col min="3585" max="3585" width="40.42578125" style="272" customWidth="1"/>
    <col min="3586" max="3586" width="13" style="272" customWidth="1"/>
    <col min="3587" max="3587" width="14.28515625" style="272" customWidth="1"/>
    <col min="3588" max="3588" width="14.42578125" style="272" bestFit="1" customWidth="1"/>
    <col min="3589" max="3589" width="14.140625" style="272" customWidth="1"/>
    <col min="3590" max="3840" width="9.140625" style="272"/>
    <col min="3841" max="3841" width="40.42578125" style="272" customWidth="1"/>
    <col min="3842" max="3842" width="13" style="272" customWidth="1"/>
    <col min="3843" max="3843" width="14.28515625" style="272" customWidth="1"/>
    <col min="3844" max="3844" width="14.42578125" style="272" bestFit="1" customWidth="1"/>
    <col min="3845" max="3845" width="14.140625" style="272" customWidth="1"/>
    <col min="3846" max="4096" width="9.140625" style="272"/>
    <col min="4097" max="4097" width="40.42578125" style="272" customWidth="1"/>
    <col min="4098" max="4098" width="13" style="272" customWidth="1"/>
    <col min="4099" max="4099" width="14.28515625" style="272" customWidth="1"/>
    <col min="4100" max="4100" width="14.42578125" style="272" bestFit="1" customWidth="1"/>
    <col min="4101" max="4101" width="14.140625" style="272" customWidth="1"/>
    <col min="4102" max="4352" width="9.140625" style="272"/>
    <col min="4353" max="4353" width="40.42578125" style="272" customWidth="1"/>
    <col min="4354" max="4354" width="13" style="272" customWidth="1"/>
    <col min="4355" max="4355" width="14.28515625" style="272" customWidth="1"/>
    <col min="4356" max="4356" width="14.42578125" style="272" bestFit="1" customWidth="1"/>
    <col min="4357" max="4357" width="14.140625" style="272" customWidth="1"/>
    <col min="4358" max="4608" width="9.140625" style="272"/>
    <col min="4609" max="4609" width="40.42578125" style="272" customWidth="1"/>
    <col min="4610" max="4610" width="13" style="272" customWidth="1"/>
    <col min="4611" max="4611" width="14.28515625" style="272" customWidth="1"/>
    <col min="4612" max="4612" width="14.42578125" style="272" bestFit="1" customWidth="1"/>
    <col min="4613" max="4613" width="14.140625" style="272" customWidth="1"/>
    <col min="4614" max="4864" width="9.140625" style="272"/>
    <col min="4865" max="4865" width="40.42578125" style="272" customWidth="1"/>
    <col min="4866" max="4866" width="13" style="272" customWidth="1"/>
    <col min="4867" max="4867" width="14.28515625" style="272" customWidth="1"/>
    <col min="4868" max="4868" width="14.42578125" style="272" bestFit="1" customWidth="1"/>
    <col min="4869" max="4869" width="14.140625" style="272" customWidth="1"/>
    <col min="4870" max="5120" width="9.140625" style="272"/>
    <col min="5121" max="5121" width="40.42578125" style="272" customWidth="1"/>
    <col min="5122" max="5122" width="13" style="272" customWidth="1"/>
    <col min="5123" max="5123" width="14.28515625" style="272" customWidth="1"/>
    <col min="5124" max="5124" width="14.42578125" style="272" bestFit="1" customWidth="1"/>
    <col min="5125" max="5125" width="14.140625" style="272" customWidth="1"/>
    <col min="5126" max="5376" width="9.140625" style="272"/>
    <col min="5377" max="5377" width="40.42578125" style="272" customWidth="1"/>
    <col min="5378" max="5378" width="13" style="272" customWidth="1"/>
    <col min="5379" max="5379" width="14.28515625" style="272" customWidth="1"/>
    <col min="5380" max="5380" width="14.42578125" style="272" bestFit="1" customWidth="1"/>
    <col min="5381" max="5381" width="14.140625" style="272" customWidth="1"/>
    <col min="5382" max="5632" width="9.140625" style="272"/>
    <col min="5633" max="5633" width="40.42578125" style="272" customWidth="1"/>
    <col min="5634" max="5634" width="13" style="272" customWidth="1"/>
    <col min="5635" max="5635" width="14.28515625" style="272" customWidth="1"/>
    <col min="5636" max="5636" width="14.42578125" style="272" bestFit="1" customWidth="1"/>
    <col min="5637" max="5637" width="14.140625" style="272" customWidth="1"/>
    <col min="5638" max="5888" width="9.140625" style="272"/>
    <col min="5889" max="5889" width="40.42578125" style="272" customWidth="1"/>
    <col min="5890" max="5890" width="13" style="272" customWidth="1"/>
    <col min="5891" max="5891" width="14.28515625" style="272" customWidth="1"/>
    <col min="5892" max="5892" width="14.42578125" style="272" bestFit="1" customWidth="1"/>
    <col min="5893" max="5893" width="14.140625" style="272" customWidth="1"/>
    <col min="5894" max="6144" width="9.140625" style="272"/>
    <col min="6145" max="6145" width="40.42578125" style="272" customWidth="1"/>
    <col min="6146" max="6146" width="13" style="272" customWidth="1"/>
    <col min="6147" max="6147" width="14.28515625" style="272" customWidth="1"/>
    <col min="6148" max="6148" width="14.42578125" style="272" bestFit="1" customWidth="1"/>
    <col min="6149" max="6149" width="14.140625" style="272" customWidth="1"/>
    <col min="6150" max="6400" width="9.140625" style="272"/>
    <col min="6401" max="6401" width="40.42578125" style="272" customWidth="1"/>
    <col min="6402" max="6402" width="13" style="272" customWidth="1"/>
    <col min="6403" max="6403" width="14.28515625" style="272" customWidth="1"/>
    <col min="6404" max="6404" width="14.42578125" style="272" bestFit="1" customWidth="1"/>
    <col min="6405" max="6405" width="14.140625" style="272" customWidth="1"/>
    <col min="6406" max="6656" width="9.140625" style="272"/>
    <col min="6657" max="6657" width="40.42578125" style="272" customWidth="1"/>
    <col min="6658" max="6658" width="13" style="272" customWidth="1"/>
    <col min="6659" max="6659" width="14.28515625" style="272" customWidth="1"/>
    <col min="6660" max="6660" width="14.42578125" style="272" bestFit="1" customWidth="1"/>
    <col min="6661" max="6661" width="14.140625" style="272" customWidth="1"/>
    <col min="6662" max="6912" width="9.140625" style="272"/>
    <col min="6913" max="6913" width="40.42578125" style="272" customWidth="1"/>
    <col min="6914" max="6914" width="13" style="272" customWidth="1"/>
    <col min="6915" max="6915" width="14.28515625" style="272" customWidth="1"/>
    <col min="6916" max="6916" width="14.42578125" style="272" bestFit="1" customWidth="1"/>
    <col min="6917" max="6917" width="14.140625" style="272" customWidth="1"/>
    <col min="6918" max="7168" width="9.140625" style="272"/>
    <col min="7169" max="7169" width="40.42578125" style="272" customWidth="1"/>
    <col min="7170" max="7170" width="13" style="272" customWidth="1"/>
    <col min="7171" max="7171" width="14.28515625" style="272" customWidth="1"/>
    <col min="7172" max="7172" width="14.42578125" style="272" bestFit="1" customWidth="1"/>
    <col min="7173" max="7173" width="14.140625" style="272" customWidth="1"/>
    <col min="7174" max="7424" width="9.140625" style="272"/>
    <col min="7425" max="7425" width="40.42578125" style="272" customWidth="1"/>
    <col min="7426" max="7426" width="13" style="272" customWidth="1"/>
    <col min="7427" max="7427" width="14.28515625" style="272" customWidth="1"/>
    <col min="7428" max="7428" width="14.42578125" style="272" bestFit="1" customWidth="1"/>
    <col min="7429" max="7429" width="14.140625" style="272" customWidth="1"/>
    <col min="7430" max="7680" width="9.140625" style="272"/>
    <col min="7681" max="7681" width="40.42578125" style="272" customWidth="1"/>
    <col min="7682" max="7682" width="13" style="272" customWidth="1"/>
    <col min="7683" max="7683" width="14.28515625" style="272" customWidth="1"/>
    <col min="7684" max="7684" width="14.42578125" style="272" bestFit="1" customWidth="1"/>
    <col min="7685" max="7685" width="14.140625" style="272" customWidth="1"/>
    <col min="7686" max="7936" width="9.140625" style="272"/>
    <col min="7937" max="7937" width="40.42578125" style="272" customWidth="1"/>
    <col min="7938" max="7938" width="13" style="272" customWidth="1"/>
    <col min="7939" max="7939" width="14.28515625" style="272" customWidth="1"/>
    <col min="7940" max="7940" width="14.42578125" style="272" bestFit="1" customWidth="1"/>
    <col min="7941" max="7941" width="14.140625" style="272" customWidth="1"/>
    <col min="7942" max="8192" width="9.140625" style="272"/>
    <col min="8193" max="8193" width="40.42578125" style="272" customWidth="1"/>
    <col min="8194" max="8194" width="13" style="272" customWidth="1"/>
    <col min="8195" max="8195" width="14.28515625" style="272" customWidth="1"/>
    <col min="8196" max="8196" width="14.42578125" style="272" bestFit="1" customWidth="1"/>
    <col min="8197" max="8197" width="14.140625" style="272" customWidth="1"/>
    <col min="8198" max="8448" width="9.140625" style="272"/>
    <col min="8449" max="8449" width="40.42578125" style="272" customWidth="1"/>
    <col min="8450" max="8450" width="13" style="272" customWidth="1"/>
    <col min="8451" max="8451" width="14.28515625" style="272" customWidth="1"/>
    <col min="8452" max="8452" width="14.42578125" style="272" bestFit="1" customWidth="1"/>
    <col min="8453" max="8453" width="14.140625" style="272" customWidth="1"/>
    <col min="8454" max="8704" width="9.140625" style="272"/>
    <col min="8705" max="8705" width="40.42578125" style="272" customWidth="1"/>
    <col min="8706" max="8706" width="13" style="272" customWidth="1"/>
    <col min="8707" max="8707" width="14.28515625" style="272" customWidth="1"/>
    <col min="8708" max="8708" width="14.42578125" style="272" bestFit="1" customWidth="1"/>
    <col min="8709" max="8709" width="14.140625" style="272" customWidth="1"/>
    <col min="8710" max="8960" width="9.140625" style="272"/>
    <col min="8961" max="8961" width="40.42578125" style="272" customWidth="1"/>
    <col min="8962" max="8962" width="13" style="272" customWidth="1"/>
    <col min="8963" max="8963" width="14.28515625" style="272" customWidth="1"/>
    <col min="8964" max="8964" width="14.42578125" style="272" bestFit="1" customWidth="1"/>
    <col min="8965" max="8965" width="14.140625" style="272" customWidth="1"/>
    <col min="8966" max="9216" width="9.140625" style="272"/>
    <col min="9217" max="9217" width="40.42578125" style="272" customWidth="1"/>
    <col min="9218" max="9218" width="13" style="272" customWidth="1"/>
    <col min="9219" max="9219" width="14.28515625" style="272" customWidth="1"/>
    <col min="9220" max="9220" width="14.42578125" style="272" bestFit="1" customWidth="1"/>
    <col min="9221" max="9221" width="14.140625" style="272" customWidth="1"/>
    <col min="9222" max="9472" width="9.140625" style="272"/>
    <col min="9473" max="9473" width="40.42578125" style="272" customWidth="1"/>
    <col min="9474" max="9474" width="13" style="272" customWidth="1"/>
    <col min="9475" max="9475" width="14.28515625" style="272" customWidth="1"/>
    <col min="9476" max="9476" width="14.42578125" style="272" bestFit="1" customWidth="1"/>
    <col min="9477" max="9477" width="14.140625" style="272" customWidth="1"/>
    <col min="9478" max="9728" width="9.140625" style="272"/>
    <col min="9729" max="9729" width="40.42578125" style="272" customWidth="1"/>
    <col min="9730" max="9730" width="13" style="272" customWidth="1"/>
    <col min="9731" max="9731" width="14.28515625" style="272" customWidth="1"/>
    <col min="9732" max="9732" width="14.42578125" style="272" bestFit="1" customWidth="1"/>
    <col min="9733" max="9733" width="14.140625" style="272" customWidth="1"/>
    <col min="9734" max="9984" width="9.140625" style="272"/>
    <col min="9985" max="9985" width="40.42578125" style="272" customWidth="1"/>
    <col min="9986" max="9986" width="13" style="272" customWidth="1"/>
    <col min="9987" max="9987" width="14.28515625" style="272" customWidth="1"/>
    <col min="9988" max="9988" width="14.42578125" style="272" bestFit="1" customWidth="1"/>
    <col min="9989" max="9989" width="14.140625" style="272" customWidth="1"/>
    <col min="9990" max="10240" width="9.140625" style="272"/>
    <col min="10241" max="10241" width="40.42578125" style="272" customWidth="1"/>
    <col min="10242" max="10242" width="13" style="272" customWidth="1"/>
    <col min="10243" max="10243" width="14.28515625" style="272" customWidth="1"/>
    <col min="10244" max="10244" width="14.42578125" style="272" bestFit="1" customWidth="1"/>
    <col min="10245" max="10245" width="14.140625" style="272" customWidth="1"/>
    <col min="10246" max="10496" width="9.140625" style="272"/>
    <col min="10497" max="10497" width="40.42578125" style="272" customWidth="1"/>
    <col min="10498" max="10498" width="13" style="272" customWidth="1"/>
    <col min="10499" max="10499" width="14.28515625" style="272" customWidth="1"/>
    <col min="10500" max="10500" width="14.42578125" style="272" bestFit="1" customWidth="1"/>
    <col min="10501" max="10501" width="14.140625" style="272" customWidth="1"/>
    <col min="10502" max="10752" width="9.140625" style="272"/>
    <col min="10753" max="10753" width="40.42578125" style="272" customWidth="1"/>
    <col min="10754" max="10754" width="13" style="272" customWidth="1"/>
    <col min="10755" max="10755" width="14.28515625" style="272" customWidth="1"/>
    <col min="10756" max="10756" width="14.42578125" style="272" bestFit="1" customWidth="1"/>
    <col min="10757" max="10757" width="14.140625" style="272" customWidth="1"/>
    <col min="10758" max="11008" width="9.140625" style="272"/>
    <col min="11009" max="11009" width="40.42578125" style="272" customWidth="1"/>
    <col min="11010" max="11010" width="13" style="272" customWidth="1"/>
    <col min="11011" max="11011" width="14.28515625" style="272" customWidth="1"/>
    <col min="11012" max="11012" width="14.42578125" style="272" bestFit="1" customWidth="1"/>
    <col min="11013" max="11013" width="14.140625" style="272" customWidth="1"/>
    <col min="11014" max="11264" width="9.140625" style="272"/>
    <col min="11265" max="11265" width="40.42578125" style="272" customWidth="1"/>
    <col min="11266" max="11266" width="13" style="272" customWidth="1"/>
    <col min="11267" max="11267" width="14.28515625" style="272" customWidth="1"/>
    <col min="11268" max="11268" width="14.42578125" style="272" bestFit="1" customWidth="1"/>
    <col min="11269" max="11269" width="14.140625" style="272" customWidth="1"/>
    <col min="11270" max="11520" width="9.140625" style="272"/>
    <col min="11521" max="11521" width="40.42578125" style="272" customWidth="1"/>
    <col min="11522" max="11522" width="13" style="272" customWidth="1"/>
    <col min="11523" max="11523" width="14.28515625" style="272" customWidth="1"/>
    <col min="11524" max="11524" width="14.42578125" style="272" bestFit="1" customWidth="1"/>
    <col min="11525" max="11525" width="14.140625" style="272" customWidth="1"/>
    <col min="11526" max="11776" width="9.140625" style="272"/>
    <col min="11777" max="11777" width="40.42578125" style="272" customWidth="1"/>
    <col min="11778" max="11778" width="13" style="272" customWidth="1"/>
    <col min="11779" max="11779" width="14.28515625" style="272" customWidth="1"/>
    <col min="11780" max="11780" width="14.42578125" style="272" bestFit="1" customWidth="1"/>
    <col min="11781" max="11781" width="14.140625" style="272" customWidth="1"/>
    <col min="11782" max="12032" width="9.140625" style="272"/>
    <col min="12033" max="12033" width="40.42578125" style="272" customWidth="1"/>
    <col min="12034" max="12034" width="13" style="272" customWidth="1"/>
    <col min="12035" max="12035" width="14.28515625" style="272" customWidth="1"/>
    <col min="12036" max="12036" width="14.42578125" style="272" bestFit="1" customWidth="1"/>
    <col min="12037" max="12037" width="14.140625" style="272" customWidth="1"/>
    <col min="12038" max="12288" width="9.140625" style="272"/>
    <col min="12289" max="12289" width="40.42578125" style="272" customWidth="1"/>
    <col min="12290" max="12290" width="13" style="272" customWidth="1"/>
    <col min="12291" max="12291" width="14.28515625" style="272" customWidth="1"/>
    <col min="12292" max="12292" width="14.42578125" style="272" bestFit="1" customWidth="1"/>
    <col min="12293" max="12293" width="14.140625" style="272" customWidth="1"/>
    <col min="12294" max="12544" width="9.140625" style="272"/>
    <col min="12545" max="12545" width="40.42578125" style="272" customWidth="1"/>
    <col min="12546" max="12546" width="13" style="272" customWidth="1"/>
    <col min="12547" max="12547" width="14.28515625" style="272" customWidth="1"/>
    <col min="12548" max="12548" width="14.42578125" style="272" bestFit="1" customWidth="1"/>
    <col min="12549" max="12549" width="14.140625" style="272" customWidth="1"/>
    <col min="12550" max="12800" width="9.140625" style="272"/>
    <col min="12801" max="12801" width="40.42578125" style="272" customWidth="1"/>
    <col min="12802" max="12802" width="13" style="272" customWidth="1"/>
    <col min="12803" max="12803" width="14.28515625" style="272" customWidth="1"/>
    <col min="12804" max="12804" width="14.42578125" style="272" bestFit="1" customWidth="1"/>
    <col min="12805" max="12805" width="14.140625" style="272" customWidth="1"/>
    <col min="12806" max="13056" width="9.140625" style="272"/>
    <col min="13057" max="13057" width="40.42578125" style="272" customWidth="1"/>
    <col min="13058" max="13058" width="13" style="272" customWidth="1"/>
    <col min="13059" max="13059" width="14.28515625" style="272" customWidth="1"/>
    <col min="13060" max="13060" width="14.42578125" style="272" bestFit="1" customWidth="1"/>
    <col min="13061" max="13061" width="14.140625" style="272" customWidth="1"/>
    <col min="13062" max="13312" width="9.140625" style="272"/>
    <col min="13313" max="13313" width="40.42578125" style="272" customWidth="1"/>
    <col min="13314" max="13314" width="13" style="272" customWidth="1"/>
    <col min="13315" max="13315" width="14.28515625" style="272" customWidth="1"/>
    <col min="13316" max="13316" width="14.42578125" style="272" bestFit="1" customWidth="1"/>
    <col min="13317" max="13317" width="14.140625" style="272" customWidth="1"/>
    <col min="13318" max="13568" width="9.140625" style="272"/>
    <col min="13569" max="13569" width="40.42578125" style="272" customWidth="1"/>
    <col min="13570" max="13570" width="13" style="272" customWidth="1"/>
    <col min="13571" max="13571" width="14.28515625" style="272" customWidth="1"/>
    <col min="13572" max="13572" width="14.42578125" style="272" bestFit="1" customWidth="1"/>
    <col min="13573" max="13573" width="14.140625" style="272" customWidth="1"/>
    <col min="13574" max="13824" width="9.140625" style="272"/>
    <col min="13825" max="13825" width="40.42578125" style="272" customWidth="1"/>
    <col min="13826" max="13826" width="13" style="272" customWidth="1"/>
    <col min="13827" max="13827" width="14.28515625" style="272" customWidth="1"/>
    <col min="13828" max="13828" width="14.42578125" style="272" bestFit="1" customWidth="1"/>
    <col min="13829" max="13829" width="14.140625" style="272" customWidth="1"/>
    <col min="13830" max="14080" width="9.140625" style="272"/>
    <col min="14081" max="14081" width="40.42578125" style="272" customWidth="1"/>
    <col min="14082" max="14082" width="13" style="272" customWidth="1"/>
    <col min="14083" max="14083" width="14.28515625" style="272" customWidth="1"/>
    <col min="14084" max="14084" width="14.42578125" style="272" bestFit="1" customWidth="1"/>
    <col min="14085" max="14085" width="14.140625" style="272" customWidth="1"/>
    <col min="14086" max="14336" width="9.140625" style="272"/>
    <col min="14337" max="14337" width="40.42578125" style="272" customWidth="1"/>
    <col min="14338" max="14338" width="13" style="272" customWidth="1"/>
    <col min="14339" max="14339" width="14.28515625" style="272" customWidth="1"/>
    <col min="14340" max="14340" width="14.42578125" style="272" bestFit="1" customWidth="1"/>
    <col min="14341" max="14341" width="14.140625" style="272" customWidth="1"/>
    <col min="14342" max="14592" width="9.140625" style="272"/>
    <col min="14593" max="14593" width="40.42578125" style="272" customWidth="1"/>
    <col min="14594" max="14594" width="13" style="272" customWidth="1"/>
    <col min="14595" max="14595" width="14.28515625" style="272" customWidth="1"/>
    <col min="14596" max="14596" width="14.42578125" style="272" bestFit="1" customWidth="1"/>
    <col min="14597" max="14597" width="14.140625" style="272" customWidth="1"/>
    <col min="14598" max="14848" width="9.140625" style="272"/>
    <col min="14849" max="14849" width="40.42578125" style="272" customWidth="1"/>
    <col min="14850" max="14850" width="13" style="272" customWidth="1"/>
    <col min="14851" max="14851" width="14.28515625" style="272" customWidth="1"/>
    <col min="14852" max="14852" width="14.42578125" style="272" bestFit="1" customWidth="1"/>
    <col min="14853" max="14853" width="14.140625" style="272" customWidth="1"/>
    <col min="14854" max="15104" width="9.140625" style="272"/>
    <col min="15105" max="15105" width="40.42578125" style="272" customWidth="1"/>
    <col min="15106" max="15106" width="13" style="272" customWidth="1"/>
    <col min="15107" max="15107" width="14.28515625" style="272" customWidth="1"/>
    <col min="15108" max="15108" width="14.42578125" style="272" bestFit="1" customWidth="1"/>
    <col min="15109" max="15109" width="14.140625" style="272" customWidth="1"/>
    <col min="15110" max="15360" width="9.140625" style="272"/>
    <col min="15361" max="15361" width="40.42578125" style="272" customWidth="1"/>
    <col min="15362" max="15362" width="13" style="272" customWidth="1"/>
    <col min="15363" max="15363" width="14.28515625" style="272" customWidth="1"/>
    <col min="15364" max="15364" width="14.42578125" style="272" bestFit="1" customWidth="1"/>
    <col min="15365" max="15365" width="14.140625" style="272" customWidth="1"/>
    <col min="15366" max="15616" width="9.140625" style="272"/>
    <col min="15617" max="15617" width="40.42578125" style="272" customWidth="1"/>
    <col min="15618" max="15618" width="13" style="272" customWidth="1"/>
    <col min="15619" max="15619" width="14.28515625" style="272" customWidth="1"/>
    <col min="15620" max="15620" width="14.42578125" style="272" bestFit="1" customWidth="1"/>
    <col min="15621" max="15621" width="14.140625" style="272" customWidth="1"/>
    <col min="15622" max="15872" width="9.140625" style="272"/>
    <col min="15873" max="15873" width="40.42578125" style="272" customWidth="1"/>
    <col min="15874" max="15874" width="13" style="272" customWidth="1"/>
    <col min="15875" max="15875" width="14.28515625" style="272" customWidth="1"/>
    <col min="15876" max="15876" width="14.42578125" style="272" bestFit="1" customWidth="1"/>
    <col min="15877" max="15877" width="14.140625" style="272" customWidth="1"/>
    <col min="15878" max="16128" width="9.140625" style="272"/>
    <col min="16129" max="16129" width="40.42578125" style="272" customWidth="1"/>
    <col min="16130" max="16130" width="13" style="272" customWidth="1"/>
    <col min="16131" max="16131" width="14.28515625" style="272" customWidth="1"/>
    <col min="16132" max="16132" width="14.42578125" style="272" bestFit="1" customWidth="1"/>
    <col min="16133" max="16133" width="14.140625" style="272" customWidth="1"/>
    <col min="16134" max="16384" width="9.140625" style="272"/>
  </cols>
  <sheetData>
    <row r="1" spans="1:6" hidden="1">
      <c r="A1" s="1"/>
    </row>
    <row r="2" spans="1:6" hidden="1">
      <c r="A2" s="1"/>
    </row>
    <row r="3" spans="1:6">
      <c r="A3" s="1"/>
    </row>
    <row r="4" spans="1:6">
      <c r="A4" s="1"/>
    </row>
    <row r="5" spans="1:6">
      <c r="A5" s="420" t="s">
        <v>461</v>
      </c>
      <c r="B5" s="420"/>
      <c r="C5" s="420"/>
      <c r="D5" s="420"/>
      <c r="E5" s="420"/>
    </row>
    <row r="6" spans="1:6">
      <c r="A6" s="1"/>
    </row>
    <row r="7" spans="1:6" s="273" customFormat="1" ht="63">
      <c r="A7" s="357" t="s">
        <v>90</v>
      </c>
      <c r="B7" s="358" t="s">
        <v>311</v>
      </c>
      <c r="C7" s="359" t="s">
        <v>412</v>
      </c>
      <c r="D7" s="13" t="s">
        <v>413</v>
      </c>
      <c r="E7" s="13" t="s">
        <v>462</v>
      </c>
    </row>
    <row r="8" spans="1:6" ht="31.5">
      <c r="A8" s="360" t="s">
        <v>414</v>
      </c>
      <c r="B8" s="274">
        <f>'1.sz.tábla '!F5</f>
        <v>464903</v>
      </c>
      <c r="C8" s="274">
        <v>22000000</v>
      </c>
      <c r="D8" s="274">
        <v>22500000</v>
      </c>
      <c r="E8" s="361">
        <v>23000000</v>
      </c>
      <c r="F8" s="275"/>
    </row>
    <row r="9" spans="1:6" ht="31.5">
      <c r="A9" s="360" t="s">
        <v>415</v>
      </c>
      <c r="B9" s="274">
        <f>'1.sz.tábla '!F6</f>
        <v>14247660</v>
      </c>
      <c r="C9" s="274">
        <f>'[3]1.sz.tábla'!D5</f>
        <v>0</v>
      </c>
      <c r="D9" s="274">
        <v>0</v>
      </c>
      <c r="E9" s="361">
        <v>0</v>
      </c>
      <c r="F9" s="275"/>
    </row>
    <row r="10" spans="1:6">
      <c r="A10" s="360" t="s">
        <v>5</v>
      </c>
      <c r="B10" s="274">
        <f>'1.sz.tábla '!F7</f>
        <v>0</v>
      </c>
      <c r="C10" s="274">
        <v>10000000</v>
      </c>
      <c r="D10" s="276">
        <v>20850000</v>
      </c>
      <c r="E10" s="180">
        <v>21050000</v>
      </c>
    </row>
    <row r="11" spans="1:6">
      <c r="A11" s="360" t="s">
        <v>6</v>
      </c>
      <c r="B11" s="274">
        <f>'1.sz.tábla '!F8</f>
        <v>0</v>
      </c>
      <c r="C11" s="274">
        <v>5000000</v>
      </c>
      <c r="D11" s="276">
        <v>6100000</v>
      </c>
      <c r="E11" s="180">
        <v>6200000</v>
      </c>
      <c r="F11" s="275"/>
    </row>
    <row r="12" spans="1:6">
      <c r="A12" s="360" t="s">
        <v>7</v>
      </c>
      <c r="B12" s="274">
        <f>'1.sz.tábla '!F9</f>
        <v>0</v>
      </c>
      <c r="C12" s="274">
        <f>'[3]1.sz.tábla'!D8</f>
        <v>0</v>
      </c>
      <c r="D12" s="276">
        <v>0</v>
      </c>
      <c r="E12" s="180">
        <v>0</v>
      </c>
      <c r="F12" s="275"/>
    </row>
    <row r="13" spans="1:6">
      <c r="A13" s="362" t="s">
        <v>8</v>
      </c>
      <c r="B13" s="274">
        <f>'1.sz.tábla '!F10</f>
        <v>0</v>
      </c>
      <c r="C13" s="274">
        <f>'[3]1.sz.tábla'!D9</f>
        <v>0</v>
      </c>
      <c r="D13" s="274">
        <v>0</v>
      </c>
      <c r="E13" s="361">
        <v>0</v>
      </c>
    </row>
    <row r="14" spans="1:6" ht="18" customHeight="1">
      <c r="A14" s="363" t="s">
        <v>9</v>
      </c>
      <c r="B14" s="274">
        <f>'1.sz.tábla '!F11</f>
        <v>0</v>
      </c>
      <c r="C14" s="274">
        <f>'[3]1.sz.tábla'!D10</f>
        <v>0</v>
      </c>
      <c r="D14" s="274">
        <v>0</v>
      </c>
      <c r="E14" s="361">
        <v>0</v>
      </c>
    </row>
    <row r="15" spans="1:6">
      <c r="A15" s="364" t="s">
        <v>10</v>
      </c>
      <c r="B15" s="277">
        <f>SUM(B8:B14)</f>
        <v>14712563</v>
      </c>
      <c r="C15" s="277">
        <f>SUM(C8:C13)</f>
        <v>37000000</v>
      </c>
      <c r="D15" s="278">
        <f>SUM(D8:D13)</f>
        <v>49450000</v>
      </c>
      <c r="E15" s="3">
        <f>SUM(E8:E13)</f>
        <v>50250000</v>
      </c>
    </row>
    <row r="16" spans="1:6">
      <c r="A16" s="364" t="s">
        <v>416</v>
      </c>
      <c r="B16" s="279"/>
      <c r="C16" s="279"/>
      <c r="D16" s="279"/>
      <c r="E16" s="365"/>
      <c r="F16" s="275"/>
    </row>
    <row r="17" spans="1:13" ht="47.25">
      <c r="A17" s="366" t="s">
        <v>417</v>
      </c>
      <c r="B17" s="274">
        <f>'1.sz.tábla '!F13</f>
        <v>0</v>
      </c>
      <c r="C17" s="274">
        <v>16500000</v>
      </c>
      <c r="D17" s="280">
        <v>6000000</v>
      </c>
      <c r="E17" s="367">
        <v>6500000</v>
      </c>
      <c r="F17" s="275"/>
    </row>
    <row r="18" spans="1:13" ht="63">
      <c r="A18" s="368" t="s">
        <v>418</v>
      </c>
      <c r="B18" s="274">
        <f>'1.sz.tábla '!F14</f>
        <v>0</v>
      </c>
      <c r="C18" s="274">
        <v>400000</v>
      </c>
      <c r="D18" s="4">
        <v>20000000</v>
      </c>
      <c r="E18" s="4">
        <v>20000000</v>
      </c>
      <c r="F18" s="275"/>
    </row>
    <row r="19" spans="1:13">
      <c r="A19" s="369" t="s">
        <v>419</v>
      </c>
      <c r="B19" s="277">
        <f>SUM(B17:B18)</f>
        <v>0</v>
      </c>
      <c r="C19" s="278">
        <f>SUM(C17:C18)</f>
        <v>16900000</v>
      </c>
      <c r="D19" s="3">
        <f>SUM(D17:D18)</f>
        <v>26000000</v>
      </c>
      <c r="E19" s="3">
        <f>SUM(E17:E18)</f>
        <v>26500000</v>
      </c>
      <c r="F19" s="275"/>
    </row>
    <row r="20" spans="1:13">
      <c r="A20" s="370" t="s">
        <v>13</v>
      </c>
      <c r="B20" s="281">
        <f>B15+B19</f>
        <v>14712563</v>
      </c>
      <c r="C20" s="282">
        <f>C15+C19</f>
        <v>53900000</v>
      </c>
      <c r="D20" s="5">
        <f>D15+D19</f>
        <v>75450000</v>
      </c>
      <c r="E20" s="5">
        <f>E15+E19</f>
        <v>76750000</v>
      </c>
    </row>
    <row r="21" spans="1:13" s="285" customFormat="1">
      <c r="A21" s="371"/>
      <c r="B21" s="274"/>
      <c r="C21" s="283"/>
      <c r="D21" s="4"/>
      <c r="E21" s="179"/>
      <c r="F21" s="284"/>
      <c r="G21" s="284"/>
      <c r="H21" s="284"/>
      <c r="I21" s="284"/>
      <c r="J21" s="284"/>
      <c r="K21" s="284"/>
      <c r="L21" s="284"/>
      <c r="M21" s="284"/>
    </row>
    <row r="22" spans="1:13" s="287" customFormat="1">
      <c r="A22" s="364" t="s">
        <v>420</v>
      </c>
      <c r="B22" s="277">
        <f>SUM(B23:B27)</f>
        <v>-602086</v>
      </c>
      <c r="C22" s="278">
        <f>SUM(C23:C27)</f>
        <v>31691500</v>
      </c>
      <c r="D22" s="3">
        <f>SUM(D23:D27)</f>
        <v>32255000</v>
      </c>
      <c r="E22" s="3">
        <f>SUM(E23:E27)</f>
        <v>32818500</v>
      </c>
      <c r="F22" s="286"/>
      <c r="G22" s="286"/>
      <c r="H22" s="286"/>
      <c r="I22" s="286"/>
      <c r="J22" s="286"/>
      <c r="K22" s="286"/>
      <c r="L22" s="286"/>
      <c r="M22" s="286"/>
    </row>
    <row r="23" spans="1:13" s="287" customFormat="1">
      <c r="A23" s="360" t="s">
        <v>148</v>
      </c>
      <c r="B23" s="274">
        <f>'3.sz.tábla '!F6</f>
        <v>87500</v>
      </c>
      <c r="C23" s="288">
        <v>6450000</v>
      </c>
      <c r="D23" s="4">
        <v>6500000</v>
      </c>
      <c r="E23" s="289">
        <v>6550000</v>
      </c>
      <c r="F23" s="286"/>
      <c r="G23" s="286"/>
      <c r="H23" s="286"/>
      <c r="I23" s="286"/>
      <c r="J23" s="286"/>
      <c r="K23" s="286"/>
      <c r="L23" s="286"/>
      <c r="M23" s="286"/>
    </row>
    <row r="24" spans="1:13" s="285" customFormat="1" ht="31.5">
      <c r="A24" s="360" t="s">
        <v>421</v>
      </c>
      <c r="B24" s="274">
        <f>'3.sz.tábla '!F9</f>
        <v>13913</v>
      </c>
      <c r="C24" s="276">
        <f>6450000*0.27</f>
        <v>1741500</v>
      </c>
      <c r="D24" s="4">
        <f>6500000*0.27</f>
        <v>1755000</v>
      </c>
      <c r="E24" s="4">
        <f>6550000*0.27</f>
        <v>1768500</v>
      </c>
      <c r="F24" s="290"/>
      <c r="G24" s="290"/>
      <c r="H24" s="290"/>
      <c r="I24" s="284"/>
      <c r="J24" s="284"/>
      <c r="K24" s="284"/>
      <c r="L24" s="284"/>
      <c r="M24" s="284"/>
    </row>
    <row r="25" spans="1:13" s="285" customFormat="1">
      <c r="A25" s="360" t="s">
        <v>80</v>
      </c>
      <c r="B25" s="274">
        <f>'3.sz.tábla '!F12</f>
        <v>0</v>
      </c>
      <c r="C25" s="276">
        <v>14000000</v>
      </c>
      <c r="D25" s="4">
        <v>14500000</v>
      </c>
      <c r="E25" s="4">
        <v>15000000</v>
      </c>
      <c r="F25" s="290"/>
      <c r="G25" s="290"/>
      <c r="H25" s="290"/>
      <c r="I25" s="284"/>
      <c r="J25" s="284"/>
      <c r="K25" s="284"/>
      <c r="L25" s="284"/>
      <c r="M25" s="284"/>
    </row>
    <row r="26" spans="1:13" s="285" customFormat="1">
      <c r="A26" s="360" t="s">
        <v>153</v>
      </c>
      <c r="B26" s="274">
        <f>'3.sz.tábla '!F30</f>
        <v>0</v>
      </c>
      <c r="C26" s="276">
        <v>2000000</v>
      </c>
      <c r="D26" s="4">
        <v>2000000</v>
      </c>
      <c r="E26" s="4">
        <v>2000000</v>
      </c>
      <c r="F26" s="290"/>
      <c r="G26" s="290"/>
      <c r="H26" s="290"/>
      <c r="I26" s="284"/>
      <c r="J26" s="284"/>
      <c r="K26" s="284"/>
      <c r="L26" s="284"/>
      <c r="M26" s="284"/>
    </row>
    <row r="27" spans="1:13">
      <c r="A27" s="360" t="s">
        <v>81</v>
      </c>
      <c r="B27" s="274">
        <f>'4.sz.tábla'!F21</f>
        <v>-703499</v>
      </c>
      <c r="C27" s="276">
        <v>7500000</v>
      </c>
      <c r="D27" s="4">
        <v>7500000</v>
      </c>
      <c r="E27" s="4">
        <v>7500000</v>
      </c>
    </row>
    <row r="28" spans="1:13">
      <c r="A28" s="364" t="s">
        <v>422</v>
      </c>
      <c r="B28" s="277">
        <f>SUM(B29:B31)</f>
        <v>14247660</v>
      </c>
      <c r="C28" s="278">
        <f>SUM(C29:C30)</f>
        <v>18000000</v>
      </c>
      <c r="D28" s="3">
        <f>SUM(D29:D30)</f>
        <v>17500000</v>
      </c>
      <c r="E28" s="3">
        <f>SUM(E29:E30)</f>
        <v>19500000</v>
      </c>
    </row>
    <row r="29" spans="1:13">
      <c r="A29" s="360" t="s">
        <v>423</v>
      </c>
      <c r="B29" s="274">
        <f>'1.sz.tábla '!F21</f>
        <v>14247660</v>
      </c>
      <c r="C29" s="276">
        <v>5000000</v>
      </c>
      <c r="D29" s="4">
        <v>5500000</v>
      </c>
      <c r="E29" s="4">
        <v>6000000</v>
      </c>
    </row>
    <row r="30" spans="1:13">
      <c r="A30" s="360" t="s">
        <v>424</v>
      </c>
      <c r="B30" s="274">
        <f>'1.sz.tábla '!F22</f>
        <v>0</v>
      </c>
      <c r="C30" s="276">
        <v>13000000</v>
      </c>
      <c r="D30" s="4">
        <v>12000000</v>
      </c>
      <c r="E30" s="4">
        <v>13500000</v>
      </c>
    </row>
    <row r="31" spans="1:13">
      <c r="A31" s="360" t="s">
        <v>230</v>
      </c>
      <c r="B31" s="274">
        <f>'1.sz.tábla '!F23</f>
        <v>0</v>
      </c>
      <c r="C31" s="274">
        <f>'1.sz.tábla '!G23</f>
        <v>0</v>
      </c>
      <c r="D31" s="274">
        <f>'1.sz.tábla '!H23</f>
        <v>0</v>
      </c>
      <c r="E31" s="361">
        <f>'1.sz.tábla '!I23</f>
        <v>0</v>
      </c>
    </row>
    <row r="32" spans="1:13">
      <c r="A32" s="364" t="s">
        <v>16</v>
      </c>
      <c r="B32" s="277">
        <f>SUM(B33:B34)</f>
        <v>1066989</v>
      </c>
      <c r="C32" s="277">
        <f>SUM(C33:C34)</f>
        <v>3008500</v>
      </c>
      <c r="D32" s="278">
        <f>SUM(D33:D34)</f>
        <v>24445000</v>
      </c>
      <c r="E32" s="372">
        <f>SUM(E33:E34)</f>
        <v>23131500</v>
      </c>
    </row>
    <row r="33" spans="1:5" s="285" customFormat="1">
      <c r="A33" s="360" t="s">
        <v>17</v>
      </c>
      <c r="B33" s="274">
        <f>'1.sz.tábla '!F26</f>
        <v>1066989</v>
      </c>
      <c r="C33" s="274">
        <f>53900000-50891500</f>
        <v>3008500</v>
      </c>
      <c r="D33" s="276">
        <f>75450000-51005000</f>
        <v>24445000</v>
      </c>
      <c r="E33" s="4">
        <f>76750000-53618500</f>
        <v>23131500</v>
      </c>
    </row>
    <row r="34" spans="1:5" s="285" customFormat="1">
      <c r="A34" s="360" t="s">
        <v>18</v>
      </c>
      <c r="B34" s="274"/>
      <c r="C34" s="274"/>
      <c r="D34" s="274"/>
      <c r="E34" s="361"/>
    </row>
    <row r="35" spans="1:5">
      <c r="A35" s="364" t="s">
        <v>19</v>
      </c>
      <c r="B35" s="277">
        <f>SUM(B32,B28,B22)</f>
        <v>14712563</v>
      </c>
      <c r="C35" s="277">
        <f>SUM(C32,C28,C22)</f>
        <v>52700000</v>
      </c>
      <c r="D35" s="278">
        <f>SUM(D32,D28,D22)</f>
        <v>74200000</v>
      </c>
      <c r="E35" s="3">
        <f>SUM(E32,E28,E22)</f>
        <v>75450000</v>
      </c>
    </row>
    <row r="36" spans="1:5">
      <c r="A36" s="360" t="s">
        <v>20</v>
      </c>
      <c r="B36" s="274">
        <v>0</v>
      </c>
      <c r="C36" s="274">
        <v>0</v>
      </c>
      <c r="D36" s="274">
        <v>0</v>
      </c>
      <c r="E36" s="361">
        <v>0</v>
      </c>
    </row>
    <row r="37" spans="1:5">
      <c r="A37" s="373" t="s">
        <v>425</v>
      </c>
      <c r="B37" s="274">
        <f>'5. sz. tábla'!F33</f>
        <v>0</v>
      </c>
      <c r="C37" s="274">
        <v>1200000</v>
      </c>
      <c r="D37" s="276">
        <v>1250000</v>
      </c>
      <c r="E37" s="4">
        <v>1300000</v>
      </c>
    </row>
    <row r="38" spans="1:5" s="285" customFormat="1">
      <c r="A38" s="369" t="s">
        <v>21</v>
      </c>
      <c r="B38" s="277">
        <f>SUM(B36:B37)</f>
        <v>0</v>
      </c>
      <c r="C38" s="277">
        <f>SUM(C36:C37)</f>
        <v>1200000</v>
      </c>
      <c r="D38" s="277">
        <f>SUM(D36:D37)</f>
        <v>1250000</v>
      </c>
      <c r="E38" s="372">
        <f>SUM(E36:E37)</f>
        <v>1300000</v>
      </c>
    </row>
    <row r="39" spans="1:5">
      <c r="A39" s="374" t="s">
        <v>22</v>
      </c>
      <c r="B39" s="375">
        <f>SUM(B35,B38)</f>
        <v>14712563</v>
      </c>
      <c r="C39" s="375">
        <f>SUM(C35,C38)</f>
        <v>53900000</v>
      </c>
      <c r="D39" s="376">
        <f>SUM(D35,D38)</f>
        <v>75450000</v>
      </c>
      <c r="E39" s="5">
        <f>SUM(E35,E38)</f>
        <v>76750000</v>
      </c>
    </row>
    <row r="40" spans="1:5">
      <c r="A40" s="353"/>
      <c r="B40" s="354"/>
      <c r="C40" s="354"/>
      <c r="D40" s="355"/>
      <c r="E40" s="356"/>
    </row>
    <row r="41" spans="1:5">
      <c r="A41" s="291"/>
      <c r="B41" s="292"/>
      <c r="C41" s="293"/>
      <c r="D41" s="294"/>
      <c r="E41" s="180"/>
    </row>
  </sheetData>
  <mergeCells count="1">
    <mergeCell ref="A5:E5"/>
  </mergeCells>
  <pageMargins left="0.60416666666666663" right="0.51181102362204722" top="0.74803149606299213" bottom="0.74803149606299213" header="0.31496062992125984" footer="0.31496062992125984"/>
  <pageSetup paperSize="9" orientation="portrait" r:id="rId1"/>
  <headerFooter>
    <oddHeader>&amp;L&amp;"Times New Roman,Normál"&amp;12Vászoly Község Önkormányzata&amp;C&amp;"Times New Roman,Normál"&amp;12 14. melléklet
Az önkormányzat 2019. évi költségvetéséről szóló 1/2019. (II. 15.)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15"/>
  </sheetPr>
  <dimension ref="A1:H79"/>
  <sheetViews>
    <sheetView view="pageLayout" topLeftCell="A3" zoomScaleNormal="75" zoomScaleSheetLayoutView="89" workbookViewId="0">
      <selection activeCell="A3" sqref="A3:F3"/>
    </sheetView>
  </sheetViews>
  <sheetFormatPr defaultColWidth="9" defaultRowHeight="15.75"/>
  <cols>
    <col min="1" max="1" width="47.28515625" style="16" customWidth="1"/>
    <col min="2" max="5" width="15.28515625" style="16" customWidth="1"/>
    <col min="6" max="6" width="17.140625" style="16" customWidth="1"/>
    <col min="7" max="10" width="15.28515625" style="16" customWidth="1"/>
    <col min="11" max="16384" width="9" style="16"/>
  </cols>
  <sheetData>
    <row r="1" spans="1:7" hidden="1">
      <c r="A1" s="14"/>
      <c r="B1" s="15"/>
    </row>
    <row r="2" spans="1:7" hidden="1">
      <c r="A2" s="17"/>
    </row>
    <row r="3" spans="1:7" s="18" customFormat="1" ht="31.5" customHeight="1">
      <c r="A3" s="391" t="s">
        <v>136</v>
      </c>
      <c r="B3" s="391"/>
      <c r="C3" s="391"/>
      <c r="D3" s="391"/>
      <c r="E3" s="391"/>
      <c r="F3" s="391"/>
    </row>
    <row r="4" spans="1:7" s="10" customFormat="1" ht="53.25" customHeight="1">
      <c r="A4" s="87" t="s">
        <v>90</v>
      </c>
      <c r="B4" s="13" t="s">
        <v>312</v>
      </c>
      <c r="C4" s="13" t="s">
        <v>477</v>
      </c>
      <c r="D4" s="13" t="s">
        <v>492</v>
      </c>
      <c r="E4" s="13" t="s">
        <v>498</v>
      </c>
      <c r="F4" s="13" t="s">
        <v>478</v>
      </c>
    </row>
    <row r="5" spans="1:7" s="10" customFormat="1" ht="31.5">
      <c r="A5" s="378" t="s">
        <v>3</v>
      </c>
      <c r="B5" s="5">
        <f>B6+B12+B13+B14+B15+B16</f>
        <v>30598342</v>
      </c>
      <c r="C5" s="5">
        <f>C6+C16</f>
        <v>32920253</v>
      </c>
      <c r="D5" s="5">
        <f>D6+D16</f>
        <v>33308873</v>
      </c>
      <c r="E5" s="5">
        <f>E6+E16</f>
        <v>33773776</v>
      </c>
      <c r="F5" s="5">
        <f>E5-D5</f>
        <v>464903</v>
      </c>
      <c r="G5" s="29"/>
    </row>
    <row r="6" spans="1:7" s="19" customFormat="1" ht="19.5" customHeight="1">
      <c r="A6" s="379" t="s">
        <v>23</v>
      </c>
      <c r="B6" s="20">
        <f>SUM(B7:B9)</f>
        <v>21221060</v>
      </c>
      <c r="C6" s="20">
        <f>SUM(C7:C10)</f>
        <v>22417185</v>
      </c>
      <c r="D6" s="20">
        <f>SUM(D7:D10)</f>
        <v>22828846</v>
      </c>
      <c r="E6" s="20">
        <f>SUM(E7:E10)</f>
        <v>22851757</v>
      </c>
      <c r="F6" s="20">
        <f>E6-D6</f>
        <v>22911</v>
      </c>
    </row>
    <row r="7" spans="1:7" s="19" customFormat="1" ht="16.5" customHeight="1">
      <c r="A7" s="380" t="s">
        <v>24</v>
      </c>
      <c r="B7" s="20">
        <f>'2a. tábla'!E5</f>
        <v>14087060</v>
      </c>
      <c r="C7" s="20">
        <f>'2a. tábla'!F5</f>
        <v>14087060</v>
      </c>
      <c r="D7" s="20">
        <f>'2a. tábla'!G5</f>
        <v>14087060</v>
      </c>
      <c r="E7" s="20">
        <f>'2a. tábla'!H5</f>
        <v>14087060</v>
      </c>
      <c r="F7" s="20">
        <f t="shared" ref="F7:F10" si="0">E7-D7</f>
        <v>0</v>
      </c>
    </row>
    <row r="8" spans="1:7" s="19" customFormat="1" ht="31.5">
      <c r="A8" s="176" t="s">
        <v>25</v>
      </c>
      <c r="B8" s="20">
        <f>'2a. tábla'!E34</f>
        <v>5334000</v>
      </c>
      <c r="C8" s="20">
        <f>'2a. tábla'!F34</f>
        <v>5380125</v>
      </c>
      <c r="D8" s="20">
        <f>'2a. tábla'!G34</f>
        <v>6553166</v>
      </c>
      <c r="E8" s="20">
        <f>'2a. tábla'!H34</f>
        <v>6576077</v>
      </c>
      <c r="F8" s="20">
        <f t="shared" si="0"/>
        <v>22911</v>
      </c>
      <c r="G8" s="110"/>
    </row>
    <row r="9" spans="1:7" s="19" customFormat="1">
      <c r="A9" s="176" t="s">
        <v>26</v>
      </c>
      <c r="B9" s="20">
        <f>'2a. tábla'!E42</f>
        <v>1800000</v>
      </c>
      <c r="C9" s="20">
        <f>'2a. tábla'!F42</f>
        <v>1800000</v>
      </c>
      <c r="D9" s="20">
        <f>'2a. tábla'!G42</f>
        <v>1800000</v>
      </c>
      <c r="E9" s="20">
        <f>'2a. tábla'!H42</f>
        <v>1800000</v>
      </c>
      <c r="F9" s="20">
        <f t="shared" si="0"/>
        <v>0</v>
      </c>
    </row>
    <row r="10" spans="1:7" s="10" customFormat="1" ht="31.5">
      <c r="A10" s="176" t="s">
        <v>0</v>
      </c>
      <c r="B10" s="20">
        <v>0</v>
      </c>
      <c r="C10" s="20">
        <f>'2a. tábla'!F44</f>
        <v>1150000</v>
      </c>
      <c r="D10" s="20">
        <f>'2a. tábla'!G44</f>
        <v>388620</v>
      </c>
      <c r="E10" s="20">
        <f>'2a. tábla'!H44</f>
        <v>388620</v>
      </c>
      <c r="F10" s="20">
        <f t="shared" si="0"/>
        <v>0</v>
      </c>
    </row>
    <row r="11" spans="1:7" s="10" customFormat="1">
      <c r="A11" s="176" t="s">
        <v>1</v>
      </c>
      <c r="B11" s="20">
        <v>0</v>
      </c>
      <c r="C11" s="381">
        <v>0</v>
      </c>
      <c r="D11" s="381">
        <v>0</v>
      </c>
      <c r="E11" s="381">
        <v>0</v>
      </c>
      <c r="F11" s="20">
        <f t="shared" ref="F11" si="1">D11-C11</f>
        <v>0</v>
      </c>
    </row>
    <row r="12" spans="1:7" s="10" customFormat="1">
      <c r="A12" s="176" t="s">
        <v>95</v>
      </c>
      <c r="B12" s="20"/>
      <c r="C12" s="382"/>
      <c r="D12" s="382"/>
      <c r="E12" s="382"/>
      <c r="F12" s="381"/>
    </row>
    <row r="13" spans="1:7" s="21" customFormat="1" ht="31.5">
      <c r="A13" s="176" t="s">
        <v>27</v>
      </c>
      <c r="B13" s="20"/>
      <c r="C13" s="382"/>
      <c r="D13" s="382"/>
      <c r="E13" s="382"/>
      <c r="F13" s="381"/>
    </row>
    <row r="14" spans="1:7" s="21" customFormat="1" ht="31.5">
      <c r="A14" s="176" t="s">
        <v>28</v>
      </c>
      <c r="B14" s="20"/>
      <c r="C14" s="382"/>
      <c r="D14" s="382"/>
      <c r="E14" s="382"/>
      <c r="F14" s="381"/>
    </row>
    <row r="15" spans="1:7" s="21" customFormat="1" ht="31.5">
      <c r="A15" s="176" t="s">
        <v>29</v>
      </c>
      <c r="B15" s="20"/>
      <c r="C15" s="382"/>
      <c r="D15" s="382"/>
      <c r="E15" s="382"/>
      <c r="F15" s="381"/>
    </row>
    <row r="16" spans="1:7" s="10" customFormat="1" ht="31.5">
      <c r="A16" s="176" t="s">
        <v>30</v>
      </c>
      <c r="B16" s="20">
        <f>SUM(B17:B20)+87480</f>
        <v>9377282</v>
      </c>
      <c r="C16" s="20">
        <f>SUM(C17:C20)+87480-46125+5247</f>
        <v>10503068</v>
      </c>
      <c r="D16" s="20">
        <f>SUM(D17:D20)+87480-46125+5247-23041</f>
        <v>10480027</v>
      </c>
      <c r="E16" s="20">
        <f>SUM(E17:E20)+87480-46125+5247-23041-22911</f>
        <v>10922019</v>
      </c>
      <c r="F16" s="381">
        <f>E16-D16</f>
        <v>441992</v>
      </c>
    </row>
    <row r="17" spans="1:8" s="10" customFormat="1" ht="18" customHeight="1">
      <c r="A17" s="383" t="s">
        <v>134</v>
      </c>
      <c r="B17" s="384">
        <v>859802</v>
      </c>
      <c r="C17" s="384">
        <f>859802-394337+1032115</f>
        <v>1497580</v>
      </c>
      <c r="D17" s="384">
        <f>859802-394337+1032115</f>
        <v>1497580</v>
      </c>
      <c r="E17" s="384">
        <f>859802-394337+1032115</f>
        <v>1497580</v>
      </c>
      <c r="F17" s="384">
        <f>D17-C17</f>
        <v>0</v>
      </c>
    </row>
    <row r="18" spans="1:8" s="10" customFormat="1" ht="18" customHeight="1">
      <c r="A18" s="383" t="s">
        <v>487</v>
      </c>
      <c r="B18" s="384">
        <v>0</v>
      </c>
      <c r="C18" s="384">
        <v>528886</v>
      </c>
      <c r="D18" s="384">
        <v>528886</v>
      </c>
      <c r="E18" s="384">
        <v>528886</v>
      </c>
      <c r="F18" s="384">
        <f t="shared" ref="F18:F20" si="2">D18-C18</f>
        <v>0</v>
      </c>
    </row>
    <row r="19" spans="1:8" s="10" customFormat="1" ht="18" customHeight="1">
      <c r="A19" s="383" t="s">
        <v>499</v>
      </c>
      <c r="B19" s="384">
        <v>0</v>
      </c>
      <c r="C19" s="384">
        <v>0</v>
      </c>
      <c r="D19" s="384">
        <v>0</v>
      </c>
      <c r="E19" s="384">
        <v>464903</v>
      </c>
      <c r="F19" s="384">
        <f>E19-D19</f>
        <v>464903</v>
      </c>
    </row>
    <row r="20" spans="1:8" s="10" customFormat="1" ht="18" customHeight="1">
      <c r="A20" s="383" t="s">
        <v>316</v>
      </c>
      <c r="B20" s="384">
        <v>8430000</v>
      </c>
      <c r="C20" s="384">
        <v>8430000</v>
      </c>
      <c r="D20" s="384">
        <v>8430000</v>
      </c>
      <c r="E20" s="384">
        <v>8430000</v>
      </c>
      <c r="F20" s="384">
        <f t="shared" si="2"/>
        <v>0</v>
      </c>
    </row>
    <row r="21" spans="1:8" s="10" customFormat="1" ht="31.5">
      <c r="A21" s="378" t="s">
        <v>4</v>
      </c>
      <c r="B21" s="5">
        <f>B22+B24+B25+B26+B27</f>
        <v>4000000</v>
      </c>
      <c r="C21" s="5">
        <f>C22+C24+C25+C26+C27</f>
        <v>4000000</v>
      </c>
      <c r="D21" s="5">
        <f>D22+D24+D25+D26+D27</f>
        <v>4000000</v>
      </c>
      <c r="E21" s="5">
        <f>E22+E24+E25+E26+E27</f>
        <v>18247660</v>
      </c>
      <c r="F21" s="5">
        <f>E21-D21</f>
        <v>14247660</v>
      </c>
    </row>
    <row r="22" spans="1:8" s="10" customFormat="1">
      <c r="A22" s="176" t="s">
        <v>31</v>
      </c>
      <c r="B22" s="20">
        <f>B23:I23</f>
        <v>4000000</v>
      </c>
      <c r="C22" s="20">
        <f>C23:J23</f>
        <v>4000000</v>
      </c>
      <c r="D22" s="20">
        <f>D23:K23</f>
        <v>4000000</v>
      </c>
      <c r="E22" s="20">
        <f>E23:L23</f>
        <v>18247660</v>
      </c>
      <c r="F22" s="20">
        <f>E22-D22</f>
        <v>14247660</v>
      </c>
      <c r="G22" s="28"/>
      <c r="H22" s="28"/>
    </row>
    <row r="23" spans="1:8" s="10" customFormat="1">
      <c r="A23" s="176" t="s">
        <v>131</v>
      </c>
      <c r="B23" s="20">
        <v>4000000</v>
      </c>
      <c r="C23" s="20">
        <v>4000000</v>
      </c>
      <c r="D23" s="20">
        <v>4000000</v>
      </c>
      <c r="E23" s="20">
        <f>4000000+14247660</f>
        <v>18247660</v>
      </c>
      <c r="F23" s="20">
        <f>E23-D23</f>
        <v>14247660</v>
      </c>
    </row>
    <row r="24" spans="1:8" s="10" customFormat="1" ht="47.25">
      <c r="A24" s="176" t="s">
        <v>32</v>
      </c>
      <c r="B24" s="20"/>
      <c r="C24" s="382"/>
      <c r="D24" s="382"/>
      <c r="E24" s="382"/>
      <c r="F24" s="381"/>
    </row>
    <row r="25" spans="1:8" s="10" customFormat="1" ht="31.5">
      <c r="A25" s="176" t="s">
        <v>33</v>
      </c>
      <c r="B25" s="20"/>
      <c r="C25" s="382"/>
      <c r="D25" s="382"/>
      <c r="E25" s="382"/>
      <c r="F25" s="381"/>
    </row>
    <row r="26" spans="1:8" s="10" customFormat="1" ht="31.5">
      <c r="A26" s="176" t="s">
        <v>34</v>
      </c>
      <c r="B26" s="20"/>
      <c r="C26" s="382"/>
      <c r="D26" s="382"/>
      <c r="E26" s="382"/>
      <c r="F26" s="381"/>
    </row>
    <row r="27" spans="1:8" s="10" customFormat="1" ht="31.5">
      <c r="A27" s="176" t="s">
        <v>96</v>
      </c>
      <c r="B27" s="20"/>
      <c r="C27" s="382"/>
      <c r="D27" s="382"/>
      <c r="E27" s="382"/>
      <c r="F27" s="381"/>
    </row>
    <row r="28" spans="1:8" s="10" customFormat="1" ht="28.35" customHeight="1">
      <c r="A28" s="378" t="s">
        <v>5</v>
      </c>
      <c r="B28" s="5">
        <f t="shared" ref="B28:E28" si="3">B29+B32+B40</f>
        <v>10700000</v>
      </c>
      <c r="C28" s="5">
        <f t="shared" si="3"/>
        <v>10700000</v>
      </c>
      <c r="D28" s="5">
        <f t="shared" si="3"/>
        <v>10700000</v>
      </c>
      <c r="E28" s="5">
        <f t="shared" si="3"/>
        <v>10700000</v>
      </c>
      <c r="F28" s="5">
        <f>E28-D28</f>
        <v>0</v>
      </c>
    </row>
    <row r="29" spans="1:8" s="10" customFormat="1" ht="27.75" customHeight="1">
      <c r="A29" s="176" t="s">
        <v>35</v>
      </c>
      <c r="B29" s="20">
        <v>6600000</v>
      </c>
      <c r="C29" s="20">
        <v>6600000</v>
      </c>
      <c r="D29" s="20">
        <v>6600000</v>
      </c>
      <c r="E29" s="20">
        <v>6600000</v>
      </c>
      <c r="F29" s="20">
        <f>E29-D29</f>
        <v>0</v>
      </c>
    </row>
    <row r="30" spans="1:8" s="10" customFormat="1" ht="28.35" customHeight="1">
      <c r="A30" s="379" t="s">
        <v>36</v>
      </c>
      <c r="B30" s="381">
        <v>5400000</v>
      </c>
      <c r="C30" s="381">
        <v>5400000</v>
      </c>
      <c r="D30" s="381">
        <v>5400000</v>
      </c>
      <c r="E30" s="381">
        <v>5400000</v>
      </c>
      <c r="F30" s="20">
        <f t="shared" ref="F30:F37" si="4">E30-D30</f>
        <v>0</v>
      </c>
    </row>
    <row r="31" spans="1:8" s="10" customFormat="1" ht="28.35" customHeight="1">
      <c r="A31" s="379" t="s">
        <v>132</v>
      </c>
      <c r="B31" s="381">
        <v>1200000</v>
      </c>
      <c r="C31" s="381">
        <v>1200000</v>
      </c>
      <c r="D31" s="381">
        <v>1200000</v>
      </c>
      <c r="E31" s="381">
        <v>1200000</v>
      </c>
      <c r="F31" s="20">
        <f t="shared" si="4"/>
        <v>0</v>
      </c>
    </row>
    <row r="32" spans="1:8" s="10" customFormat="1" ht="28.35" customHeight="1">
      <c r="A32" s="176" t="s">
        <v>37</v>
      </c>
      <c r="B32" s="20">
        <f t="shared" ref="B32" si="5">B33+B35+B36</f>
        <v>4000000</v>
      </c>
      <c r="C32" s="20">
        <v>4000000</v>
      </c>
      <c r="D32" s="20">
        <v>4000000</v>
      </c>
      <c r="E32" s="20">
        <v>4000000</v>
      </c>
      <c r="F32" s="20">
        <f t="shared" si="4"/>
        <v>0</v>
      </c>
    </row>
    <row r="33" spans="1:6" s="10" customFormat="1" ht="28.35" customHeight="1">
      <c r="A33" s="176" t="s">
        <v>38</v>
      </c>
      <c r="B33" s="20">
        <v>2500000</v>
      </c>
      <c r="C33" s="20">
        <v>2500000</v>
      </c>
      <c r="D33" s="20">
        <v>2500000</v>
      </c>
      <c r="E33" s="20">
        <v>2500000</v>
      </c>
      <c r="F33" s="20">
        <f t="shared" si="4"/>
        <v>0</v>
      </c>
    </row>
    <row r="34" spans="1:6" s="10" customFormat="1" ht="28.35" customHeight="1">
      <c r="A34" s="176" t="s">
        <v>39</v>
      </c>
      <c r="B34" s="381">
        <v>2500000</v>
      </c>
      <c r="C34" s="381">
        <v>2500000</v>
      </c>
      <c r="D34" s="381">
        <v>2500000</v>
      </c>
      <c r="E34" s="381">
        <v>2500000</v>
      </c>
      <c r="F34" s="20">
        <f t="shared" si="4"/>
        <v>0</v>
      </c>
    </row>
    <row r="35" spans="1:6" s="10" customFormat="1" ht="28.35" customHeight="1">
      <c r="A35" s="176" t="s">
        <v>40</v>
      </c>
      <c r="B35" s="381">
        <v>1000000</v>
      </c>
      <c r="C35" s="381">
        <v>1000000</v>
      </c>
      <c r="D35" s="381">
        <v>1000000</v>
      </c>
      <c r="E35" s="381">
        <v>1000000</v>
      </c>
      <c r="F35" s="20">
        <f t="shared" si="4"/>
        <v>0</v>
      </c>
    </row>
    <row r="36" spans="1:6" s="10" customFormat="1" ht="28.35" customHeight="1">
      <c r="A36" s="176" t="s">
        <v>41</v>
      </c>
      <c r="B36" s="20">
        <v>500000</v>
      </c>
      <c r="C36" s="20">
        <f>C37</f>
        <v>500000</v>
      </c>
      <c r="D36" s="20">
        <f>D37</f>
        <v>500000</v>
      </c>
      <c r="E36" s="20">
        <v>500000</v>
      </c>
      <c r="F36" s="20">
        <f t="shared" si="4"/>
        <v>0</v>
      </c>
    </row>
    <row r="37" spans="1:6" s="10" customFormat="1" ht="28.35" customHeight="1">
      <c r="A37" s="176" t="s">
        <v>42</v>
      </c>
      <c r="B37" s="381">
        <v>500000</v>
      </c>
      <c r="C37" s="381">
        <v>500000</v>
      </c>
      <c r="D37" s="381">
        <v>500000</v>
      </c>
      <c r="E37" s="381">
        <v>500000</v>
      </c>
      <c r="F37" s="20">
        <f t="shared" si="4"/>
        <v>0</v>
      </c>
    </row>
    <row r="38" spans="1:6" s="10" customFormat="1" ht="28.35" customHeight="1">
      <c r="A38" s="176" t="s">
        <v>43</v>
      </c>
      <c r="B38" s="20"/>
      <c r="C38" s="382"/>
      <c r="D38" s="382"/>
      <c r="E38" s="382"/>
      <c r="F38" s="20"/>
    </row>
    <row r="39" spans="1:6" s="10" customFormat="1" ht="28.35" customHeight="1">
      <c r="A39" s="176" t="s">
        <v>91</v>
      </c>
      <c r="B39" s="20"/>
      <c r="C39" s="382"/>
      <c r="D39" s="382"/>
      <c r="E39" s="382"/>
      <c r="F39" s="20"/>
    </row>
    <row r="40" spans="1:6" s="10" customFormat="1" ht="28.35" customHeight="1">
      <c r="A40" s="176" t="s">
        <v>44</v>
      </c>
      <c r="B40" s="20">
        <v>100000</v>
      </c>
      <c r="C40" s="381">
        <v>100000</v>
      </c>
      <c r="D40" s="381">
        <v>100000</v>
      </c>
      <c r="E40" s="381">
        <v>100000</v>
      </c>
      <c r="F40" s="20">
        <f>E40-D40</f>
        <v>0</v>
      </c>
    </row>
    <row r="41" spans="1:6" s="10" customFormat="1" ht="28.35" customHeight="1">
      <c r="A41" s="378" t="s">
        <v>6</v>
      </c>
      <c r="B41" s="5">
        <f t="shared" ref="B41:D41" si="6">B42+B43+B45+B46+B48+B49+B50+B51+B52</f>
        <v>1050000</v>
      </c>
      <c r="C41" s="5">
        <f t="shared" si="6"/>
        <v>1050000</v>
      </c>
      <c r="D41" s="5">
        <f t="shared" si="6"/>
        <v>1050000</v>
      </c>
      <c r="E41" s="5">
        <v>1050000</v>
      </c>
      <c r="F41" s="5">
        <f>F42+F43+F45+F46+F48+F49+F50+F51+F52</f>
        <v>0</v>
      </c>
    </row>
    <row r="42" spans="1:6" s="10" customFormat="1" ht="28.35" customHeight="1">
      <c r="A42" s="379" t="s">
        <v>45</v>
      </c>
      <c r="B42" s="20"/>
      <c r="C42" s="382"/>
      <c r="D42" s="382"/>
      <c r="E42" s="382"/>
      <c r="F42" s="381"/>
    </row>
    <row r="43" spans="1:6" s="23" customFormat="1" ht="28.35" customHeight="1">
      <c r="A43" s="379" t="s">
        <v>46</v>
      </c>
      <c r="B43" s="20">
        <v>600000</v>
      </c>
      <c r="C43" s="381">
        <v>600000</v>
      </c>
      <c r="D43" s="381">
        <v>600000</v>
      </c>
      <c r="E43" s="381">
        <v>600000</v>
      </c>
      <c r="F43" s="381">
        <f>C43-B43</f>
        <v>0</v>
      </c>
    </row>
    <row r="44" spans="1:6" s="24" customFormat="1" ht="28.35" customHeight="1">
      <c r="A44" s="379" t="s">
        <v>84</v>
      </c>
      <c r="B44" s="20">
        <v>600000</v>
      </c>
      <c r="C44" s="20">
        <v>600000</v>
      </c>
      <c r="D44" s="20">
        <v>600000</v>
      </c>
      <c r="E44" s="20">
        <v>600000</v>
      </c>
      <c r="F44" s="381">
        <f>C44-B44</f>
        <v>0</v>
      </c>
    </row>
    <row r="45" spans="1:6" s="25" customFormat="1" ht="28.35" customHeight="1">
      <c r="A45" s="176" t="s">
        <v>47</v>
      </c>
      <c r="B45" s="20"/>
      <c r="C45" s="381"/>
      <c r="D45" s="381"/>
      <c r="E45" s="381"/>
      <c r="F45" s="381"/>
    </row>
    <row r="46" spans="1:6" s="25" customFormat="1" ht="28.35" customHeight="1">
      <c r="A46" s="176" t="s">
        <v>48</v>
      </c>
      <c r="B46" s="20">
        <v>100000</v>
      </c>
      <c r="C46" s="20">
        <v>100000</v>
      </c>
      <c r="D46" s="20">
        <v>100000</v>
      </c>
      <c r="E46" s="20">
        <v>100000</v>
      </c>
      <c r="F46" s="381">
        <f>C46-B46</f>
        <v>0</v>
      </c>
    </row>
    <row r="47" spans="1:6" s="25" customFormat="1" ht="28.35" customHeight="1">
      <c r="A47" s="385" t="s">
        <v>105</v>
      </c>
      <c r="B47" s="20"/>
      <c r="C47" s="381"/>
      <c r="D47" s="381"/>
      <c r="E47" s="381"/>
      <c r="F47" s="381"/>
    </row>
    <row r="48" spans="1:6" s="25" customFormat="1" ht="28.35" customHeight="1">
      <c r="A48" s="385" t="s">
        <v>49</v>
      </c>
      <c r="B48" s="20"/>
      <c r="C48" s="381"/>
      <c r="D48" s="381"/>
      <c r="E48" s="381"/>
      <c r="F48" s="381"/>
    </row>
    <row r="49" spans="1:6" s="25" customFormat="1" ht="28.35" customHeight="1">
      <c r="A49" s="379" t="s">
        <v>50</v>
      </c>
      <c r="B49" s="20">
        <v>350000</v>
      </c>
      <c r="C49" s="381">
        <v>350000</v>
      </c>
      <c r="D49" s="381">
        <v>350000</v>
      </c>
      <c r="E49" s="381">
        <v>350000</v>
      </c>
      <c r="F49" s="381">
        <f>C49-B49</f>
        <v>0</v>
      </c>
    </row>
    <row r="50" spans="1:6" s="25" customFormat="1" ht="28.35" customHeight="1">
      <c r="A50" s="379" t="s">
        <v>51</v>
      </c>
      <c r="B50" s="20"/>
      <c r="C50" s="381"/>
      <c r="D50" s="381"/>
      <c r="E50" s="381"/>
      <c r="F50" s="381"/>
    </row>
    <row r="51" spans="1:6" s="25" customFormat="1" ht="28.35" customHeight="1">
      <c r="A51" s="379" t="s">
        <v>52</v>
      </c>
      <c r="B51" s="20">
        <v>0</v>
      </c>
      <c r="C51" s="381">
        <v>0</v>
      </c>
      <c r="D51" s="381">
        <v>0</v>
      </c>
      <c r="E51" s="381">
        <v>0</v>
      </c>
      <c r="F51" s="381">
        <f>E51-D51</f>
        <v>0</v>
      </c>
    </row>
    <row r="52" spans="1:6" s="25" customFormat="1" ht="31.5">
      <c r="A52" s="385" t="s">
        <v>92</v>
      </c>
      <c r="B52" s="20"/>
      <c r="C52" s="381"/>
      <c r="D52" s="381"/>
      <c r="E52" s="381"/>
      <c r="F52" s="381"/>
    </row>
    <row r="53" spans="1:6" s="25" customFormat="1" ht="28.35" customHeight="1">
      <c r="A53" s="378" t="s">
        <v>7</v>
      </c>
      <c r="B53" s="5">
        <f t="shared" ref="B53:E53" si="7">SUM(B54:B57)</f>
        <v>0</v>
      </c>
      <c r="C53" s="5">
        <f t="shared" si="7"/>
        <v>3588000</v>
      </c>
      <c r="D53" s="5">
        <f t="shared" si="7"/>
        <v>3588000</v>
      </c>
      <c r="E53" s="5">
        <f t="shared" si="7"/>
        <v>3588000</v>
      </c>
      <c r="F53" s="382">
        <f>E53-D53</f>
        <v>0</v>
      </c>
    </row>
    <row r="54" spans="1:6" s="25" customFormat="1" ht="28.35" customHeight="1">
      <c r="A54" s="176" t="s">
        <v>53</v>
      </c>
      <c r="B54" s="20"/>
      <c r="C54" s="381"/>
      <c r="D54" s="381"/>
      <c r="E54" s="381"/>
      <c r="F54" s="381"/>
    </row>
    <row r="55" spans="1:6" s="23" customFormat="1" ht="28.35" customHeight="1">
      <c r="A55" s="176" t="s">
        <v>54</v>
      </c>
      <c r="B55" s="20">
        <v>0</v>
      </c>
      <c r="C55" s="381">
        <v>3588000</v>
      </c>
      <c r="D55" s="381">
        <v>3588000</v>
      </c>
      <c r="E55" s="381">
        <v>3588000</v>
      </c>
      <c r="F55" s="381">
        <f>E55-D55</f>
        <v>0</v>
      </c>
    </row>
    <row r="56" spans="1:6" s="23" customFormat="1" ht="28.35" customHeight="1">
      <c r="A56" s="386" t="s">
        <v>55</v>
      </c>
      <c r="B56" s="20"/>
      <c r="C56" s="382"/>
      <c r="D56" s="382"/>
      <c r="E56" s="382"/>
      <c r="F56" s="381"/>
    </row>
    <row r="57" spans="1:6" s="25" customFormat="1" ht="28.35" customHeight="1">
      <c r="A57" s="176" t="s">
        <v>56</v>
      </c>
      <c r="B57" s="20"/>
      <c r="C57" s="381"/>
      <c r="D57" s="381"/>
      <c r="E57" s="381"/>
      <c r="F57" s="381"/>
    </row>
    <row r="58" spans="1:6" s="25" customFormat="1" ht="28.35" customHeight="1">
      <c r="A58" s="378" t="s">
        <v>8</v>
      </c>
      <c r="B58" s="5">
        <f t="shared" ref="B58:E58" si="8">SUM(B59:B61)</f>
        <v>0</v>
      </c>
      <c r="C58" s="5">
        <f t="shared" si="8"/>
        <v>0</v>
      </c>
      <c r="D58" s="5">
        <f t="shared" si="8"/>
        <v>0</v>
      </c>
      <c r="E58" s="5">
        <f t="shared" si="8"/>
        <v>0</v>
      </c>
      <c r="F58" s="381">
        <v>0</v>
      </c>
    </row>
    <row r="59" spans="1:6" s="25" customFormat="1" ht="32.25" customHeight="1">
      <c r="A59" s="176" t="s">
        <v>57</v>
      </c>
      <c r="B59" s="20"/>
      <c r="C59" s="381"/>
      <c r="D59" s="381"/>
      <c r="E59" s="381"/>
      <c r="F59" s="381"/>
    </row>
    <row r="60" spans="1:6" s="23" customFormat="1" ht="31.5">
      <c r="A60" s="176" t="s">
        <v>58</v>
      </c>
      <c r="B60" s="20"/>
      <c r="C60" s="382"/>
      <c r="D60" s="382"/>
      <c r="E60" s="382"/>
      <c r="F60" s="381"/>
    </row>
    <row r="61" spans="1:6" s="23" customFormat="1">
      <c r="A61" s="176" t="s">
        <v>59</v>
      </c>
      <c r="B61" s="20"/>
      <c r="C61" s="382"/>
      <c r="D61" s="382"/>
      <c r="E61" s="382"/>
      <c r="F61" s="381"/>
    </row>
    <row r="62" spans="1:6" s="25" customFormat="1" ht="28.35" customHeight="1">
      <c r="A62" s="387" t="s">
        <v>9</v>
      </c>
      <c r="B62" s="5">
        <f>B63+B64+B65</f>
        <v>0</v>
      </c>
      <c r="C62" s="5">
        <f>C63+C64+C65</f>
        <v>0</v>
      </c>
      <c r="D62" s="5">
        <f>D63+D64+D65</f>
        <v>0</v>
      </c>
      <c r="E62" s="5">
        <f>E63+E64+E65</f>
        <v>0</v>
      </c>
      <c r="F62" s="382">
        <v>0</v>
      </c>
    </row>
    <row r="63" spans="1:6" s="25" customFormat="1" ht="47.25">
      <c r="A63" s="176" t="s">
        <v>60</v>
      </c>
      <c r="B63" s="20"/>
      <c r="C63" s="381"/>
      <c r="D63" s="381"/>
      <c r="E63" s="381"/>
      <c r="F63" s="381"/>
    </row>
    <row r="64" spans="1:6" s="23" customFormat="1" ht="31.5">
      <c r="A64" s="176" t="s">
        <v>61</v>
      </c>
      <c r="B64" s="20"/>
      <c r="C64" s="381"/>
      <c r="D64" s="381"/>
      <c r="E64" s="381"/>
      <c r="F64" s="381"/>
    </row>
    <row r="65" spans="1:7" s="25" customFormat="1">
      <c r="A65" s="176" t="s">
        <v>62</v>
      </c>
      <c r="B65" s="20"/>
      <c r="C65" s="381"/>
      <c r="D65" s="381"/>
      <c r="E65" s="381"/>
      <c r="F65" s="381"/>
    </row>
    <row r="66" spans="1:7" s="25" customFormat="1" ht="28.35" customHeight="1">
      <c r="A66" s="378" t="s">
        <v>10</v>
      </c>
      <c r="B66" s="5">
        <f>B62+B58+B53+B41+B28+B21+B5</f>
        <v>46348342</v>
      </c>
      <c r="C66" s="5">
        <f>C62+C58+C53+C41+C28+C21+C5</f>
        <v>52258253</v>
      </c>
      <c r="D66" s="5">
        <f>D62+D58+D53+D41+D28+D21+D5</f>
        <v>52646873</v>
      </c>
      <c r="E66" s="5">
        <f>E62+E58+E53+E41+E28+E21+E5</f>
        <v>67359436</v>
      </c>
      <c r="F66" s="5">
        <f>E66-D66</f>
        <v>14712563</v>
      </c>
    </row>
    <row r="67" spans="1:7" s="23" customFormat="1" ht="31.5">
      <c r="A67" s="387" t="s">
        <v>63</v>
      </c>
      <c r="B67" s="5">
        <f>SUM(B68:B69)</f>
        <v>126000000</v>
      </c>
      <c r="C67" s="5">
        <f>SUM(C68:C69)</f>
        <v>128550203</v>
      </c>
      <c r="D67" s="5">
        <f>SUM(D68:D69)</f>
        <v>128550203</v>
      </c>
      <c r="E67" s="5">
        <f>SUM(E68:E69)</f>
        <v>128550203</v>
      </c>
      <c r="F67" s="5">
        <f>E67-D67</f>
        <v>0</v>
      </c>
      <c r="G67" s="26"/>
    </row>
    <row r="68" spans="1:7" s="23" customFormat="1" ht="31.5">
      <c r="A68" s="387" t="s">
        <v>124</v>
      </c>
      <c r="B68" s="22">
        <v>52480871</v>
      </c>
      <c r="C68" s="381">
        <f>52480871+770762+1779441</f>
        <v>55031074</v>
      </c>
      <c r="D68" s="381">
        <f>52480871+770762+1779441</f>
        <v>55031074</v>
      </c>
      <c r="E68" s="381">
        <f>52480871+770762+1779441</f>
        <v>55031074</v>
      </c>
      <c r="F68" s="381">
        <f>E68-D68</f>
        <v>0</v>
      </c>
      <c r="G68" s="26"/>
    </row>
    <row r="69" spans="1:7" s="23" customFormat="1" ht="38.25" customHeight="1">
      <c r="A69" s="176" t="s">
        <v>64</v>
      </c>
      <c r="B69" s="20">
        <v>73519129</v>
      </c>
      <c r="C69" s="381">
        <v>73519129</v>
      </c>
      <c r="D69" s="381">
        <v>73519129</v>
      </c>
      <c r="E69" s="381">
        <v>73519129</v>
      </c>
      <c r="F69" s="381">
        <f>E69-D69</f>
        <v>0</v>
      </c>
    </row>
    <row r="70" spans="1:7" s="25" customFormat="1" ht="48.75" customHeight="1">
      <c r="A70" s="387" t="s">
        <v>65</v>
      </c>
      <c r="B70" s="5">
        <f>B71+B72</f>
        <v>119237</v>
      </c>
      <c r="C70" s="5">
        <f t="shared" ref="C70:E70" si="9">C71+C72</f>
        <v>554237</v>
      </c>
      <c r="D70" s="5">
        <f t="shared" si="9"/>
        <v>554237</v>
      </c>
      <c r="E70" s="5">
        <f t="shared" si="9"/>
        <v>554237</v>
      </c>
      <c r="F70" s="5">
        <f>E70-D70</f>
        <v>0</v>
      </c>
    </row>
    <row r="71" spans="1:7" s="25" customFormat="1" ht="19.5" customHeight="1">
      <c r="A71" s="176" t="s">
        <v>122</v>
      </c>
      <c r="B71" s="20"/>
      <c r="C71" s="381"/>
      <c r="D71" s="381"/>
      <c r="E71" s="381"/>
      <c r="F71" s="381"/>
    </row>
    <row r="72" spans="1:7" s="25" customFormat="1" ht="19.5" customHeight="1">
      <c r="A72" s="379" t="s">
        <v>123</v>
      </c>
      <c r="B72" s="20">
        <v>119237</v>
      </c>
      <c r="C72" s="381">
        <f>119237+435000</f>
        <v>554237</v>
      </c>
      <c r="D72" s="381">
        <f>119237+435000</f>
        <v>554237</v>
      </c>
      <c r="E72" s="381">
        <f>119237+435000</f>
        <v>554237</v>
      </c>
      <c r="F72" s="381">
        <f>E72-D72</f>
        <v>0</v>
      </c>
    </row>
    <row r="73" spans="1:7" s="23" customFormat="1" ht="27" customHeight="1">
      <c r="A73" s="387" t="s">
        <v>11</v>
      </c>
      <c r="B73" s="5">
        <f>B70+B67</f>
        <v>126119237</v>
      </c>
      <c r="C73" s="5">
        <f>C70+C67</f>
        <v>129104440</v>
      </c>
      <c r="D73" s="5">
        <f>D70+D67</f>
        <v>129104440</v>
      </c>
      <c r="E73" s="5">
        <f>E70+E67</f>
        <v>129104440</v>
      </c>
      <c r="F73" s="5">
        <f>E73-D73</f>
        <v>0</v>
      </c>
      <c r="G73" s="26"/>
    </row>
    <row r="74" spans="1:7" s="23" customFormat="1" ht="28.35" customHeight="1">
      <c r="A74" s="378" t="s">
        <v>66</v>
      </c>
      <c r="B74" s="5">
        <f>B66+B73</f>
        <v>172467579</v>
      </c>
      <c r="C74" s="5">
        <f t="shared" ref="C74:E74" si="10">C66+C73</f>
        <v>181362693</v>
      </c>
      <c r="D74" s="5">
        <f t="shared" si="10"/>
        <v>181751313</v>
      </c>
      <c r="E74" s="5">
        <f t="shared" si="10"/>
        <v>196463876</v>
      </c>
      <c r="F74" s="5">
        <f>E74-D74</f>
        <v>14712563</v>
      </c>
      <c r="G74" s="26"/>
    </row>
    <row r="75" spans="1:7" s="23" customFormat="1" ht="28.35" customHeight="1">
      <c r="A75" s="180" t="s">
        <v>97</v>
      </c>
      <c r="B75" s="5">
        <v>5</v>
      </c>
      <c r="C75" s="382">
        <v>5</v>
      </c>
      <c r="D75" s="382">
        <v>5</v>
      </c>
      <c r="E75" s="382">
        <v>5</v>
      </c>
      <c r="F75" s="382"/>
    </row>
    <row r="76" spans="1:7" s="23" customFormat="1" ht="28.35" customHeight="1">
      <c r="A76" s="180" t="s">
        <v>67</v>
      </c>
      <c r="B76" s="5">
        <v>2</v>
      </c>
      <c r="C76" s="382">
        <v>2</v>
      </c>
      <c r="D76" s="382">
        <v>2</v>
      </c>
      <c r="E76" s="382">
        <v>2</v>
      </c>
      <c r="F76" s="382"/>
    </row>
    <row r="77" spans="1:7">
      <c r="B77" s="9"/>
    </row>
    <row r="78" spans="1:7">
      <c r="B78" s="9"/>
      <c r="C78" s="27"/>
      <c r="D78" s="27"/>
      <c r="E78" s="27"/>
    </row>
    <row r="79" spans="1:7">
      <c r="B79" s="9"/>
    </row>
  </sheetData>
  <sheetProtection selectLockedCells="1" selectUnlockedCells="1"/>
  <mergeCells count="1">
    <mergeCell ref="A3:F3"/>
  </mergeCells>
  <phoneticPr fontId="20" type="noConversion"/>
  <printOptions horizontalCentered="1" gridLines="1"/>
  <pageMargins left="0.23622047244094491" right="0.23622047244094491" top="1.3385826771653544" bottom="0.74803149606299213" header="0.31496062992125984" footer="0.31496062992125984"/>
  <pageSetup paperSize="9" scale="63" firstPageNumber="0" fitToHeight="0" orientation="portrait" r:id="rId1"/>
  <headerFooter alignWithMargins="0">
    <oddHeader>&amp;L&amp;"Times New Roman,Normál"&amp;12Vászoly Község Önkormányzata&amp;C&amp;"Times New Roman,Normál"&amp;12 2. melléklet
Az önkormányzat 2019. évi költségvetéséről szóló 1/2019. (II. 15.) önkormányzati rendelethez</oddHeader>
  </headerFooter>
  <rowBreaks count="1" manualBreakCount="1">
    <brk id="40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I51"/>
  <sheetViews>
    <sheetView view="pageLayout" workbookViewId="0">
      <selection sqref="A1:I1"/>
    </sheetView>
  </sheetViews>
  <sheetFormatPr defaultRowHeight="15.75"/>
  <cols>
    <col min="1" max="1" width="97.42578125" style="50" bestFit="1" customWidth="1"/>
    <col min="2" max="2" width="11.7109375" style="50" bestFit="1" customWidth="1"/>
    <col min="3" max="3" width="11" style="50" bestFit="1" customWidth="1"/>
    <col min="4" max="4" width="12.7109375" style="50" bestFit="1" customWidth="1"/>
    <col min="5" max="5" width="17.42578125" style="50" bestFit="1" customWidth="1"/>
    <col min="6" max="8" width="20" style="50" customWidth="1"/>
    <col min="9" max="9" width="11" style="50" bestFit="1" customWidth="1"/>
    <col min="10" max="253" width="9.140625" style="50"/>
    <col min="254" max="254" width="77.5703125" style="50" customWidth="1"/>
    <col min="255" max="255" width="8.42578125" style="50" customWidth="1"/>
    <col min="256" max="256" width="9.140625" style="50"/>
    <col min="257" max="257" width="11" style="50" bestFit="1" customWidth="1"/>
    <col min="258" max="258" width="15.28515625" style="50" customWidth="1"/>
    <col min="259" max="509" width="9.140625" style="50"/>
    <col min="510" max="510" width="77.5703125" style="50" customWidth="1"/>
    <col min="511" max="511" width="8.42578125" style="50" customWidth="1"/>
    <col min="512" max="512" width="9.140625" style="50"/>
    <col min="513" max="513" width="11" style="50" bestFit="1" customWidth="1"/>
    <col min="514" max="514" width="15.28515625" style="50" customWidth="1"/>
    <col min="515" max="765" width="9.140625" style="50"/>
    <col min="766" max="766" width="77.5703125" style="50" customWidth="1"/>
    <col min="767" max="767" width="8.42578125" style="50" customWidth="1"/>
    <col min="768" max="768" width="9.140625" style="50"/>
    <col min="769" max="769" width="11" style="50" bestFit="1" customWidth="1"/>
    <col min="770" max="770" width="15.28515625" style="50" customWidth="1"/>
    <col min="771" max="1021" width="9.140625" style="50"/>
    <col min="1022" max="1022" width="77.5703125" style="50" customWidth="1"/>
    <col min="1023" max="1023" width="8.42578125" style="50" customWidth="1"/>
    <col min="1024" max="1024" width="9.140625" style="50"/>
    <col min="1025" max="1025" width="11" style="50" bestFit="1" customWidth="1"/>
    <col min="1026" max="1026" width="15.28515625" style="50" customWidth="1"/>
    <col min="1027" max="1277" width="9.140625" style="50"/>
    <col min="1278" max="1278" width="77.5703125" style="50" customWidth="1"/>
    <col min="1279" max="1279" width="8.42578125" style="50" customWidth="1"/>
    <col min="1280" max="1280" width="9.140625" style="50"/>
    <col min="1281" max="1281" width="11" style="50" bestFit="1" customWidth="1"/>
    <col min="1282" max="1282" width="15.28515625" style="50" customWidth="1"/>
    <col min="1283" max="1533" width="9.140625" style="50"/>
    <col min="1534" max="1534" width="77.5703125" style="50" customWidth="1"/>
    <col min="1535" max="1535" width="8.42578125" style="50" customWidth="1"/>
    <col min="1536" max="1536" width="9.140625" style="50"/>
    <col min="1537" max="1537" width="11" style="50" bestFit="1" customWidth="1"/>
    <col min="1538" max="1538" width="15.28515625" style="50" customWidth="1"/>
    <col min="1539" max="1789" width="9.140625" style="50"/>
    <col min="1790" max="1790" width="77.5703125" style="50" customWidth="1"/>
    <col min="1791" max="1791" width="8.42578125" style="50" customWidth="1"/>
    <col min="1792" max="1792" width="9.140625" style="50"/>
    <col min="1793" max="1793" width="11" style="50" bestFit="1" customWidth="1"/>
    <col min="1794" max="1794" width="15.28515625" style="50" customWidth="1"/>
    <col min="1795" max="2045" width="9.140625" style="50"/>
    <col min="2046" max="2046" width="77.5703125" style="50" customWidth="1"/>
    <col min="2047" max="2047" width="8.42578125" style="50" customWidth="1"/>
    <col min="2048" max="2048" width="9.140625" style="50"/>
    <col min="2049" max="2049" width="11" style="50" bestFit="1" customWidth="1"/>
    <col min="2050" max="2050" width="15.28515625" style="50" customWidth="1"/>
    <col min="2051" max="2301" width="9.140625" style="50"/>
    <col min="2302" max="2302" width="77.5703125" style="50" customWidth="1"/>
    <col min="2303" max="2303" width="8.42578125" style="50" customWidth="1"/>
    <col min="2304" max="2304" width="9.140625" style="50"/>
    <col min="2305" max="2305" width="11" style="50" bestFit="1" customWidth="1"/>
    <col min="2306" max="2306" width="15.28515625" style="50" customWidth="1"/>
    <col min="2307" max="2557" width="9.140625" style="50"/>
    <col min="2558" max="2558" width="77.5703125" style="50" customWidth="1"/>
    <col min="2559" max="2559" width="8.42578125" style="50" customWidth="1"/>
    <col min="2560" max="2560" width="9.140625" style="50"/>
    <col min="2561" max="2561" width="11" style="50" bestFit="1" customWidth="1"/>
    <col min="2562" max="2562" width="15.28515625" style="50" customWidth="1"/>
    <col min="2563" max="2813" width="9.140625" style="50"/>
    <col min="2814" max="2814" width="77.5703125" style="50" customWidth="1"/>
    <col min="2815" max="2815" width="8.42578125" style="50" customWidth="1"/>
    <col min="2816" max="2816" width="9.140625" style="50"/>
    <col min="2817" max="2817" width="11" style="50" bestFit="1" customWidth="1"/>
    <col min="2818" max="2818" width="15.28515625" style="50" customWidth="1"/>
    <col min="2819" max="3069" width="9.140625" style="50"/>
    <col min="3070" max="3070" width="77.5703125" style="50" customWidth="1"/>
    <col min="3071" max="3071" width="8.42578125" style="50" customWidth="1"/>
    <col min="3072" max="3072" width="9.140625" style="50"/>
    <col min="3073" max="3073" width="11" style="50" bestFit="1" customWidth="1"/>
    <col min="3074" max="3074" width="15.28515625" style="50" customWidth="1"/>
    <col min="3075" max="3325" width="9.140625" style="50"/>
    <col min="3326" max="3326" width="77.5703125" style="50" customWidth="1"/>
    <col min="3327" max="3327" width="8.42578125" style="50" customWidth="1"/>
    <col min="3328" max="3328" width="9.140625" style="50"/>
    <col min="3329" max="3329" width="11" style="50" bestFit="1" customWidth="1"/>
    <col min="3330" max="3330" width="15.28515625" style="50" customWidth="1"/>
    <col min="3331" max="3581" width="9.140625" style="50"/>
    <col min="3582" max="3582" width="77.5703125" style="50" customWidth="1"/>
    <col min="3583" max="3583" width="8.42578125" style="50" customWidth="1"/>
    <col min="3584" max="3584" width="9.140625" style="50"/>
    <col min="3585" max="3585" width="11" style="50" bestFit="1" customWidth="1"/>
    <col min="3586" max="3586" width="15.28515625" style="50" customWidth="1"/>
    <col min="3587" max="3837" width="9.140625" style="50"/>
    <col min="3838" max="3838" width="77.5703125" style="50" customWidth="1"/>
    <col min="3839" max="3839" width="8.42578125" style="50" customWidth="1"/>
    <col min="3840" max="3840" width="9.140625" style="50"/>
    <col min="3841" max="3841" width="11" style="50" bestFit="1" customWidth="1"/>
    <col min="3842" max="3842" width="15.28515625" style="50" customWidth="1"/>
    <col min="3843" max="4093" width="9.140625" style="50"/>
    <col min="4094" max="4094" width="77.5703125" style="50" customWidth="1"/>
    <col min="4095" max="4095" width="8.42578125" style="50" customWidth="1"/>
    <col min="4096" max="4096" width="9.140625" style="50"/>
    <col min="4097" max="4097" width="11" style="50" bestFit="1" customWidth="1"/>
    <col min="4098" max="4098" width="15.28515625" style="50" customWidth="1"/>
    <col min="4099" max="4349" width="9.140625" style="50"/>
    <col min="4350" max="4350" width="77.5703125" style="50" customWidth="1"/>
    <col min="4351" max="4351" width="8.42578125" style="50" customWidth="1"/>
    <col min="4352" max="4352" width="9.140625" style="50"/>
    <col min="4353" max="4353" width="11" style="50" bestFit="1" customWidth="1"/>
    <col min="4354" max="4354" width="15.28515625" style="50" customWidth="1"/>
    <col min="4355" max="4605" width="9.140625" style="50"/>
    <col min="4606" max="4606" width="77.5703125" style="50" customWidth="1"/>
    <col min="4607" max="4607" width="8.42578125" style="50" customWidth="1"/>
    <col min="4608" max="4608" width="9.140625" style="50"/>
    <col min="4609" max="4609" width="11" style="50" bestFit="1" customWidth="1"/>
    <col min="4610" max="4610" width="15.28515625" style="50" customWidth="1"/>
    <col min="4611" max="4861" width="9.140625" style="50"/>
    <col min="4862" max="4862" width="77.5703125" style="50" customWidth="1"/>
    <col min="4863" max="4863" width="8.42578125" style="50" customWidth="1"/>
    <col min="4864" max="4864" width="9.140625" style="50"/>
    <col min="4865" max="4865" width="11" style="50" bestFit="1" customWidth="1"/>
    <col min="4866" max="4866" width="15.28515625" style="50" customWidth="1"/>
    <col min="4867" max="5117" width="9.140625" style="50"/>
    <col min="5118" max="5118" width="77.5703125" style="50" customWidth="1"/>
    <col min="5119" max="5119" width="8.42578125" style="50" customWidth="1"/>
    <col min="5120" max="5120" width="9.140625" style="50"/>
    <col min="5121" max="5121" width="11" style="50" bestFit="1" customWidth="1"/>
    <col min="5122" max="5122" width="15.28515625" style="50" customWidth="1"/>
    <col min="5123" max="5373" width="9.140625" style="50"/>
    <col min="5374" max="5374" width="77.5703125" style="50" customWidth="1"/>
    <col min="5375" max="5375" width="8.42578125" style="50" customWidth="1"/>
    <col min="5376" max="5376" width="9.140625" style="50"/>
    <col min="5377" max="5377" width="11" style="50" bestFit="1" customWidth="1"/>
    <col min="5378" max="5378" width="15.28515625" style="50" customWidth="1"/>
    <col min="5379" max="5629" width="9.140625" style="50"/>
    <col min="5630" max="5630" width="77.5703125" style="50" customWidth="1"/>
    <col min="5631" max="5631" width="8.42578125" style="50" customWidth="1"/>
    <col min="5632" max="5632" width="9.140625" style="50"/>
    <col min="5633" max="5633" width="11" style="50" bestFit="1" customWidth="1"/>
    <col min="5634" max="5634" width="15.28515625" style="50" customWidth="1"/>
    <col min="5635" max="5885" width="9.140625" style="50"/>
    <col min="5886" max="5886" width="77.5703125" style="50" customWidth="1"/>
    <col min="5887" max="5887" width="8.42578125" style="50" customWidth="1"/>
    <col min="5888" max="5888" width="9.140625" style="50"/>
    <col min="5889" max="5889" width="11" style="50" bestFit="1" customWidth="1"/>
    <col min="5890" max="5890" width="15.28515625" style="50" customWidth="1"/>
    <col min="5891" max="6141" width="9.140625" style="50"/>
    <col min="6142" max="6142" width="77.5703125" style="50" customWidth="1"/>
    <col min="6143" max="6143" width="8.42578125" style="50" customWidth="1"/>
    <col min="6144" max="6144" width="9.140625" style="50"/>
    <col min="6145" max="6145" width="11" style="50" bestFit="1" customWidth="1"/>
    <col min="6146" max="6146" width="15.28515625" style="50" customWidth="1"/>
    <col min="6147" max="6397" width="9.140625" style="50"/>
    <col min="6398" max="6398" width="77.5703125" style="50" customWidth="1"/>
    <col min="6399" max="6399" width="8.42578125" style="50" customWidth="1"/>
    <col min="6400" max="6400" width="9.140625" style="50"/>
    <col min="6401" max="6401" width="11" style="50" bestFit="1" customWidth="1"/>
    <col min="6402" max="6402" width="15.28515625" style="50" customWidth="1"/>
    <col min="6403" max="6653" width="9.140625" style="50"/>
    <col min="6654" max="6654" width="77.5703125" style="50" customWidth="1"/>
    <col min="6655" max="6655" width="8.42578125" style="50" customWidth="1"/>
    <col min="6656" max="6656" width="9.140625" style="50"/>
    <col min="6657" max="6657" width="11" style="50" bestFit="1" customWidth="1"/>
    <col min="6658" max="6658" width="15.28515625" style="50" customWidth="1"/>
    <col min="6659" max="6909" width="9.140625" style="50"/>
    <col min="6910" max="6910" width="77.5703125" style="50" customWidth="1"/>
    <col min="6911" max="6911" width="8.42578125" style="50" customWidth="1"/>
    <col min="6912" max="6912" width="9.140625" style="50"/>
    <col min="6913" max="6913" width="11" style="50" bestFit="1" customWidth="1"/>
    <col min="6914" max="6914" width="15.28515625" style="50" customWidth="1"/>
    <col min="6915" max="7165" width="9.140625" style="50"/>
    <col min="7166" max="7166" width="77.5703125" style="50" customWidth="1"/>
    <col min="7167" max="7167" width="8.42578125" style="50" customWidth="1"/>
    <col min="7168" max="7168" width="9.140625" style="50"/>
    <col min="7169" max="7169" width="11" style="50" bestFit="1" customWidth="1"/>
    <col min="7170" max="7170" width="15.28515625" style="50" customWidth="1"/>
    <col min="7171" max="7421" width="9.140625" style="50"/>
    <col min="7422" max="7422" width="77.5703125" style="50" customWidth="1"/>
    <col min="7423" max="7423" width="8.42578125" style="50" customWidth="1"/>
    <col min="7424" max="7424" width="9.140625" style="50"/>
    <col min="7425" max="7425" width="11" style="50" bestFit="1" customWidth="1"/>
    <col min="7426" max="7426" width="15.28515625" style="50" customWidth="1"/>
    <col min="7427" max="7677" width="9.140625" style="50"/>
    <col min="7678" max="7678" width="77.5703125" style="50" customWidth="1"/>
    <col min="7679" max="7679" width="8.42578125" style="50" customWidth="1"/>
    <col min="7680" max="7680" width="9.140625" style="50"/>
    <col min="7681" max="7681" width="11" style="50" bestFit="1" customWidth="1"/>
    <col min="7682" max="7682" width="15.28515625" style="50" customWidth="1"/>
    <col min="7683" max="7933" width="9.140625" style="50"/>
    <col min="7934" max="7934" width="77.5703125" style="50" customWidth="1"/>
    <col min="7935" max="7935" width="8.42578125" style="50" customWidth="1"/>
    <col min="7936" max="7936" width="9.140625" style="50"/>
    <col min="7937" max="7937" width="11" style="50" bestFit="1" customWidth="1"/>
    <col min="7938" max="7938" width="15.28515625" style="50" customWidth="1"/>
    <col min="7939" max="8189" width="9.140625" style="50"/>
    <col min="8190" max="8190" width="77.5703125" style="50" customWidth="1"/>
    <col min="8191" max="8191" width="8.42578125" style="50" customWidth="1"/>
    <col min="8192" max="8192" width="9.140625" style="50"/>
    <col min="8193" max="8193" width="11" style="50" bestFit="1" customWidth="1"/>
    <col min="8194" max="8194" width="15.28515625" style="50" customWidth="1"/>
    <col min="8195" max="8445" width="9.140625" style="50"/>
    <col min="8446" max="8446" width="77.5703125" style="50" customWidth="1"/>
    <col min="8447" max="8447" width="8.42578125" style="50" customWidth="1"/>
    <col min="8448" max="8448" width="9.140625" style="50"/>
    <col min="8449" max="8449" width="11" style="50" bestFit="1" customWidth="1"/>
    <col min="8450" max="8450" width="15.28515625" style="50" customWidth="1"/>
    <col min="8451" max="8701" width="9.140625" style="50"/>
    <col min="8702" max="8702" width="77.5703125" style="50" customWidth="1"/>
    <col min="8703" max="8703" width="8.42578125" style="50" customWidth="1"/>
    <col min="8704" max="8704" width="9.140625" style="50"/>
    <col min="8705" max="8705" width="11" style="50" bestFit="1" customWidth="1"/>
    <col min="8706" max="8706" width="15.28515625" style="50" customWidth="1"/>
    <col min="8707" max="8957" width="9.140625" style="50"/>
    <col min="8958" max="8958" width="77.5703125" style="50" customWidth="1"/>
    <col min="8959" max="8959" width="8.42578125" style="50" customWidth="1"/>
    <col min="8960" max="8960" width="9.140625" style="50"/>
    <col min="8961" max="8961" width="11" style="50" bestFit="1" customWidth="1"/>
    <col min="8962" max="8962" width="15.28515625" style="50" customWidth="1"/>
    <col min="8963" max="9213" width="9.140625" style="50"/>
    <col min="9214" max="9214" width="77.5703125" style="50" customWidth="1"/>
    <col min="9215" max="9215" width="8.42578125" style="50" customWidth="1"/>
    <col min="9216" max="9216" width="9.140625" style="50"/>
    <col min="9217" max="9217" width="11" style="50" bestFit="1" customWidth="1"/>
    <col min="9218" max="9218" width="15.28515625" style="50" customWidth="1"/>
    <col min="9219" max="9469" width="9.140625" style="50"/>
    <col min="9470" max="9470" width="77.5703125" style="50" customWidth="1"/>
    <col min="9471" max="9471" width="8.42578125" style="50" customWidth="1"/>
    <col min="9472" max="9472" width="9.140625" style="50"/>
    <col min="9473" max="9473" width="11" style="50" bestFit="1" customWidth="1"/>
    <col min="9474" max="9474" width="15.28515625" style="50" customWidth="1"/>
    <col min="9475" max="9725" width="9.140625" style="50"/>
    <col min="9726" max="9726" width="77.5703125" style="50" customWidth="1"/>
    <col min="9727" max="9727" width="8.42578125" style="50" customWidth="1"/>
    <col min="9728" max="9728" width="9.140625" style="50"/>
    <col min="9729" max="9729" width="11" style="50" bestFit="1" customWidth="1"/>
    <col min="9730" max="9730" width="15.28515625" style="50" customWidth="1"/>
    <col min="9731" max="9981" width="9.140625" style="50"/>
    <col min="9982" max="9982" width="77.5703125" style="50" customWidth="1"/>
    <col min="9983" max="9983" width="8.42578125" style="50" customWidth="1"/>
    <col min="9984" max="9984" width="9.140625" style="50"/>
    <col min="9985" max="9985" width="11" style="50" bestFit="1" customWidth="1"/>
    <col min="9986" max="9986" width="15.28515625" style="50" customWidth="1"/>
    <col min="9987" max="10237" width="9.140625" style="50"/>
    <col min="10238" max="10238" width="77.5703125" style="50" customWidth="1"/>
    <col min="10239" max="10239" width="8.42578125" style="50" customWidth="1"/>
    <col min="10240" max="10240" width="9.140625" style="50"/>
    <col min="10241" max="10241" width="11" style="50" bestFit="1" customWidth="1"/>
    <col min="10242" max="10242" width="15.28515625" style="50" customWidth="1"/>
    <col min="10243" max="10493" width="9.140625" style="50"/>
    <col min="10494" max="10494" width="77.5703125" style="50" customWidth="1"/>
    <col min="10495" max="10495" width="8.42578125" style="50" customWidth="1"/>
    <col min="10496" max="10496" width="9.140625" style="50"/>
    <col min="10497" max="10497" width="11" style="50" bestFit="1" customWidth="1"/>
    <col min="10498" max="10498" width="15.28515625" style="50" customWidth="1"/>
    <col min="10499" max="10749" width="9.140625" style="50"/>
    <col min="10750" max="10750" width="77.5703125" style="50" customWidth="1"/>
    <col min="10751" max="10751" width="8.42578125" style="50" customWidth="1"/>
    <col min="10752" max="10752" width="9.140625" style="50"/>
    <col min="10753" max="10753" width="11" style="50" bestFit="1" customWidth="1"/>
    <col min="10754" max="10754" width="15.28515625" style="50" customWidth="1"/>
    <col min="10755" max="11005" width="9.140625" style="50"/>
    <col min="11006" max="11006" width="77.5703125" style="50" customWidth="1"/>
    <col min="11007" max="11007" width="8.42578125" style="50" customWidth="1"/>
    <col min="11008" max="11008" width="9.140625" style="50"/>
    <col min="11009" max="11009" width="11" style="50" bestFit="1" customWidth="1"/>
    <col min="11010" max="11010" width="15.28515625" style="50" customWidth="1"/>
    <col min="11011" max="11261" width="9.140625" style="50"/>
    <col min="11262" max="11262" width="77.5703125" style="50" customWidth="1"/>
    <col min="11263" max="11263" width="8.42578125" style="50" customWidth="1"/>
    <col min="11264" max="11264" width="9.140625" style="50"/>
    <col min="11265" max="11265" width="11" style="50" bestFit="1" customWidth="1"/>
    <col min="11266" max="11266" width="15.28515625" style="50" customWidth="1"/>
    <col min="11267" max="11517" width="9.140625" style="50"/>
    <col min="11518" max="11518" width="77.5703125" style="50" customWidth="1"/>
    <col min="11519" max="11519" width="8.42578125" style="50" customWidth="1"/>
    <col min="11520" max="11520" width="9.140625" style="50"/>
    <col min="11521" max="11521" width="11" style="50" bestFit="1" customWidth="1"/>
    <col min="11522" max="11522" width="15.28515625" style="50" customWidth="1"/>
    <col min="11523" max="11773" width="9.140625" style="50"/>
    <col min="11774" max="11774" width="77.5703125" style="50" customWidth="1"/>
    <col min="11775" max="11775" width="8.42578125" style="50" customWidth="1"/>
    <col min="11776" max="11776" width="9.140625" style="50"/>
    <col min="11777" max="11777" width="11" style="50" bestFit="1" customWidth="1"/>
    <col min="11778" max="11778" width="15.28515625" style="50" customWidth="1"/>
    <col min="11779" max="12029" width="9.140625" style="50"/>
    <col min="12030" max="12030" width="77.5703125" style="50" customWidth="1"/>
    <col min="12031" max="12031" width="8.42578125" style="50" customWidth="1"/>
    <col min="12032" max="12032" width="9.140625" style="50"/>
    <col min="12033" max="12033" width="11" style="50" bestFit="1" customWidth="1"/>
    <col min="12034" max="12034" width="15.28515625" style="50" customWidth="1"/>
    <col min="12035" max="12285" width="9.140625" style="50"/>
    <col min="12286" max="12286" width="77.5703125" style="50" customWidth="1"/>
    <col min="12287" max="12287" width="8.42578125" style="50" customWidth="1"/>
    <col min="12288" max="12288" width="9.140625" style="50"/>
    <col min="12289" max="12289" width="11" style="50" bestFit="1" customWidth="1"/>
    <col min="12290" max="12290" width="15.28515625" style="50" customWidth="1"/>
    <col min="12291" max="12541" width="9.140625" style="50"/>
    <col min="12542" max="12542" width="77.5703125" style="50" customWidth="1"/>
    <col min="12543" max="12543" width="8.42578125" style="50" customWidth="1"/>
    <col min="12544" max="12544" width="9.140625" style="50"/>
    <col min="12545" max="12545" width="11" style="50" bestFit="1" customWidth="1"/>
    <col min="12546" max="12546" width="15.28515625" style="50" customWidth="1"/>
    <col min="12547" max="12797" width="9.140625" style="50"/>
    <col min="12798" max="12798" width="77.5703125" style="50" customWidth="1"/>
    <col min="12799" max="12799" width="8.42578125" style="50" customWidth="1"/>
    <col min="12800" max="12800" width="9.140625" style="50"/>
    <col min="12801" max="12801" width="11" style="50" bestFit="1" customWidth="1"/>
    <col min="12802" max="12802" width="15.28515625" style="50" customWidth="1"/>
    <col min="12803" max="13053" width="9.140625" style="50"/>
    <col min="13054" max="13054" width="77.5703125" style="50" customWidth="1"/>
    <col min="13055" max="13055" width="8.42578125" style="50" customWidth="1"/>
    <col min="13056" max="13056" width="9.140625" style="50"/>
    <col min="13057" max="13057" width="11" style="50" bestFit="1" customWidth="1"/>
    <col min="13058" max="13058" width="15.28515625" style="50" customWidth="1"/>
    <col min="13059" max="13309" width="9.140625" style="50"/>
    <col min="13310" max="13310" width="77.5703125" style="50" customWidth="1"/>
    <col min="13311" max="13311" width="8.42578125" style="50" customWidth="1"/>
    <col min="13312" max="13312" width="9.140625" style="50"/>
    <col min="13313" max="13313" width="11" style="50" bestFit="1" customWidth="1"/>
    <col min="13314" max="13314" width="15.28515625" style="50" customWidth="1"/>
    <col min="13315" max="13565" width="9.140625" style="50"/>
    <col min="13566" max="13566" width="77.5703125" style="50" customWidth="1"/>
    <col min="13567" max="13567" width="8.42578125" style="50" customWidth="1"/>
    <col min="13568" max="13568" width="9.140625" style="50"/>
    <col min="13569" max="13569" width="11" style="50" bestFit="1" customWidth="1"/>
    <col min="13570" max="13570" width="15.28515625" style="50" customWidth="1"/>
    <col min="13571" max="13821" width="9.140625" style="50"/>
    <col min="13822" max="13822" width="77.5703125" style="50" customWidth="1"/>
    <col min="13823" max="13823" width="8.42578125" style="50" customWidth="1"/>
    <col min="13824" max="13824" width="9.140625" style="50"/>
    <col min="13825" max="13825" width="11" style="50" bestFit="1" customWidth="1"/>
    <col min="13826" max="13826" width="15.28515625" style="50" customWidth="1"/>
    <col min="13827" max="14077" width="9.140625" style="50"/>
    <col min="14078" max="14078" width="77.5703125" style="50" customWidth="1"/>
    <col min="14079" max="14079" width="8.42578125" style="50" customWidth="1"/>
    <col min="14080" max="14080" width="9.140625" style="50"/>
    <col min="14081" max="14081" width="11" style="50" bestFit="1" customWidth="1"/>
    <col min="14082" max="14082" width="15.28515625" style="50" customWidth="1"/>
    <col min="14083" max="14333" width="9.140625" style="50"/>
    <col min="14334" max="14334" width="77.5703125" style="50" customWidth="1"/>
    <col min="14335" max="14335" width="8.42578125" style="50" customWidth="1"/>
    <col min="14336" max="14336" width="9.140625" style="50"/>
    <col min="14337" max="14337" width="11" style="50" bestFit="1" customWidth="1"/>
    <col min="14338" max="14338" width="15.28515625" style="50" customWidth="1"/>
    <col min="14339" max="14589" width="9.140625" style="50"/>
    <col min="14590" max="14590" width="77.5703125" style="50" customWidth="1"/>
    <col min="14591" max="14591" width="8.42578125" style="50" customWidth="1"/>
    <col min="14592" max="14592" width="9.140625" style="50"/>
    <col min="14593" max="14593" width="11" style="50" bestFit="1" customWidth="1"/>
    <col min="14594" max="14594" width="15.28515625" style="50" customWidth="1"/>
    <col min="14595" max="14845" width="9.140625" style="50"/>
    <col min="14846" max="14846" width="77.5703125" style="50" customWidth="1"/>
    <col min="14847" max="14847" width="8.42578125" style="50" customWidth="1"/>
    <col min="14848" max="14848" width="9.140625" style="50"/>
    <col min="14849" max="14849" width="11" style="50" bestFit="1" customWidth="1"/>
    <col min="14850" max="14850" width="15.28515625" style="50" customWidth="1"/>
    <col min="14851" max="15101" width="9.140625" style="50"/>
    <col min="15102" max="15102" width="77.5703125" style="50" customWidth="1"/>
    <col min="15103" max="15103" width="8.42578125" style="50" customWidth="1"/>
    <col min="15104" max="15104" width="9.140625" style="50"/>
    <col min="15105" max="15105" width="11" style="50" bestFit="1" customWidth="1"/>
    <col min="15106" max="15106" width="15.28515625" style="50" customWidth="1"/>
    <col min="15107" max="15357" width="9.140625" style="50"/>
    <col min="15358" max="15358" width="77.5703125" style="50" customWidth="1"/>
    <col min="15359" max="15359" width="8.42578125" style="50" customWidth="1"/>
    <col min="15360" max="15360" width="9.140625" style="50"/>
    <col min="15361" max="15361" width="11" style="50" bestFit="1" customWidth="1"/>
    <col min="15362" max="15362" width="15.28515625" style="50" customWidth="1"/>
    <col min="15363" max="15613" width="9.140625" style="50"/>
    <col min="15614" max="15614" width="77.5703125" style="50" customWidth="1"/>
    <col min="15615" max="15615" width="8.42578125" style="50" customWidth="1"/>
    <col min="15616" max="15616" width="9.140625" style="50"/>
    <col min="15617" max="15617" width="11" style="50" bestFit="1" customWidth="1"/>
    <col min="15618" max="15618" width="15.28515625" style="50" customWidth="1"/>
    <col min="15619" max="15869" width="9.140625" style="50"/>
    <col min="15870" max="15870" width="77.5703125" style="50" customWidth="1"/>
    <col min="15871" max="15871" width="8.42578125" style="50" customWidth="1"/>
    <col min="15872" max="15872" width="9.140625" style="50"/>
    <col min="15873" max="15873" width="11" style="50" bestFit="1" customWidth="1"/>
    <col min="15874" max="15874" width="15.28515625" style="50" customWidth="1"/>
    <col min="15875" max="16125" width="9.140625" style="50"/>
    <col min="16126" max="16126" width="77.5703125" style="50" customWidth="1"/>
    <col min="16127" max="16127" width="8.42578125" style="50" customWidth="1"/>
    <col min="16128" max="16128" width="9.140625" style="50"/>
    <col min="16129" max="16129" width="11" style="50" bestFit="1" customWidth="1"/>
    <col min="16130" max="16130" width="15.28515625" style="50" customWidth="1"/>
    <col min="16131" max="16384" width="9.140625" style="50"/>
  </cols>
  <sheetData>
    <row r="1" spans="1:9" ht="31.5" customHeight="1">
      <c r="A1" s="393" t="s">
        <v>313</v>
      </c>
      <c r="B1" s="393"/>
      <c r="C1" s="393"/>
      <c r="D1" s="393"/>
      <c r="E1" s="393"/>
      <c r="F1" s="393"/>
      <c r="G1" s="393"/>
      <c r="H1" s="393"/>
      <c r="I1" s="393"/>
    </row>
    <row r="3" spans="1:9" ht="15.75" customHeight="1">
      <c r="A3" s="395" t="s">
        <v>90</v>
      </c>
      <c r="B3" s="396" t="s">
        <v>141</v>
      </c>
      <c r="C3" s="395" t="s">
        <v>140</v>
      </c>
      <c r="D3" s="397" t="s">
        <v>139</v>
      </c>
      <c r="E3" s="394" t="s">
        <v>312</v>
      </c>
      <c r="F3" s="394" t="s">
        <v>477</v>
      </c>
      <c r="G3" s="394" t="s">
        <v>492</v>
      </c>
      <c r="H3" s="394" t="s">
        <v>498</v>
      </c>
      <c r="I3" s="392" t="s">
        <v>478</v>
      </c>
    </row>
    <row r="4" spans="1:9">
      <c r="A4" s="395"/>
      <c r="B4" s="396"/>
      <c r="C4" s="395"/>
      <c r="D4" s="397"/>
      <c r="E4" s="394"/>
      <c r="F4" s="394"/>
      <c r="G4" s="394"/>
      <c r="H4" s="394"/>
      <c r="I4" s="392"/>
    </row>
    <row r="5" spans="1:9">
      <c r="A5" s="74" t="s">
        <v>287</v>
      </c>
      <c r="B5" s="74"/>
      <c r="C5" s="75"/>
      <c r="D5" s="76"/>
      <c r="E5" s="165">
        <f t="shared" ref="E5:H7" si="0">E6</f>
        <v>14087060</v>
      </c>
      <c r="F5" s="165">
        <f t="shared" si="0"/>
        <v>14087060</v>
      </c>
      <c r="G5" s="165">
        <f t="shared" si="0"/>
        <v>14087060</v>
      </c>
      <c r="H5" s="165">
        <f t="shared" si="0"/>
        <v>14087060</v>
      </c>
      <c r="I5" s="161">
        <f t="shared" ref="I5:I11" si="1">G5-F5</f>
        <v>0</v>
      </c>
    </row>
    <row r="6" spans="1:9">
      <c r="A6" s="74" t="s">
        <v>2</v>
      </c>
      <c r="B6" s="74"/>
      <c r="C6" s="75"/>
      <c r="D6" s="76"/>
      <c r="E6" s="165">
        <f>E7</f>
        <v>14087060</v>
      </c>
      <c r="F6" s="165">
        <f>F7</f>
        <v>14087060</v>
      </c>
      <c r="G6" s="165">
        <f>G7</f>
        <v>14087060</v>
      </c>
      <c r="H6" s="165">
        <f>H7</f>
        <v>14087060</v>
      </c>
      <c r="I6" s="161">
        <f t="shared" si="1"/>
        <v>0</v>
      </c>
    </row>
    <row r="7" spans="1:9">
      <c r="A7" s="74" t="s">
        <v>68</v>
      </c>
      <c r="B7" s="74"/>
      <c r="C7" s="77"/>
      <c r="D7" s="76"/>
      <c r="E7" s="150">
        <f t="shared" si="0"/>
        <v>14087060</v>
      </c>
      <c r="F7" s="150">
        <f t="shared" si="0"/>
        <v>14087060</v>
      </c>
      <c r="G7" s="150">
        <f t="shared" si="0"/>
        <v>14087060</v>
      </c>
      <c r="H7" s="150">
        <f t="shared" si="0"/>
        <v>14087060</v>
      </c>
      <c r="I7" s="161">
        <f t="shared" si="1"/>
        <v>0</v>
      </c>
    </row>
    <row r="8" spans="1:9">
      <c r="A8" s="80" t="s">
        <v>69</v>
      </c>
      <c r="B8" s="74"/>
      <c r="C8" s="78">
        <v>39.39</v>
      </c>
      <c r="D8" s="79">
        <v>4580000</v>
      </c>
      <c r="E8" s="149">
        <f>E10+E19+E22+E25+E30</f>
        <v>14087060</v>
      </c>
      <c r="F8" s="149">
        <f>F10+F19+F22+F25+F30</f>
        <v>14087060</v>
      </c>
      <c r="G8" s="149">
        <f>G10+G19+G22+G25+G30</f>
        <v>14087060</v>
      </c>
      <c r="H8" s="149">
        <f>H10+H19+H22+H25+H30</f>
        <v>14087060</v>
      </c>
      <c r="I8" s="163">
        <f t="shared" si="1"/>
        <v>0</v>
      </c>
    </row>
    <row r="9" spans="1:9">
      <c r="A9" s="80" t="s">
        <v>71</v>
      </c>
      <c r="B9" s="74"/>
      <c r="C9" s="77"/>
      <c r="D9" s="76"/>
      <c r="E9" s="167">
        <v>0</v>
      </c>
      <c r="F9" s="167">
        <v>0</v>
      </c>
      <c r="G9" s="167">
        <v>0</v>
      </c>
      <c r="H9" s="167">
        <v>0</v>
      </c>
      <c r="I9" s="163">
        <f t="shared" si="1"/>
        <v>0</v>
      </c>
    </row>
    <row r="10" spans="1:9">
      <c r="A10" s="168" t="s">
        <v>99</v>
      </c>
      <c r="B10" s="74"/>
      <c r="C10" s="77"/>
      <c r="D10" s="76"/>
      <c r="E10" s="150">
        <f>E11+E12+E13+E14+E15+E16+E17+E18</f>
        <v>7495610</v>
      </c>
      <c r="F10" s="150">
        <f>F11+F12+F13+F14+F15+F16+F17+F18</f>
        <v>7495610</v>
      </c>
      <c r="G10" s="150">
        <f>G11+G12+G13+G14+G15+G16+G17+G18</f>
        <v>7495610</v>
      </c>
      <c r="H10" s="150">
        <f>H11+H12+H13+H14+H15+H16+H17+H18</f>
        <v>7495610</v>
      </c>
      <c r="I10" s="161">
        <f t="shared" si="1"/>
        <v>0</v>
      </c>
    </row>
    <row r="11" spans="1:9">
      <c r="A11" s="169" t="s">
        <v>70</v>
      </c>
      <c r="B11" s="74"/>
      <c r="C11" s="77"/>
      <c r="D11" s="76"/>
      <c r="E11" s="149">
        <v>787190</v>
      </c>
      <c r="F11" s="149">
        <v>787190</v>
      </c>
      <c r="G11" s="149">
        <v>787190</v>
      </c>
      <c r="H11" s="149">
        <v>787190</v>
      </c>
      <c r="I11" s="163">
        <f t="shared" si="1"/>
        <v>0</v>
      </c>
    </row>
    <row r="12" spans="1:9">
      <c r="A12" s="169" t="s">
        <v>71</v>
      </c>
      <c r="B12" s="74"/>
      <c r="C12" s="77"/>
      <c r="D12" s="76"/>
      <c r="E12" s="167">
        <v>0</v>
      </c>
      <c r="F12" s="167">
        <v>0</v>
      </c>
      <c r="G12" s="167">
        <v>0</v>
      </c>
      <c r="H12" s="167">
        <v>0</v>
      </c>
      <c r="I12" s="163">
        <f t="shared" ref="I12:I18" si="2">G12-F12</f>
        <v>0</v>
      </c>
    </row>
    <row r="13" spans="1:9">
      <c r="A13" s="169" t="s">
        <v>72</v>
      </c>
      <c r="B13" s="74"/>
      <c r="C13" s="75"/>
      <c r="D13" s="76"/>
      <c r="E13" s="149">
        <v>5696000</v>
      </c>
      <c r="F13" s="149">
        <v>5696000</v>
      </c>
      <c r="G13" s="149">
        <v>5696000</v>
      </c>
      <c r="H13" s="149">
        <v>5696000</v>
      </c>
      <c r="I13" s="163">
        <f t="shared" si="2"/>
        <v>0</v>
      </c>
    </row>
    <row r="14" spans="1:9">
      <c r="A14" s="169" t="s">
        <v>71</v>
      </c>
      <c r="B14" s="74"/>
      <c r="C14" s="75"/>
      <c r="D14" s="76"/>
      <c r="E14" s="167">
        <v>0</v>
      </c>
      <c r="F14" s="167">
        <v>0</v>
      </c>
      <c r="G14" s="167">
        <v>0</v>
      </c>
      <c r="H14" s="167">
        <v>0</v>
      </c>
      <c r="I14" s="163">
        <f t="shared" si="2"/>
        <v>0</v>
      </c>
    </row>
    <row r="15" spans="1:9">
      <c r="A15" s="169" t="s">
        <v>73</v>
      </c>
      <c r="B15" s="74"/>
      <c r="C15" s="75"/>
      <c r="D15" s="76"/>
      <c r="E15" s="149">
        <v>0</v>
      </c>
      <c r="F15" s="149">
        <v>0</v>
      </c>
      <c r="G15" s="149">
        <v>0</v>
      </c>
      <c r="H15" s="149">
        <v>0</v>
      </c>
      <c r="I15" s="163">
        <f t="shared" si="2"/>
        <v>0</v>
      </c>
    </row>
    <row r="16" spans="1:9">
      <c r="A16" s="169" t="s">
        <v>71</v>
      </c>
      <c r="B16" s="74"/>
      <c r="C16" s="75"/>
      <c r="D16" s="76"/>
      <c r="E16" s="167">
        <v>0</v>
      </c>
      <c r="F16" s="167">
        <v>0</v>
      </c>
      <c r="G16" s="167">
        <v>0</v>
      </c>
      <c r="H16" s="167">
        <v>0</v>
      </c>
      <c r="I16" s="163">
        <f t="shared" si="2"/>
        <v>0</v>
      </c>
    </row>
    <row r="17" spans="1:9">
      <c r="A17" s="169" t="s">
        <v>74</v>
      </c>
      <c r="B17" s="74"/>
      <c r="C17" s="75"/>
      <c r="D17" s="76"/>
      <c r="E17" s="149">
        <v>1012420</v>
      </c>
      <c r="F17" s="149">
        <v>1012420</v>
      </c>
      <c r="G17" s="149">
        <v>1012420</v>
      </c>
      <c r="H17" s="149">
        <v>1012420</v>
      </c>
      <c r="I17" s="163">
        <f t="shared" si="2"/>
        <v>0</v>
      </c>
    </row>
    <row r="18" spans="1:9">
      <c r="A18" s="169" t="s">
        <v>71</v>
      </c>
      <c r="B18" s="74"/>
      <c r="C18" s="75"/>
      <c r="D18" s="76"/>
      <c r="E18" s="167">
        <v>0</v>
      </c>
      <c r="F18" s="167">
        <v>0</v>
      </c>
      <c r="G18" s="167">
        <v>0</v>
      </c>
      <c r="H18" s="167">
        <v>0</v>
      </c>
      <c r="I18" s="163">
        <f t="shared" si="2"/>
        <v>0</v>
      </c>
    </row>
    <row r="19" spans="1:9">
      <c r="A19" s="74" t="s">
        <v>100</v>
      </c>
      <c r="B19" s="74"/>
      <c r="C19" s="75"/>
      <c r="D19" s="76"/>
      <c r="E19" s="165">
        <f>E20+E21</f>
        <v>5000000</v>
      </c>
      <c r="F19" s="165">
        <f>F20+F21</f>
        <v>5000000</v>
      </c>
      <c r="G19" s="165">
        <f>G20+G21</f>
        <v>5000000</v>
      </c>
      <c r="H19" s="165">
        <f>H20+H21</f>
        <v>5000000</v>
      </c>
      <c r="I19" s="161">
        <f>G19-F19</f>
        <v>0</v>
      </c>
    </row>
    <row r="20" spans="1:9">
      <c r="A20" s="80" t="s">
        <v>93</v>
      </c>
      <c r="B20" s="80"/>
      <c r="C20" s="80"/>
      <c r="D20" s="79">
        <v>2700</v>
      </c>
      <c r="E20" s="149">
        <v>5000000</v>
      </c>
      <c r="F20" s="149">
        <v>5000000</v>
      </c>
      <c r="G20" s="149">
        <v>5000000</v>
      </c>
      <c r="H20" s="149">
        <v>5000000</v>
      </c>
      <c r="I20" s="163">
        <f>G20-F20</f>
        <v>0</v>
      </c>
    </row>
    <row r="21" spans="1:9">
      <c r="A21" s="169" t="s">
        <v>71</v>
      </c>
      <c r="B21" s="74"/>
      <c r="C21" s="81"/>
      <c r="D21" s="79"/>
      <c r="E21" s="149">
        <v>0</v>
      </c>
      <c r="F21" s="149">
        <v>0</v>
      </c>
      <c r="G21" s="149">
        <v>0</v>
      </c>
      <c r="H21" s="149">
        <v>0</v>
      </c>
      <c r="I21" s="163">
        <f>G21-F21</f>
        <v>0</v>
      </c>
    </row>
    <row r="22" spans="1:9">
      <c r="A22" s="74" t="s">
        <v>101</v>
      </c>
      <c r="B22" s="79"/>
      <c r="C22" s="81"/>
      <c r="D22" s="79"/>
      <c r="E22" s="150">
        <f>E23+E24</f>
        <v>48450</v>
      </c>
      <c r="F22" s="150">
        <f>F23+F24</f>
        <v>48450</v>
      </c>
      <c r="G22" s="150">
        <f>G23+G24</f>
        <v>48450</v>
      </c>
      <c r="H22" s="150">
        <f>H23+H24</f>
        <v>48450</v>
      </c>
      <c r="I22" s="161">
        <f>G22-F22</f>
        <v>0</v>
      </c>
    </row>
    <row r="23" spans="1:9">
      <c r="A23" s="80" t="s">
        <v>75</v>
      </c>
      <c r="B23" s="79">
        <v>2550</v>
      </c>
      <c r="C23" s="81"/>
      <c r="D23" s="82"/>
      <c r="E23" s="170">
        <v>48450</v>
      </c>
      <c r="F23" s="170">
        <v>48450</v>
      </c>
      <c r="G23" s="170">
        <v>48450</v>
      </c>
      <c r="H23" s="170">
        <v>48450</v>
      </c>
      <c r="I23" s="163">
        <f>G23-F23</f>
        <v>0</v>
      </c>
    </row>
    <row r="24" spans="1:9">
      <c r="A24" s="169" t="s">
        <v>71</v>
      </c>
      <c r="B24" s="74"/>
      <c r="C24" s="75"/>
      <c r="D24" s="83"/>
      <c r="E24" s="81">
        <v>0</v>
      </c>
      <c r="F24" s="81">
        <v>0</v>
      </c>
      <c r="G24" s="81">
        <v>0</v>
      </c>
      <c r="H24" s="81">
        <v>0</v>
      </c>
      <c r="I24" s="163">
        <f t="shared" ref="I24:I25" si="3">G24-F24</f>
        <v>0</v>
      </c>
    </row>
    <row r="25" spans="1:9">
      <c r="A25" s="171" t="s">
        <v>102</v>
      </c>
      <c r="B25" s="74"/>
      <c r="C25" s="81"/>
      <c r="D25" s="79"/>
      <c r="E25" s="172">
        <f>E26</f>
        <v>552600</v>
      </c>
      <c r="F25" s="172">
        <f>F26</f>
        <v>552600</v>
      </c>
      <c r="G25" s="172">
        <f>G26</f>
        <v>552600</v>
      </c>
      <c r="H25" s="172">
        <f>H26</f>
        <v>552600</v>
      </c>
      <c r="I25" s="161">
        <f t="shared" si="3"/>
        <v>0</v>
      </c>
    </row>
    <row r="26" spans="1:9">
      <c r="A26" s="166" t="s">
        <v>103</v>
      </c>
      <c r="B26" s="74"/>
      <c r="C26" s="81"/>
      <c r="D26" s="79"/>
      <c r="E26" s="163">
        <v>552600</v>
      </c>
      <c r="F26" s="163">
        <v>552600</v>
      </c>
      <c r="G26" s="163">
        <v>552600</v>
      </c>
      <c r="H26" s="163">
        <v>552600</v>
      </c>
      <c r="I26" s="163">
        <f>G26-F26</f>
        <v>0</v>
      </c>
    </row>
    <row r="27" spans="1:9">
      <c r="A27" s="169" t="s">
        <v>71</v>
      </c>
      <c r="B27" s="74"/>
      <c r="C27" s="81"/>
      <c r="D27" s="79"/>
      <c r="E27" s="149">
        <v>0</v>
      </c>
      <c r="F27" s="149">
        <v>0</v>
      </c>
      <c r="G27" s="149">
        <v>0</v>
      </c>
      <c r="H27" s="149">
        <v>0</v>
      </c>
      <c r="I27" s="166"/>
    </row>
    <row r="28" spans="1:9">
      <c r="A28" s="168" t="s">
        <v>481</v>
      </c>
      <c r="B28" s="74"/>
      <c r="C28" s="75"/>
      <c r="D28" s="76"/>
      <c r="E28" s="150">
        <v>0</v>
      </c>
      <c r="F28" s="150">
        <v>0</v>
      </c>
      <c r="G28" s="150">
        <v>0</v>
      </c>
      <c r="H28" s="150">
        <v>0</v>
      </c>
      <c r="I28" s="166"/>
    </row>
    <row r="29" spans="1:9">
      <c r="A29" s="168"/>
      <c r="B29" s="74"/>
      <c r="C29" s="75"/>
      <c r="D29" s="76"/>
      <c r="E29" s="150"/>
      <c r="F29" s="150"/>
      <c r="G29" s="150"/>
      <c r="H29" s="150"/>
      <c r="I29" s="166"/>
    </row>
    <row r="30" spans="1:9">
      <c r="A30" s="168" t="s">
        <v>288</v>
      </c>
      <c r="B30" s="74"/>
      <c r="C30" s="75"/>
      <c r="D30" s="76"/>
      <c r="E30" s="150">
        <v>990400</v>
      </c>
      <c r="F30" s="150">
        <v>990400</v>
      </c>
      <c r="G30" s="150">
        <v>990400</v>
      </c>
      <c r="H30" s="150">
        <v>990400</v>
      </c>
      <c r="I30" s="161">
        <f>G30-F30</f>
        <v>0</v>
      </c>
    </row>
    <row r="31" spans="1:9">
      <c r="A31" s="169"/>
      <c r="B31" s="74"/>
      <c r="C31" s="81"/>
      <c r="D31" s="79"/>
      <c r="E31" s="149"/>
      <c r="F31" s="149"/>
      <c r="G31" s="149"/>
      <c r="H31" s="149"/>
      <c r="I31" s="166"/>
    </row>
    <row r="32" spans="1:9">
      <c r="A32" s="74" t="s">
        <v>104</v>
      </c>
      <c r="B32" s="74"/>
      <c r="C32" s="81"/>
      <c r="D32" s="79"/>
      <c r="E32" s="76">
        <v>0</v>
      </c>
      <c r="F32" s="76">
        <v>0</v>
      </c>
      <c r="G32" s="76">
        <v>0</v>
      </c>
      <c r="H32" s="76">
        <v>0</v>
      </c>
      <c r="I32" s="161">
        <f>G32-F32</f>
        <v>0</v>
      </c>
    </row>
    <row r="33" spans="1:9">
      <c r="A33" s="166"/>
      <c r="B33" s="80"/>
      <c r="C33" s="80"/>
      <c r="D33" s="79"/>
      <c r="E33" s="170"/>
      <c r="F33" s="170"/>
      <c r="G33" s="170"/>
      <c r="H33" s="170"/>
      <c r="I33" s="166"/>
    </row>
    <row r="34" spans="1:9">
      <c r="A34" s="74" t="s">
        <v>293</v>
      </c>
      <c r="B34" s="74"/>
      <c r="C34" s="81"/>
      <c r="D34" s="79"/>
      <c r="E34" s="76">
        <f>E36+E37+E35</f>
        <v>5334000</v>
      </c>
      <c r="F34" s="76">
        <f>F36+F37+F35</f>
        <v>5380125</v>
      </c>
      <c r="G34" s="76">
        <f>G36+G37+G35+G39</f>
        <v>6553166</v>
      </c>
      <c r="H34" s="76">
        <f>H36+H37+H35+H39</f>
        <v>6576077</v>
      </c>
      <c r="I34" s="161">
        <f>H34-G34</f>
        <v>22911</v>
      </c>
    </row>
    <row r="35" spans="1:9">
      <c r="A35" s="74" t="s">
        <v>289</v>
      </c>
      <c r="B35" s="74"/>
      <c r="C35" s="81"/>
      <c r="D35" s="79"/>
      <c r="E35" s="76">
        <v>0</v>
      </c>
      <c r="F35" s="76">
        <v>46125</v>
      </c>
      <c r="G35" s="76">
        <f>46125+23041</f>
        <v>69166</v>
      </c>
      <c r="H35" s="76">
        <f>46125+23041+22911</f>
        <v>92077</v>
      </c>
      <c r="I35" s="161">
        <f>H35-G35</f>
        <v>22911</v>
      </c>
    </row>
    <row r="36" spans="1:9">
      <c r="A36" s="74" t="s">
        <v>290</v>
      </c>
      <c r="B36" s="74"/>
      <c r="C36" s="81"/>
      <c r="D36" s="79"/>
      <c r="E36" s="76">
        <v>2234000</v>
      </c>
      <c r="F36" s="76">
        <v>2234000</v>
      </c>
      <c r="G36" s="76">
        <v>2234000</v>
      </c>
      <c r="H36" s="76">
        <v>2234000</v>
      </c>
      <c r="I36" s="161">
        <f t="shared" ref="I36:I37" si="4">H36-G36</f>
        <v>0</v>
      </c>
    </row>
    <row r="37" spans="1:9">
      <c r="A37" s="74" t="s">
        <v>291</v>
      </c>
      <c r="B37" s="80"/>
      <c r="C37" s="81"/>
      <c r="D37" s="79"/>
      <c r="E37" s="76">
        <f>E38</f>
        <v>3100000</v>
      </c>
      <c r="F37" s="76">
        <f>F38</f>
        <v>3100000</v>
      </c>
      <c r="G37" s="76">
        <f>G38</f>
        <v>3100000</v>
      </c>
      <c r="H37" s="76">
        <f>H38</f>
        <v>3100000</v>
      </c>
      <c r="I37" s="161">
        <f t="shared" si="4"/>
        <v>0</v>
      </c>
    </row>
    <row r="38" spans="1:9">
      <c r="A38" s="173" t="s">
        <v>306</v>
      </c>
      <c r="B38" s="80"/>
      <c r="C38" s="81"/>
      <c r="D38" s="79"/>
      <c r="E38" s="79">
        <v>3100000</v>
      </c>
      <c r="F38" s="79">
        <v>3100000</v>
      </c>
      <c r="G38" s="79">
        <v>3100000</v>
      </c>
      <c r="H38" s="79">
        <v>3100000</v>
      </c>
      <c r="I38" s="163">
        <f>H38-G38</f>
        <v>0</v>
      </c>
    </row>
    <row r="39" spans="1:9" s="85" customFormat="1">
      <c r="A39" s="81" t="s">
        <v>490</v>
      </c>
      <c r="B39" s="74"/>
      <c r="C39" s="84"/>
      <c r="D39" s="75"/>
      <c r="E39" s="81">
        <v>0</v>
      </c>
      <c r="F39" s="81">
        <v>0</v>
      </c>
      <c r="G39" s="81">
        <v>1150000</v>
      </c>
      <c r="H39" s="81">
        <v>1150000</v>
      </c>
      <c r="I39" s="163">
        <f>H39-G39</f>
        <v>0</v>
      </c>
    </row>
    <row r="40" spans="1:9">
      <c r="A40" s="80"/>
      <c r="B40" s="80"/>
      <c r="C40" s="80"/>
      <c r="D40" s="79"/>
      <c r="E40" s="174"/>
      <c r="F40" s="174"/>
      <c r="G40" s="174"/>
      <c r="H40" s="174"/>
      <c r="I40" s="166"/>
    </row>
    <row r="41" spans="1:9">
      <c r="A41" s="75" t="s">
        <v>295</v>
      </c>
      <c r="B41" s="86"/>
      <c r="C41" s="86"/>
      <c r="D41" s="86"/>
      <c r="E41" s="172">
        <f>E42</f>
        <v>1800000</v>
      </c>
      <c r="F41" s="172">
        <f>F42</f>
        <v>1800000</v>
      </c>
      <c r="G41" s="172">
        <f>G42</f>
        <v>1800000</v>
      </c>
      <c r="H41" s="172">
        <f>H42</f>
        <v>1800000</v>
      </c>
      <c r="I41" s="161">
        <f>F41-E41</f>
        <v>0</v>
      </c>
    </row>
    <row r="42" spans="1:9">
      <c r="A42" s="81" t="s">
        <v>296</v>
      </c>
      <c r="B42" s="81"/>
      <c r="C42" s="81"/>
      <c r="D42" s="79"/>
      <c r="E42" s="170">
        <v>1800000</v>
      </c>
      <c r="F42" s="170">
        <v>1800000</v>
      </c>
      <c r="G42" s="170">
        <v>1800000</v>
      </c>
      <c r="H42" s="170">
        <v>1800000</v>
      </c>
      <c r="I42" s="163">
        <f>F42-E42</f>
        <v>0</v>
      </c>
    </row>
    <row r="43" spans="1:9">
      <c r="A43" s="81"/>
      <c r="B43" s="81"/>
      <c r="C43" s="81"/>
      <c r="D43" s="79"/>
      <c r="E43" s="170"/>
      <c r="F43" s="170"/>
      <c r="G43" s="170"/>
      <c r="H43" s="170"/>
      <c r="I43" s="166"/>
    </row>
    <row r="44" spans="1:9">
      <c r="A44" s="75" t="s">
        <v>292</v>
      </c>
      <c r="B44" s="81"/>
      <c r="C44" s="81"/>
      <c r="D44" s="79"/>
      <c r="E44" s="172">
        <v>0</v>
      </c>
      <c r="F44" s="172">
        <f>F45</f>
        <v>1150000</v>
      </c>
      <c r="G44" s="172">
        <f>G45+G46</f>
        <v>388620</v>
      </c>
      <c r="H44" s="172">
        <f>H45+H46</f>
        <v>388620</v>
      </c>
      <c r="I44" s="161">
        <f>H44-G44</f>
        <v>0</v>
      </c>
    </row>
    <row r="45" spans="1:9">
      <c r="A45" s="81" t="s">
        <v>490</v>
      </c>
      <c r="B45" s="81"/>
      <c r="C45" s="81"/>
      <c r="D45" s="79"/>
      <c r="E45" s="170">
        <v>0</v>
      </c>
      <c r="F45" s="170">
        <v>1150000</v>
      </c>
      <c r="G45" s="170">
        <v>0</v>
      </c>
      <c r="H45" s="170">
        <v>0</v>
      </c>
      <c r="I45" s="163">
        <f>H45-G45</f>
        <v>0</v>
      </c>
    </row>
    <row r="46" spans="1:9">
      <c r="A46" s="81" t="s">
        <v>493</v>
      </c>
      <c r="B46" s="81"/>
      <c r="C46" s="81"/>
      <c r="D46" s="79"/>
      <c r="E46" s="170">
        <v>0</v>
      </c>
      <c r="F46" s="170">
        <v>0</v>
      </c>
      <c r="G46" s="170">
        <v>388620</v>
      </c>
      <c r="H46" s="170">
        <v>388620</v>
      </c>
      <c r="I46" s="163">
        <f>H46-G46</f>
        <v>0</v>
      </c>
    </row>
    <row r="47" spans="1:9">
      <c r="A47" s="81"/>
      <c r="B47" s="81"/>
      <c r="C47" s="81"/>
      <c r="D47" s="79"/>
      <c r="E47" s="170"/>
      <c r="F47" s="170"/>
      <c r="G47" s="170"/>
      <c r="H47" s="170"/>
      <c r="I47" s="166"/>
    </row>
    <row r="48" spans="1:9">
      <c r="A48" s="74" t="s">
        <v>76</v>
      </c>
      <c r="B48" s="174"/>
      <c r="C48" s="174"/>
      <c r="D48" s="174"/>
      <c r="E48" s="172">
        <f>E41+E34+E32+E5</f>
        <v>21221060</v>
      </c>
      <c r="F48" s="172">
        <f>F41+F34+F32+F5+F44</f>
        <v>22417185</v>
      </c>
      <c r="G48" s="172">
        <f>G41+G34+G32+G5+G44</f>
        <v>22828846</v>
      </c>
      <c r="H48" s="172">
        <f>H41+H34+H32+H5+H44</f>
        <v>22851757</v>
      </c>
      <c r="I48" s="161">
        <f>H48-G48</f>
        <v>22911</v>
      </c>
    </row>
    <row r="51" spans="5:5">
      <c r="E51" s="51"/>
    </row>
  </sheetData>
  <mergeCells count="10">
    <mergeCell ref="I3:I4"/>
    <mergeCell ref="A1:I1"/>
    <mergeCell ref="F3:F4"/>
    <mergeCell ref="A3:A4"/>
    <mergeCell ref="B3:B4"/>
    <mergeCell ref="C3:C4"/>
    <mergeCell ref="D3:D4"/>
    <mergeCell ref="E3:E4"/>
    <mergeCell ref="G3:G4"/>
    <mergeCell ref="H3:H4"/>
  </mergeCells>
  <printOptions horizontalCentered="1"/>
  <pageMargins left="0.11811023622047245" right="0.11811023622047245" top="1.3385826771653544" bottom="0.74803149606299213" header="0.31496062992125984" footer="0.31496062992125984"/>
  <pageSetup paperSize="9" scale="56" orientation="landscape" r:id="rId1"/>
  <headerFooter>
    <oddHeader>&amp;L&amp;"Times New Roman,Normál"&amp;12Vászoly Község Önkormányzata&amp;C&amp;"Times New Roman,Normál"&amp;12 2/a mellékletAz önkormányzat 2019. évi költségvetéséről szóló 1/2019. (II. 15.) önkormányzati rendelethez&amp;R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15"/>
  </sheetPr>
  <dimension ref="A2:K38"/>
  <sheetViews>
    <sheetView view="pageLayout" zoomScaleNormal="75" zoomScaleSheetLayoutView="80" workbookViewId="0">
      <selection activeCell="A2" sqref="A2:F3"/>
    </sheetView>
  </sheetViews>
  <sheetFormatPr defaultColWidth="9" defaultRowHeight="15.75"/>
  <cols>
    <col min="1" max="1" width="45.85546875" style="64" customWidth="1"/>
    <col min="2" max="5" width="15.28515625" style="64" customWidth="1"/>
    <col min="6" max="6" width="14.7109375" style="64" customWidth="1"/>
    <col min="7" max="7" width="15.28515625" style="64" customWidth="1"/>
    <col min="8" max="10" width="9" style="64"/>
    <col min="11" max="11" width="11.28515625" style="64" bestFit="1" customWidth="1"/>
    <col min="12" max="16384" width="9" style="64"/>
  </cols>
  <sheetData>
    <row r="2" spans="1:7">
      <c r="A2" s="398" t="s">
        <v>314</v>
      </c>
      <c r="B2" s="398"/>
      <c r="C2" s="398"/>
      <c r="D2" s="398"/>
      <c r="E2" s="398"/>
      <c r="F2" s="398"/>
    </row>
    <row r="3" spans="1:7">
      <c r="A3" s="398"/>
      <c r="B3" s="398"/>
      <c r="C3" s="398"/>
      <c r="D3" s="398"/>
      <c r="E3" s="398"/>
      <c r="F3" s="398"/>
    </row>
    <row r="4" spans="1:7" ht="51.75" customHeight="1">
      <c r="A4" s="157" t="s">
        <v>90</v>
      </c>
      <c r="B4" s="13" t="str">
        <f>'1.sz.tábla '!B4</f>
        <v>2019. évi eredeti előirányzat</v>
      </c>
      <c r="C4" s="13" t="str">
        <f>'1.sz.tábla '!C4</f>
        <v>I. Módosítás</v>
      </c>
      <c r="D4" s="13" t="s">
        <v>492</v>
      </c>
      <c r="E4" s="13" t="s">
        <v>498</v>
      </c>
      <c r="F4" s="13" t="str">
        <f>'1.sz.tábla '!F4</f>
        <v>Eltérés</v>
      </c>
    </row>
    <row r="5" spans="1:7" ht="30.75" customHeight="1">
      <c r="A5" s="158" t="s">
        <v>111</v>
      </c>
      <c r="B5" s="57"/>
      <c r="C5" s="159"/>
      <c r="D5" s="159"/>
      <c r="E5" s="159"/>
      <c r="F5" s="159"/>
    </row>
    <row r="6" spans="1:7" s="66" customFormat="1" ht="18.95" customHeight="1">
      <c r="A6" s="160" t="s">
        <v>78</v>
      </c>
      <c r="B6" s="58">
        <f>SUM(B7:B8)</f>
        <v>11331764</v>
      </c>
      <c r="C6" s="58">
        <f>SUM(C7:C8)</f>
        <v>12714792</v>
      </c>
      <c r="D6" s="58">
        <f>SUM(D7:D8)</f>
        <v>12939792</v>
      </c>
      <c r="E6" s="58">
        <f>SUM(E7:E8)</f>
        <v>13027292</v>
      </c>
      <c r="F6" s="65">
        <f t="shared" ref="F6:F13" si="0">E6-D6</f>
        <v>87500</v>
      </c>
    </row>
    <row r="7" spans="1:7" s="66" customFormat="1" ht="18.95" customHeight="1">
      <c r="A7" s="162" t="s">
        <v>358</v>
      </c>
      <c r="B7" s="69">
        <v>8231764</v>
      </c>
      <c r="C7" s="69">
        <f>8231764+442583+940425+20</f>
        <v>9614792</v>
      </c>
      <c r="D7" s="69">
        <f>9614792+225000</f>
        <v>9839792</v>
      </c>
      <c r="E7" s="69">
        <f>9839792+87500</f>
        <v>9927292</v>
      </c>
      <c r="F7" s="69">
        <f t="shared" si="0"/>
        <v>87500</v>
      </c>
    </row>
    <row r="8" spans="1:7" s="66" customFormat="1" ht="18.95" customHeight="1">
      <c r="A8" s="162" t="s">
        <v>359</v>
      </c>
      <c r="B8" s="69">
        <v>3100000</v>
      </c>
      <c r="C8" s="69">
        <v>3100000</v>
      </c>
      <c r="D8" s="69">
        <v>3100000</v>
      </c>
      <c r="E8" s="69">
        <v>3100000</v>
      </c>
      <c r="F8" s="69">
        <f t="shared" si="0"/>
        <v>0</v>
      </c>
    </row>
    <row r="9" spans="1:7" s="66" customFormat="1" ht="18.95" customHeight="1">
      <c r="A9" s="160" t="s">
        <v>79</v>
      </c>
      <c r="B9" s="58">
        <f>SUM(B10:B11)</f>
        <v>3271315</v>
      </c>
      <c r="C9" s="58">
        <f>SUM(C10:C11)</f>
        <v>2115461</v>
      </c>
      <c r="D9" s="58">
        <f>SUM(D10:D11)</f>
        <v>2154836</v>
      </c>
      <c r="E9" s="58">
        <f>SUM(E10:E11)</f>
        <v>2168749</v>
      </c>
      <c r="F9" s="65">
        <f t="shared" si="0"/>
        <v>13913</v>
      </c>
      <c r="G9" s="67"/>
    </row>
    <row r="10" spans="1:7" s="66" customFormat="1" ht="18.95" customHeight="1">
      <c r="A10" s="162" t="s">
        <v>360</v>
      </c>
      <c r="B10" s="69">
        <v>2831315</v>
      </c>
      <c r="C10" s="163">
        <f>2831315-1333847+86303+91690</f>
        <v>1675461</v>
      </c>
      <c r="D10" s="163">
        <f>1675461+39375</f>
        <v>1714836</v>
      </c>
      <c r="E10" s="163">
        <f>1714836+13913</f>
        <v>1728749</v>
      </c>
      <c r="F10" s="69">
        <f t="shared" si="0"/>
        <v>13913</v>
      </c>
      <c r="G10" s="67"/>
    </row>
    <row r="11" spans="1:7" s="66" customFormat="1" ht="18.95" customHeight="1">
      <c r="A11" s="162" t="s">
        <v>361</v>
      </c>
      <c r="B11" s="69">
        <v>440000</v>
      </c>
      <c r="C11" s="163">
        <v>440000</v>
      </c>
      <c r="D11" s="163">
        <v>440000</v>
      </c>
      <c r="E11" s="163">
        <v>440000</v>
      </c>
      <c r="F11" s="69">
        <f t="shared" si="0"/>
        <v>0</v>
      </c>
      <c r="G11" s="67"/>
    </row>
    <row r="12" spans="1:7" s="66" customFormat="1" ht="18.95" customHeight="1">
      <c r="A12" s="160" t="s">
        <v>80</v>
      </c>
      <c r="B12" s="58">
        <f>SUM(B13:B29)</f>
        <v>44728404</v>
      </c>
      <c r="C12" s="58">
        <f>SUM(C13:C29)</f>
        <v>44878404</v>
      </c>
      <c r="D12" s="58">
        <f>SUM(D13:D29)</f>
        <v>45844874</v>
      </c>
      <c r="E12" s="58">
        <f>SUM(E13:E29)</f>
        <v>45844874</v>
      </c>
      <c r="F12" s="58">
        <f t="shared" si="0"/>
        <v>0</v>
      </c>
      <c r="G12" s="67"/>
    </row>
    <row r="13" spans="1:7" ht="19.7" customHeight="1">
      <c r="A13" s="162" t="s">
        <v>302</v>
      </c>
      <c r="B13" s="69">
        <v>70000</v>
      </c>
      <c r="C13" s="163">
        <v>70000</v>
      </c>
      <c r="D13" s="163">
        <v>70000</v>
      </c>
      <c r="E13" s="163">
        <v>70000</v>
      </c>
      <c r="F13" s="69">
        <f t="shared" si="0"/>
        <v>0</v>
      </c>
    </row>
    <row r="14" spans="1:7" ht="19.7" customHeight="1">
      <c r="A14" s="162" t="s">
        <v>301</v>
      </c>
      <c r="B14" s="69">
        <v>2300000</v>
      </c>
      <c r="C14" s="163">
        <v>2300000</v>
      </c>
      <c r="D14" s="163">
        <f>2300000+306000</f>
        <v>2606000</v>
      </c>
      <c r="E14" s="163">
        <v>2606000</v>
      </c>
      <c r="F14" s="69">
        <f t="shared" ref="F14:F29" si="1">E14-D14</f>
        <v>0</v>
      </c>
    </row>
    <row r="15" spans="1:7" ht="19.7" customHeight="1">
      <c r="A15" s="162" t="s">
        <v>362</v>
      </c>
      <c r="B15" s="69">
        <v>421260</v>
      </c>
      <c r="C15" s="163">
        <v>421260</v>
      </c>
      <c r="D15" s="163">
        <v>421260</v>
      </c>
      <c r="E15" s="163">
        <v>421260</v>
      </c>
      <c r="F15" s="69">
        <f t="shared" si="1"/>
        <v>0</v>
      </c>
    </row>
    <row r="16" spans="1:7" ht="19.7" customHeight="1">
      <c r="A16" s="162" t="s">
        <v>304</v>
      </c>
      <c r="B16" s="69">
        <v>500000</v>
      </c>
      <c r="C16" s="163">
        <v>500000</v>
      </c>
      <c r="D16" s="163">
        <v>500000</v>
      </c>
      <c r="E16" s="163">
        <v>500000</v>
      </c>
      <c r="F16" s="69">
        <f t="shared" si="1"/>
        <v>0</v>
      </c>
    </row>
    <row r="17" spans="1:11" ht="19.7" customHeight="1">
      <c r="A17" s="162" t="s">
        <v>305</v>
      </c>
      <c r="B17" s="69">
        <v>400000</v>
      </c>
      <c r="C17" s="163">
        <v>400000</v>
      </c>
      <c r="D17" s="163">
        <v>400000</v>
      </c>
      <c r="E17" s="163">
        <v>400000</v>
      </c>
      <c r="F17" s="69">
        <f t="shared" si="1"/>
        <v>0</v>
      </c>
      <c r="K17" s="89"/>
    </row>
    <row r="18" spans="1:11" ht="19.7" customHeight="1">
      <c r="A18" s="162" t="s">
        <v>106</v>
      </c>
      <c r="B18" s="69">
        <v>2000000</v>
      </c>
      <c r="C18" s="163">
        <v>2000000</v>
      </c>
      <c r="D18" s="163">
        <v>2000000</v>
      </c>
      <c r="E18" s="163">
        <v>2000000</v>
      </c>
      <c r="F18" s="69">
        <f t="shared" si="1"/>
        <v>0</v>
      </c>
    </row>
    <row r="19" spans="1:11" ht="19.7" customHeight="1">
      <c r="A19" s="162" t="s">
        <v>107</v>
      </c>
      <c r="B19" s="69">
        <v>0</v>
      </c>
      <c r="C19" s="163">
        <v>0</v>
      </c>
      <c r="D19" s="163">
        <v>0</v>
      </c>
      <c r="E19" s="163">
        <v>0</v>
      </c>
      <c r="F19" s="69">
        <f t="shared" si="1"/>
        <v>0</v>
      </c>
    </row>
    <row r="20" spans="1:11" ht="19.7" customHeight="1">
      <c r="A20" s="162" t="s">
        <v>300</v>
      </c>
      <c r="B20" s="69">
        <v>2000000</v>
      </c>
      <c r="C20" s="163">
        <v>2000000</v>
      </c>
      <c r="D20" s="163">
        <v>2000000</v>
      </c>
      <c r="E20" s="163">
        <f>2000000-350000</f>
        <v>1650000</v>
      </c>
      <c r="F20" s="69">
        <f t="shared" si="1"/>
        <v>-350000</v>
      </c>
    </row>
    <row r="21" spans="1:11" ht="19.7" customHeight="1">
      <c r="A21" s="162" t="s">
        <v>501</v>
      </c>
      <c r="B21" s="69">
        <v>0</v>
      </c>
      <c r="C21" s="163">
        <v>0</v>
      </c>
      <c r="D21" s="163">
        <v>0</v>
      </c>
      <c r="E21" s="163">
        <v>350000</v>
      </c>
      <c r="F21" s="69">
        <f t="shared" si="1"/>
        <v>350000</v>
      </c>
    </row>
    <row r="22" spans="1:11" ht="31.5">
      <c r="A22" s="162" t="s">
        <v>495</v>
      </c>
      <c r="B22" s="69">
        <v>1500000</v>
      </c>
      <c r="C22" s="163">
        <f>1500000+118110</f>
        <v>1618110</v>
      </c>
      <c r="D22" s="163">
        <f>1500000+118110+50000+405000</f>
        <v>2073110</v>
      </c>
      <c r="E22" s="163">
        <v>2073110</v>
      </c>
      <c r="F22" s="69">
        <f t="shared" si="1"/>
        <v>0</v>
      </c>
    </row>
    <row r="23" spans="1:11" ht="19.7" customHeight="1">
      <c r="A23" s="162" t="s">
        <v>110</v>
      </c>
      <c r="B23" s="69">
        <v>3000000</v>
      </c>
      <c r="C23" s="163">
        <v>3000000</v>
      </c>
      <c r="D23" s="163">
        <v>3000000</v>
      </c>
      <c r="E23" s="163">
        <v>3000000</v>
      </c>
      <c r="F23" s="69">
        <f t="shared" si="1"/>
        <v>0</v>
      </c>
      <c r="K23" s="89"/>
    </row>
    <row r="24" spans="1:11" ht="19.7" customHeight="1">
      <c r="A24" s="162" t="s">
        <v>363</v>
      </c>
      <c r="B24" s="69">
        <v>5385827</v>
      </c>
      <c r="C24" s="163">
        <v>5385827</v>
      </c>
      <c r="D24" s="163">
        <v>5385827</v>
      </c>
      <c r="E24" s="163">
        <v>5385827</v>
      </c>
      <c r="F24" s="69">
        <f t="shared" si="1"/>
        <v>0</v>
      </c>
    </row>
    <row r="25" spans="1:11" ht="19.7" customHeight="1">
      <c r="A25" s="162" t="s">
        <v>120</v>
      </c>
      <c r="B25" s="69">
        <v>100000</v>
      </c>
      <c r="C25" s="163">
        <v>100000</v>
      </c>
      <c r="D25" s="163">
        <v>100000</v>
      </c>
      <c r="E25" s="163">
        <v>100000</v>
      </c>
      <c r="F25" s="69">
        <f t="shared" si="1"/>
        <v>0</v>
      </c>
    </row>
    <row r="26" spans="1:11" ht="31.5">
      <c r="A26" s="162" t="s">
        <v>496</v>
      </c>
      <c r="B26" s="69">
        <v>2500000</v>
      </c>
      <c r="C26" s="163">
        <f>2500000+31890</f>
        <v>2531890</v>
      </c>
      <c r="D26" s="163">
        <f>2500000+31890+82620+13500+109350</f>
        <v>2737360</v>
      </c>
      <c r="E26" s="163">
        <v>2737360</v>
      </c>
      <c r="F26" s="69">
        <f t="shared" si="1"/>
        <v>0</v>
      </c>
    </row>
    <row r="27" spans="1:11" ht="31.5">
      <c r="A27" s="162" t="s">
        <v>364</v>
      </c>
      <c r="B27" s="69">
        <v>1567913</v>
      </c>
      <c r="C27" s="163">
        <v>1567913</v>
      </c>
      <c r="D27" s="163">
        <f>1567913</f>
        <v>1567913</v>
      </c>
      <c r="E27" s="163">
        <v>1567913</v>
      </c>
      <c r="F27" s="69">
        <f t="shared" si="1"/>
        <v>0</v>
      </c>
    </row>
    <row r="28" spans="1:11" ht="19.7" customHeight="1">
      <c r="A28" s="162" t="s">
        <v>108</v>
      </c>
      <c r="B28" s="69">
        <v>22283404</v>
      </c>
      <c r="C28" s="163">
        <v>22283404</v>
      </c>
      <c r="D28" s="163">
        <v>22283404</v>
      </c>
      <c r="E28" s="163">
        <v>22283404</v>
      </c>
      <c r="F28" s="69">
        <f t="shared" si="1"/>
        <v>0</v>
      </c>
    </row>
    <row r="29" spans="1:11" ht="19.7" customHeight="1">
      <c r="A29" s="162" t="s">
        <v>109</v>
      </c>
      <c r="B29" s="69">
        <v>700000</v>
      </c>
      <c r="C29" s="163">
        <v>700000</v>
      </c>
      <c r="D29" s="163">
        <v>700000</v>
      </c>
      <c r="E29" s="163">
        <v>700000</v>
      </c>
      <c r="F29" s="69">
        <f t="shared" si="1"/>
        <v>0</v>
      </c>
    </row>
    <row r="30" spans="1:11" s="66" customFormat="1" ht="22.5" customHeight="1">
      <c r="A30" s="160" t="s">
        <v>121</v>
      </c>
      <c r="B30" s="58">
        <f>B31+B32+B33</f>
        <v>2234000</v>
      </c>
      <c r="C30" s="58">
        <f>C31+C32+C33</f>
        <v>2234000</v>
      </c>
      <c r="D30" s="58">
        <f>D31+D32+D33</f>
        <v>2234000</v>
      </c>
      <c r="E30" s="58">
        <f>E31+E32+E33</f>
        <v>2234000</v>
      </c>
      <c r="F30" s="65">
        <f>E30-D30</f>
        <v>0</v>
      </c>
    </row>
    <row r="31" spans="1:11" s="66" customFormat="1" ht="21" customHeight="1">
      <c r="A31" s="162" t="s">
        <v>303</v>
      </c>
      <c r="B31" s="22">
        <v>2234000</v>
      </c>
      <c r="C31" s="22">
        <v>2234000</v>
      </c>
      <c r="D31" s="22">
        <v>2234000</v>
      </c>
      <c r="E31" s="22">
        <v>2234000</v>
      </c>
      <c r="F31" s="69">
        <f>E31-D31</f>
        <v>0</v>
      </c>
    </row>
    <row r="32" spans="1:11" s="66" customFormat="1" ht="18.75" customHeight="1">
      <c r="A32" s="162" t="s">
        <v>129</v>
      </c>
      <c r="B32" s="22">
        <v>0</v>
      </c>
      <c r="C32" s="22">
        <v>0</v>
      </c>
      <c r="D32" s="22">
        <v>0</v>
      </c>
      <c r="E32" s="22">
        <v>0</v>
      </c>
      <c r="F32" s="69">
        <f t="shared" ref="F32:F33" si="2">E32-D32</f>
        <v>0</v>
      </c>
    </row>
    <row r="33" spans="1:10" ht="19.7" customHeight="1">
      <c r="A33" s="162" t="s">
        <v>130</v>
      </c>
      <c r="B33" s="22">
        <v>0</v>
      </c>
      <c r="C33" s="163">
        <v>0</v>
      </c>
      <c r="D33" s="163">
        <v>0</v>
      </c>
      <c r="E33" s="163">
        <v>0</v>
      </c>
      <c r="F33" s="69">
        <f t="shared" si="2"/>
        <v>0</v>
      </c>
    </row>
    <row r="34" spans="1:10" s="66" customFormat="1" ht="27" customHeight="1">
      <c r="A34" s="160" t="s">
        <v>81</v>
      </c>
      <c r="B34" s="58">
        <f>B35+B36+B37</f>
        <v>10175801</v>
      </c>
      <c r="C34" s="58">
        <f>C35+C36+C37</f>
        <v>10552226</v>
      </c>
      <c r="D34" s="58">
        <f>D35+D36+D37</f>
        <v>10552226</v>
      </c>
      <c r="E34" s="58">
        <f>E35+E36+E37</f>
        <v>9848727</v>
      </c>
      <c r="F34" s="58">
        <f>E34-D34</f>
        <v>-703499</v>
      </c>
      <c r="G34" s="59"/>
      <c r="H34" s="68"/>
      <c r="I34" s="68"/>
      <c r="J34" s="68"/>
    </row>
    <row r="35" spans="1:10" ht="31.5">
      <c r="A35" s="164" t="s">
        <v>307</v>
      </c>
      <c r="B35" s="22">
        <f>'4.sz.tábla'!B4</f>
        <v>10075801</v>
      </c>
      <c r="C35" s="22">
        <f>'4.sz.tábla'!C4</f>
        <v>10452226</v>
      </c>
      <c r="D35" s="22">
        <f>'4.sz.tábla'!D4</f>
        <v>10452226</v>
      </c>
      <c r="E35" s="22">
        <f>'4.sz.tábla'!E4</f>
        <v>9748727</v>
      </c>
      <c r="F35" s="22">
        <f>'4.sz.tábla'!F4</f>
        <v>-703499</v>
      </c>
      <c r="G35" s="60"/>
      <c r="H35" s="61"/>
      <c r="I35" s="61"/>
      <c r="J35" s="61"/>
    </row>
    <row r="36" spans="1:10" ht="31.5">
      <c r="A36" s="164" t="s">
        <v>308</v>
      </c>
      <c r="B36" s="22">
        <f>'4.sz.tábla'!B9</f>
        <v>100000</v>
      </c>
      <c r="C36" s="22">
        <f>'4.sz.tábla'!C9</f>
        <v>100000</v>
      </c>
      <c r="D36" s="22">
        <f>'4.sz.tábla'!D9</f>
        <v>100000</v>
      </c>
      <c r="E36" s="22">
        <f>'4.sz.tábla'!E9</f>
        <v>100000</v>
      </c>
      <c r="F36" s="22">
        <f>'4.sz.tábla'!F9</f>
        <v>0</v>
      </c>
      <c r="G36" s="60"/>
      <c r="H36" s="61"/>
      <c r="I36" s="61"/>
      <c r="J36" s="61"/>
    </row>
    <row r="37" spans="1:10" ht="31.5">
      <c r="A37" s="164" t="s">
        <v>309</v>
      </c>
      <c r="B37" s="22">
        <v>0</v>
      </c>
      <c r="C37" s="22">
        <v>0</v>
      </c>
      <c r="D37" s="22">
        <v>0</v>
      </c>
      <c r="E37" s="22">
        <v>0</v>
      </c>
      <c r="F37" s="22">
        <f t="shared" ref="F37" si="3">D37-C37</f>
        <v>0</v>
      </c>
      <c r="G37" s="60"/>
      <c r="H37" s="61"/>
      <c r="I37" s="61"/>
      <c r="J37" s="61"/>
    </row>
    <row r="38" spans="1:10" s="66" customFormat="1" ht="31.5">
      <c r="A38" s="158" t="s">
        <v>82</v>
      </c>
      <c r="B38" s="58">
        <f>B6+B9+B12+B30+B34</f>
        <v>71741284</v>
      </c>
      <c r="C38" s="58">
        <f>C6+C9+C12+C30+C34</f>
        <v>72494883</v>
      </c>
      <c r="D38" s="58">
        <f>D6+D9+D12+D30+D34</f>
        <v>73725728</v>
      </c>
      <c r="E38" s="58">
        <f>E6+E9+E12+E30+E34</f>
        <v>73123642</v>
      </c>
      <c r="F38" s="58">
        <f>E38-D38</f>
        <v>-602086</v>
      </c>
      <c r="G38" s="62"/>
      <c r="H38" s="63"/>
      <c r="I38" s="63"/>
      <c r="J38" s="63"/>
    </row>
  </sheetData>
  <sheetProtection selectLockedCells="1" selectUnlockedCells="1"/>
  <mergeCells count="1">
    <mergeCell ref="A2:F3"/>
  </mergeCells>
  <phoneticPr fontId="20" type="noConversion"/>
  <printOptions horizontalCentered="1"/>
  <pageMargins left="0.74803149606299213" right="0.74803149606299213" top="1.3779527559055118" bottom="0.19685039370078741" header="0.51181102362204722" footer="0.51181102362204722"/>
  <pageSetup paperSize="9" scale="72" firstPageNumber="0" orientation="portrait" r:id="rId1"/>
  <headerFooter alignWithMargins="0">
    <oddHeader>&amp;L&amp;"Times New Roman,Normál"&amp;12Vászoly Község Önkormányzata&amp;C&amp;"Times New Roman,Normál"&amp;12 3. melléklet
Az önkormányzat 2019. évi költségvetéséről szóló 1/2019. (II. 15.)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15"/>
  </sheetPr>
  <dimension ref="A1:G30"/>
  <sheetViews>
    <sheetView view="pageLayout" workbookViewId="0">
      <selection sqref="A1:F1"/>
    </sheetView>
  </sheetViews>
  <sheetFormatPr defaultColWidth="9" defaultRowHeight="15.75"/>
  <cols>
    <col min="1" max="1" width="46.85546875" style="49" customWidth="1"/>
    <col min="2" max="2" width="15.28515625" style="49" customWidth="1"/>
    <col min="3" max="5" width="15.28515625" style="50" customWidth="1"/>
    <col min="6" max="6" width="16.42578125" style="50" customWidth="1"/>
    <col min="7" max="7" width="15.28515625" style="50" customWidth="1"/>
    <col min="8" max="16384" width="9" style="50"/>
  </cols>
  <sheetData>
    <row r="1" spans="1:7" ht="36.75" customHeight="1">
      <c r="A1" s="399" t="s">
        <v>314</v>
      </c>
      <c r="B1" s="399"/>
      <c r="C1" s="399"/>
      <c r="D1" s="399"/>
      <c r="E1" s="399"/>
      <c r="F1" s="399"/>
    </row>
    <row r="3" spans="1:7" ht="47.25">
      <c r="A3" s="147" t="s">
        <v>90</v>
      </c>
      <c r="B3" s="13" t="str">
        <f>'1.sz.tábla '!B4</f>
        <v>2019. évi eredeti előirányzat</v>
      </c>
      <c r="C3" s="13" t="str">
        <f>'1.sz.tábla '!C4</f>
        <v>I. Módosítás</v>
      </c>
      <c r="D3" s="13" t="s">
        <v>492</v>
      </c>
      <c r="E3" s="13" t="s">
        <v>498</v>
      </c>
      <c r="F3" s="13" t="str">
        <f>'1.sz.tábla '!F4</f>
        <v>Eltérés</v>
      </c>
    </row>
    <row r="4" spans="1:7" ht="31.5">
      <c r="A4" s="148" t="s">
        <v>112</v>
      </c>
      <c r="B4" s="54">
        <f>SUM(B5:B8)</f>
        <v>10075801</v>
      </c>
      <c r="C4" s="54">
        <f>SUM(C5:C8)</f>
        <v>10452226</v>
      </c>
      <c r="D4" s="54">
        <f>SUM(D5:D8)</f>
        <v>10452226</v>
      </c>
      <c r="E4" s="54">
        <f>SUM(E5:E8)</f>
        <v>9748727</v>
      </c>
      <c r="F4" s="54">
        <f>E4-D4</f>
        <v>-703499</v>
      </c>
      <c r="G4" s="51"/>
    </row>
    <row r="5" spans="1:7" ht="31.5">
      <c r="A5" s="143" t="s">
        <v>113</v>
      </c>
      <c r="B5" s="55">
        <v>3442936</v>
      </c>
      <c r="C5" s="149">
        <v>3442936</v>
      </c>
      <c r="D5" s="149">
        <v>3442936</v>
      </c>
      <c r="E5" s="149">
        <v>2915494</v>
      </c>
      <c r="F5" s="149">
        <f>E5-D5</f>
        <v>-527442</v>
      </c>
    </row>
    <row r="6" spans="1:7" ht="28.5" customHeight="1">
      <c r="A6" s="143" t="s">
        <v>138</v>
      </c>
      <c r="B6" s="55">
        <v>6182865</v>
      </c>
      <c r="C6" s="149">
        <v>6182865</v>
      </c>
      <c r="D6" s="149">
        <v>6182865</v>
      </c>
      <c r="E6" s="149">
        <v>6182865</v>
      </c>
      <c r="F6" s="149">
        <f t="shared" ref="F6:F8" si="0">E6-D6</f>
        <v>0</v>
      </c>
    </row>
    <row r="7" spans="1:7" ht="28.5" customHeight="1">
      <c r="A7" s="143" t="s">
        <v>117</v>
      </c>
      <c r="B7" s="55">
        <v>450000</v>
      </c>
      <c r="C7" s="149">
        <v>450000</v>
      </c>
      <c r="D7" s="149">
        <v>450000</v>
      </c>
      <c r="E7" s="149">
        <v>273943</v>
      </c>
      <c r="F7" s="149">
        <f t="shared" si="0"/>
        <v>-176057</v>
      </c>
    </row>
    <row r="8" spans="1:7" ht="31.5">
      <c r="A8" s="143" t="s">
        <v>479</v>
      </c>
      <c r="B8" s="55">
        <v>0</v>
      </c>
      <c r="C8" s="149">
        <v>376425</v>
      </c>
      <c r="D8" s="149">
        <v>376425</v>
      </c>
      <c r="E8" s="149">
        <v>376425</v>
      </c>
      <c r="F8" s="149">
        <f t="shared" si="0"/>
        <v>0</v>
      </c>
    </row>
    <row r="9" spans="1:7" ht="31.5">
      <c r="A9" s="148" t="s">
        <v>114</v>
      </c>
      <c r="B9" s="54">
        <v>100000</v>
      </c>
      <c r="C9" s="54">
        <v>100000</v>
      </c>
      <c r="D9" s="54">
        <v>100000</v>
      </c>
      <c r="E9" s="54">
        <v>100000</v>
      </c>
      <c r="F9" s="150">
        <f>E9-D9</f>
        <v>0</v>
      </c>
      <c r="G9" s="51"/>
    </row>
    <row r="10" spans="1:7" ht="28.5" customHeight="1">
      <c r="A10" s="151" t="s">
        <v>133</v>
      </c>
      <c r="B10" s="55">
        <v>0</v>
      </c>
      <c r="C10" s="149">
        <v>0</v>
      </c>
      <c r="D10" s="149">
        <v>0</v>
      </c>
      <c r="E10" s="149">
        <v>0</v>
      </c>
      <c r="F10" s="149">
        <f>D10-C10</f>
        <v>0</v>
      </c>
    </row>
    <row r="11" spans="1:7" ht="28.5" customHeight="1">
      <c r="A11" s="151"/>
      <c r="B11" s="55"/>
      <c r="C11" s="149"/>
      <c r="D11" s="149"/>
      <c r="E11" s="149"/>
      <c r="F11" s="149"/>
    </row>
    <row r="12" spans="1:7" ht="28.5" customHeight="1">
      <c r="A12" s="152"/>
      <c r="B12" s="55"/>
      <c r="C12" s="149"/>
      <c r="D12" s="149"/>
      <c r="E12" s="149"/>
      <c r="F12" s="149"/>
    </row>
    <row r="13" spans="1:7" ht="42" customHeight="1">
      <c r="A13" s="153" t="s">
        <v>115</v>
      </c>
      <c r="B13" s="56">
        <v>0</v>
      </c>
      <c r="C13" s="150">
        <v>0</v>
      </c>
      <c r="D13" s="150">
        <v>0</v>
      </c>
      <c r="E13" s="150">
        <v>0</v>
      </c>
      <c r="F13" s="150">
        <v>0</v>
      </c>
    </row>
    <row r="14" spans="1:7">
      <c r="A14" s="151"/>
      <c r="B14" s="55"/>
      <c r="C14" s="149"/>
      <c r="D14" s="149"/>
      <c r="E14" s="149"/>
      <c r="F14" s="149"/>
    </row>
    <row r="15" spans="1:7" ht="23.25" customHeight="1">
      <c r="A15" s="154" t="s">
        <v>116</v>
      </c>
      <c r="B15" s="55"/>
      <c r="C15" s="149"/>
      <c r="D15" s="149"/>
      <c r="E15" s="149"/>
      <c r="F15" s="149"/>
    </row>
    <row r="16" spans="1:7">
      <c r="A16" s="151"/>
      <c r="B16" s="55"/>
      <c r="C16" s="149"/>
      <c r="D16" s="149"/>
      <c r="E16" s="149"/>
      <c r="F16" s="149"/>
    </row>
    <row r="17" spans="1:7">
      <c r="A17" s="151"/>
      <c r="B17" s="55"/>
      <c r="C17" s="149"/>
      <c r="D17" s="149"/>
      <c r="E17" s="149"/>
      <c r="F17" s="149"/>
    </row>
    <row r="18" spans="1:7">
      <c r="A18" s="151"/>
      <c r="B18" s="55"/>
      <c r="C18" s="149"/>
      <c r="D18" s="149"/>
      <c r="E18" s="149"/>
      <c r="F18" s="149"/>
    </row>
    <row r="19" spans="1:7">
      <c r="A19" s="151"/>
      <c r="B19" s="55"/>
      <c r="C19" s="149"/>
      <c r="D19" s="149"/>
      <c r="E19" s="149"/>
      <c r="F19" s="149"/>
    </row>
    <row r="20" spans="1:7">
      <c r="A20" s="151"/>
      <c r="B20" s="55"/>
      <c r="C20" s="149"/>
      <c r="D20" s="149"/>
      <c r="E20" s="149"/>
      <c r="F20" s="149"/>
    </row>
    <row r="21" spans="1:7">
      <c r="A21" s="155" t="s">
        <v>77</v>
      </c>
      <c r="B21" s="156">
        <f>B9+B4</f>
        <v>10175801</v>
      </c>
      <c r="C21" s="156">
        <f>C9+C4</f>
        <v>10552226</v>
      </c>
      <c r="D21" s="156">
        <f>D9+D4</f>
        <v>10552226</v>
      </c>
      <c r="E21" s="156">
        <f>E9+E4</f>
        <v>9848727</v>
      </c>
      <c r="F21" s="156">
        <f>E21-D21</f>
        <v>-703499</v>
      </c>
      <c r="G21" s="51"/>
    </row>
    <row r="22" spans="1:7">
      <c r="A22" s="72"/>
      <c r="B22" s="72"/>
      <c r="C22" s="73"/>
      <c r="D22" s="73"/>
      <c r="E22" s="73"/>
      <c r="F22" s="73"/>
    </row>
    <row r="23" spans="1:7">
      <c r="B23" s="52"/>
    </row>
    <row r="28" spans="1:7">
      <c r="B28" s="53"/>
    </row>
    <row r="29" spans="1:7">
      <c r="B29" s="53"/>
    </row>
    <row r="30" spans="1:7">
      <c r="B30" s="53"/>
    </row>
  </sheetData>
  <mergeCells count="1">
    <mergeCell ref="A1:F1"/>
  </mergeCells>
  <pageMargins left="0.70866141732283472" right="0.70866141732283472" top="1.1417322834645669" bottom="0.74803149606299213" header="0.31496062992125984" footer="0.31496062992125984"/>
  <pageSetup paperSize="9" scale="71" orientation="portrait" r:id="rId1"/>
  <headerFooter>
    <oddHeader>&amp;L&amp;"Times New Roman,Normál"&amp;12Vászoly Község Önkormányzata&amp;C&amp;"Times New Roman,Normál"&amp;12 4. melléklet
Az önkormányzat 2019. évi költségvetéséről szóló 1/2019. (II. 15.)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15"/>
  </sheetPr>
  <dimension ref="A1:H36"/>
  <sheetViews>
    <sheetView view="pageLayout" zoomScaleNormal="80" zoomScaleSheetLayoutView="80" workbookViewId="0">
      <selection sqref="A1:F1"/>
    </sheetView>
  </sheetViews>
  <sheetFormatPr defaultColWidth="9" defaultRowHeight="18" customHeight="1"/>
  <cols>
    <col min="1" max="1" width="44.5703125" style="43" customWidth="1"/>
    <col min="2" max="2" width="15.140625" style="44" customWidth="1"/>
    <col min="3" max="6" width="15.28515625" style="44" customWidth="1"/>
    <col min="7" max="7" width="15.28515625" style="45" customWidth="1"/>
    <col min="8" max="8" width="23.85546875" style="46" customWidth="1"/>
    <col min="9" max="16384" width="9" style="46"/>
  </cols>
  <sheetData>
    <row r="1" spans="1:7" ht="33.75" customHeight="1">
      <c r="A1" s="400" t="s">
        <v>315</v>
      </c>
      <c r="B1" s="400"/>
      <c r="C1" s="400"/>
      <c r="D1" s="400"/>
      <c r="E1" s="400"/>
      <c r="F1" s="400"/>
    </row>
    <row r="3" spans="1:7" ht="48.75" customHeight="1">
      <c r="A3" s="136" t="s">
        <v>90</v>
      </c>
      <c r="B3" s="13" t="str">
        <f>'1.sz.tábla '!B4</f>
        <v>2019. évi eredeti előirányzat</v>
      </c>
      <c r="C3" s="13" t="str">
        <f>'1.sz.tábla '!C4</f>
        <v>I. Módosítás</v>
      </c>
      <c r="D3" s="13" t="s">
        <v>492</v>
      </c>
      <c r="E3" s="13" t="s">
        <v>498</v>
      </c>
      <c r="F3" s="13" t="str">
        <f>'1.sz.tábla '!F4</f>
        <v>Eltérés</v>
      </c>
    </row>
    <row r="4" spans="1:7" s="33" customFormat="1" ht="22.5" customHeight="1">
      <c r="A4" s="137" t="s">
        <v>142</v>
      </c>
      <c r="B4" s="138">
        <f>SUM(B6:B19)</f>
        <v>8532598</v>
      </c>
      <c r="C4" s="138">
        <f>SUM(C6:C19)</f>
        <v>16780611</v>
      </c>
      <c r="D4" s="138">
        <f>SUM(D6:D19)</f>
        <v>16239611</v>
      </c>
      <c r="E4" s="138">
        <f>SUM(E6:E21)</f>
        <v>30487271</v>
      </c>
      <c r="F4" s="138">
        <f>E4-D4</f>
        <v>14247660</v>
      </c>
      <c r="G4" s="32"/>
    </row>
    <row r="5" spans="1:7" s="33" customFormat="1" ht="21.75" customHeight="1">
      <c r="A5" s="401" t="s">
        <v>137</v>
      </c>
      <c r="B5" s="402"/>
      <c r="C5" s="402"/>
      <c r="D5" s="402"/>
      <c r="E5" s="402"/>
      <c r="F5" s="403"/>
      <c r="G5" s="32"/>
    </row>
    <row r="6" spans="1:7" s="33" customFormat="1" ht="21.75" customHeight="1">
      <c r="A6" s="139" t="s">
        <v>298</v>
      </c>
      <c r="B6" s="37">
        <v>3302000</v>
      </c>
      <c r="C6" s="37">
        <v>3302000</v>
      </c>
      <c r="D6" s="37">
        <v>3302000</v>
      </c>
      <c r="E6" s="37">
        <v>3302000</v>
      </c>
      <c r="F6" s="37">
        <f>E6-D6</f>
        <v>0</v>
      </c>
      <c r="G6" s="32"/>
    </row>
    <row r="7" spans="1:7" s="33" customFormat="1" ht="21.75" customHeight="1">
      <c r="A7" s="401" t="s">
        <v>482</v>
      </c>
      <c r="B7" s="402"/>
      <c r="C7" s="402"/>
      <c r="D7" s="402"/>
      <c r="E7" s="402"/>
      <c r="F7" s="403"/>
      <c r="G7" s="32"/>
    </row>
    <row r="8" spans="1:7" s="33" customFormat="1" ht="33.75" customHeight="1">
      <c r="A8" s="139" t="s">
        <v>494</v>
      </c>
      <c r="B8" s="37">
        <v>3000000</v>
      </c>
      <c r="C8" s="37">
        <v>3000000</v>
      </c>
      <c r="D8" s="37">
        <f>3000000-541000</f>
        <v>2459000</v>
      </c>
      <c r="E8" s="37">
        <f>3000000-541000</f>
        <v>2459000</v>
      </c>
      <c r="F8" s="37">
        <f>E8-D8</f>
        <v>0</v>
      </c>
      <c r="G8" s="32"/>
    </row>
    <row r="9" spans="1:7" s="33" customFormat="1" ht="33.75" customHeight="1">
      <c r="A9" s="139" t="s">
        <v>491</v>
      </c>
      <c r="B9" s="37">
        <v>0</v>
      </c>
      <c r="C9" s="37">
        <v>4962906</v>
      </c>
      <c r="D9" s="37">
        <v>4962906</v>
      </c>
      <c r="E9" s="37">
        <f>4962906-2947028</f>
        <v>2015878</v>
      </c>
      <c r="F9" s="37">
        <f t="shared" ref="F9:F12" si="0">E9-D9</f>
        <v>-2947028</v>
      </c>
      <c r="G9" s="32"/>
    </row>
    <row r="10" spans="1:7" s="33" customFormat="1" ht="33.75" customHeight="1">
      <c r="A10" s="139" t="s">
        <v>483</v>
      </c>
      <c r="B10" s="37">
        <v>0</v>
      </c>
      <c r="C10" s="37">
        <v>2465705</v>
      </c>
      <c r="D10" s="37">
        <v>2465705</v>
      </c>
      <c r="E10" s="37">
        <v>2465705</v>
      </c>
      <c r="F10" s="37">
        <f t="shared" si="0"/>
        <v>0</v>
      </c>
      <c r="G10" s="32"/>
    </row>
    <row r="11" spans="1:7" s="33" customFormat="1" ht="33.75" customHeight="1">
      <c r="A11" s="139" t="s">
        <v>485</v>
      </c>
      <c r="B11" s="37">
        <v>0</v>
      </c>
      <c r="C11" s="37">
        <v>900000</v>
      </c>
      <c r="D11" s="37">
        <v>900000</v>
      </c>
      <c r="E11" s="37">
        <v>900000</v>
      </c>
      <c r="F11" s="37">
        <f t="shared" si="0"/>
        <v>0</v>
      </c>
      <c r="G11" s="32"/>
    </row>
    <row r="12" spans="1:7" s="33" customFormat="1" ht="33.75" customHeight="1">
      <c r="A12" s="139" t="s">
        <v>486</v>
      </c>
      <c r="B12" s="37">
        <v>0</v>
      </c>
      <c r="C12" s="37">
        <v>900000</v>
      </c>
      <c r="D12" s="37">
        <v>900000</v>
      </c>
      <c r="E12" s="37">
        <v>900000</v>
      </c>
      <c r="F12" s="37">
        <f t="shared" si="0"/>
        <v>0</v>
      </c>
      <c r="G12" s="32"/>
    </row>
    <row r="13" spans="1:7" s="33" customFormat="1" ht="21" customHeight="1">
      <c r="A13" s="401" t="s">
        <v>297</v>
      </c>
      <c r="B13" s="402"/>
      <c r="C13" s="402"/>
      <c r="D13" s="402"/>
      <c r="E13" s="402"/>
      <c r="F13" s="403"/>
      <c r="G13" s="32"/>
    </row>
    <row r="14" spans="1:7" s="33" customFormat="1" ht="23.25" customHeight="1">
      <c r="A14" s="140" t="s">
        <v>125</v>
      </c>
      <c r="B14" s="37">
        <v>100000</v>
      </c>
      <c r="C14" s="34">
        <v>100000</v>
      </c>
      <c r="D14" s="34">
        <v>100000</v>
      </c>
      <c r="E14" s="34">
        <v>100000</v>
      </c>
      <c r="F14" s="37">
        <f>E14-D14</f>
        <v>0</v>
      </c>
      <c r="G14" s="32"/>
    </row>
    <row r="15" spans="1:7" s="33" customFormat="1" ht="22.5" customHeight="1">
      <c r="A15" s="140" t="s">
        <v>126</v>
      </c>
      <c r="B15" s="37">
        <v>180000</v>
      </c>
      <c r="C15" s="34">
        <v>180000</v>
      </c>
      <c r="D15" s="34">
        <v>180000</v>
      </c>
      <c r="E15" s="34">
        <v>180000</v>
      </c>
      <c r="F15" s="37">
        <f t="shared" ref="F15:F21" si="1">E15-D15</f>
        <v>0</v>
      </c>
      <c r="G15" s="32"/>
    </row>
    <row r="16" spans="1:7" s="33" customFormat="1" ht="22.5" customHeight="1">
      <c r="A16" s="140" t="s">
        <v>294</v>
      </c>
      <c r="B16" s="37">
        <v>270000</v>
      </c>
      <c r="C16" s="34">
        <f>100000+70000+100000</f>
        <v>270000</v>
      </c>
      <c r="D16" s="34">
        <f>100000+70000+100000</f>
        <v>270000</v>
      </c>
      <c r="E16" s="34">
        <v>270000</v>
      </c>
      <c r="F16" s="37">
        <f t="shared" si="1"/>
        <v>0</v>
      </c>
      <c r="G16" s="32"/>
    </row>
    <row r="17" spans="1:8" s="33" customFormat="1" ht="22.5" customHeight="1">
      <c r="A17" s="140" t="s">
        <v>357</v>
      </c>
      <c r="B17" s="37">
        <v>500000</v>
      </c>
      <c r="C17" s="34">
        <v>500000</v>
      </c>
      <c r="D17" s="34">
        <v>500000</v>
      </c>
      <c r="E17" s="34">
        <v>500000</v>
      </c>
      <c r="F17" s="37">
        <f t="shared" si="1"/>
        <v>0</v>
      </c>
      <c r="G17" s="32"/>
    </row>
    <row r="18" spans="1:8" s="33" customFormat="1" ht="22.5" customHeight="1">
      <c r="A18" s="140" t="s">
        <v>366</v>
      </c>
      <c r="B18" s="37">
        <v>200000</v>
      </c>
      <c r="C18" s="34">
        <v>200000</v>
      </c>
      <c r="D18" s="34">
        <v>200000</v>
      </c>
      <c r="E18" s="34">
        <v>200000</v>
      </c>
      <c r="F18" s="37">
        <f t="shared" si="1"/>
        <v>0</v>
      </c>
      <c r="G18" s="32"/>
    </row>
    <row r="19" spans="1:8" s="33" customFormat="1" ht="31.5">
      <c r="A19" s="140" t="s">
        <v>489</v>
      </c>
      <c r="B19" s="37">
        <v>980598</v>
      </c>
      <c r="C19" s="34">
        <v>0</v>
      </c>
      <c r="D19" s="34">
        <v>0</v>
      </c>
      <c r="E19" s="34">
        <v>0</v>
      </c>
      <c r="F19" s="37">
        <f t="shared" si="1"/>
        <v>0</v>
      </c>
      <c r="G19" s="32"/>
    </row>
    <row r="20" spans="1:8" s="33" customFormat="1" ht="22.5" customHeight="1">
      <c r="A20" s="140" t="s">
        <v>502</v>
      </c>
      <c r="B20" s="37">
        <v>0</v>
      </c>
      <c r="C20" s="34">
        <v>0</v>
      </c>
      <c r="D20" s="34">
        <v>0</v>
      </c>
      <c r="E20" s="34">
        <v>2947028</v>
      </c>
      <c r="F20" s="37">
        <f t="shared" si="1"/>
        <v>2947028</v>
      </c>
      <c r="G20" s="32"/>
    </row>
    <row r="21" spans="1:8" s="33" customFormat="1" ht="22.5" customHeight="1">
      <c r="A21" s="140" t="s">
        <v>500</v>
      </c>
      <c r="B21" s="37">
        <v>0</v>
      </c>
      <c r="C21" s="34">
        <v>0</v>
      </c>
      <c r="D21" s="34">
        <v>0</v>
      </c>
      <c r="E21" s="34">
        <v>14247660</v>
      </c>
      <c r="F21" s="37">
        <f t="shared" si="1"/>
        <v>14247660</v>
      </c>
      <c r="G21" s="32"/>
    </row>
    <row r="22" spans="1:8" s="36" customFormat="1" ht="27" customHeight="1">
      <c r="A22" s="141" t="s">
        <v>143</v>
      </c>
      <c r="B22" s="38">
        <f>SUM(B23:B28)</f>
        <v>87960563</v>
      </c>
      <c r="C22" s="38">
        <f>SUM(C23:C28)</f>
        <v>85644858</v>
      </c>
      <c r="D22" s="38">
        <f>SUM(D23:D28)</f>
        <v>86185858</v>
      </c>
      <c r="E22" s="38">
        <f>SUM(E23:E28)</f>
        <v>86185858</v>
      </c>
      <c r="F22" s="38">
        <f>E22-D22</f>
        <v>0</v>
      </c>
      <c r="G22" s="35"/>
    </row>
    <row r="23" spans="1:8" s="36" customFormat="1" ht="27" customHeight="1">
      <c r="A23" s="142" t="s">
        <v>127</v>
      </c>
      <c r="B23" s="39">
        <v>500000</v>
      </c>
      <c r="C23" s="39">
        <v>500000</v>
      </c>
      <c r="D23" s="39">
        <v>500000</v>
      </c>
      <c r="E23" s="39">
        <v>500000</v>
      </c>
      <c r="F23" s="34">
        <f>E23-D23</f>
        <v>0</v>
      </c>
      <c r="G23" s="35"/>
    </row>
    <row r="24" spans="1:8" s="36" customFormat="1" ht="31.5">
      <c r="A24" s="142" t="s">
        <v>484</v>
      </c>
      <c r="B24" s="39">
        <v>10000000</v>
      </c>
      <c r="C24" s="39">
        <f>10000000-2465705+150000</f>
        <v>7684295</v>
      </c>
      <c r="D24" s="39">
        <f>10000000-2465705+150000</f>
        <v>7684295</v>
      </c>
      <c r="E24" s="39">
        <f>10000000-2465705+150000</f>
        <v>7684295</v>
      </c>
      <c r="F24" s="34">
        <f t="shared" ref="F24:F28" si="2">E24-D24</f>
        <v>0</v>
      </c>
      <c r="G24" s="35"/>
    </row>
    <row r="25" spans="1:8" s="36" customFormat="1" ht="27" customHeight="1">
      <c r="A25" s="142" t="s">
        <v>128</v>
      </c>
      <c r="B25" s="39">
        <v>76356665</v>
      </c>
      <c r="C25" s="39">
        <v>76356665</v>
      </c>
      <c r="D25" s="39">
        <v>76356665</v>
      </c>
      <c r="E25" s="39">
        <v>76356665</v>
      </c>
      <c r="F25" s="34">
        <f t="shared" si="2"/>
        <v>0</v>
      </c>
      <c r="G25" s="35"/>
    </row>
    <row r="26" spans="1:8" s="36" customFormat="1" ht="27" customHeight="1">
      <c r="A26" s="142" t="s">
        <v>365</v>
      </c>
      <c r="B26" s="39">
        <v>403744</v>
      </c>
      <c r="C26" s="39">
        <v>403744</v>
      </c>
      <c r="D26" s="39">
        <v>403744</v>
      </c>
      <c r="E26" s="39">
        <v>403744</v>
      </c>
      <c r="F26" s="34">
        <f t="shared" si="2"/>
        <v>0</v>
      </c>
      <c r="G26" s="35"/>
    </row>
    <row r="27" spans="1:8" s="36" customFormat="1" ht="31.5">
      <c r="A27" s="142" t="s">
        <v>310</v>
      </c>
      <c r="B27" s="39">
        <v>154</v>
      </c>
      <c r="C27" s="40">
        <v>154</v>
      </c>
      <c r="D27" s="40">
        <v>154</v>
      </c>
      <c r="E27" s="40">
        <v>154</v>
      </c>
      <c r="F27" s="34">
        <f t="shared" si="2"/>
        <v>0</v>
      </c>
      <c r="G27" s="35"/>
    </row>
    <row r="28" spans="1:8" s="36" customFormat="1" ht="15.75">
      <c r="A28" s="142" t="s">
        <v>497</v>
      </c>
      <c r="B28" s="39">
        <v>700000</v>
      </c>
      <c r="C28" s="40">
        <v>700000</v>
      </c>
      <c r="D28" s="40">
        <f>700000+541000</f>
        <v>1241000</v>
      </c>
      <c r="E28" s="40">
        <f>700000+541000</f>
        <v>1241000</v>
      </c>
      <c r="F28" s="34">
        <f t="shared" si="2"/>
        <v>0</v>
      </c>
      <c r="G28" s="35"/>
    </row>
    <row r="29" spans="1:8" s="36" customFormat="1" ht="22.5" customHeight="1">
      <c r="A29" s="141" t="s">
        <v>144</v>
      </c>
      <c r="B29" s="38">
        <f>SUM(B30:B30)</f>
        <v>26790</v>
      </c>
      <c r="C29" s="38">
        <f>SUM(C30:C31)</f>
        <v>1007388</v>
      </c>
      <c r="D29" s="38">
        <f>SUM(D30:D31)</f>
        <v>1007388</v>
      </c>
      <c r="E29" s="38">
        <f>SUM(E30:E31)</f>
        <v>1007388</v>
      </c>
      <c r="F29" s="38">
        <f t="shared" ref="F29:F34" si="3">E29-D29</f>
        <v>0</v>
      </c>
      <c r="G29" s="35"/>
    </row>
    <row r="30" spans="1:8" s="36" customFormat="1" ht="31.5" customHeight="1">
      <c r="A30" s="143" t="s">
        <v>299</v>
      </c>
      <c r="B30" s="39">
        <v>26790</v>
      </c>
      <c r="C30" s="39">
        <v>26790</v>
      </c>
      <c r="D30" s="39">
        <v>26790</v>
      </c>
      <c r="E30" s="39">
        <v>26790</v>
      </c>
      <c r="F30" s="34">
        <f t="shared" si="3"/>
        <v>0</v>
      </c>
      <c r="G30" s="35"/>
    </row>
    <row r="31" spans="1:8" s="36" customFormat="1" ht="31.5" customHeight="1">
      <c r="A31" s="143" t="s">
        <v>480</v>
      </c>
      <c r="B31" s="39">
        <v>0</v>
      </c>
      <c r="C31" s="39">
        <v>980598</v>
      </c>
      <c r="D31" s="39">
        <v>980598</v>
      </c>
      <c r="E31" s="39">
        <v>980598</v>
      </c>
      <c r="F31" s="34">
        <f t="shared" si="3"/>
        <v>0</v>
      </c>
    </row>
    <row r="32" spans="1:8" s="389" customFormat="1" ht="31.5" customHeight="1">
      <c r="A32" s="146" t="s">
        <v>87</v>
      </c>
      <c r="B32" s="38">
        <f>B29+B22+B4</f>
        <v>96519951</v>
      </c>
      <c r="C32" s="38">
        <f>C29+C22+C4</f>
        <v>103432857</v>
      </c>
      <c r="D32" s="38">
        <f>D29+D22+D4</f>
        <v>103432857</v>
      </c>
      <c r="E32" s="38">
        <f>E29+E22+E4</f>
        <v>117680517</v>
      </c>
      <c r="F32" s="388">
        <f t="shared" si="3"/>
        <v>14247660</v>
      </c>
      <c r="G32" s="36"/>
      <c r="H32" s="36"/>
    </row>
    <row r="33" spans="1:8" s="47" customFormat="1" ht="22.5" customHeight="1">
      <c r="A33" s="144" t="s">
        <v>85</v>
      </c>
      <c r="B33" s="41">
        <f t="shared" ref="B33" si="4">B34+B35+B36</f>
        <v>968079</v>
      </c>
      <c r="C33" s="41">
        <f t="shared" ref="C33:E33" si="5">C34+C35+C36</f>
        <v>1403079</v>
      </c>
      <c r="D33" s="41">
        <f t="shared" si="5"/>
        <v>1403079</v>
      </c>
      <c r="E33" s="41">
        <f t="shared" si="5"/>
        <v>1403079</v>
      </c>
      <c r="F33" s="388">
        <f t="shared" si="3"/>
        <v>0</v>
      </c>
      <c r="G33" s="36"/>
      <c r="H33" s="36"/>
    </row>
    <row r="34" spans="1:8" ht="21" customHeight="1">
      <c r="A34" s="145" t="s">
        <v>86</v>
      </c>
      <c r="B34" s="42">
        <v>0</v>
      </c>
      <c r="C34" s="42">
        <v>0</v>
      </c>
      <c r="D34" s="42">
        <v>0</v>
      </c>
      <c r="E34" s="42">
        <v>0</v>
      </c>
      <c r="F34" s="34">
        <f t="shared" si="3"/>
        <v>0</v>
      </c>
      <c r="G34" s="36"/>
      <c r="H34" s="36"/>
    </row>
    <row r="35" spans="1:8" ht="21" customHeight="1">
      <c r="A35" s="145" t="s">
        <v>83</v>
      </c>
      <c r="B35" s="42">
        <v>0</v>
      </c>
      <c r="C35" s="42">
        <v>0</v>
      </c>
      <c r="D35" s="42">
        <v>0</v>
      </c>
      <c r="E35" s="42">
        <v>0</v>
      </c>
      <c r="F35" s="34">
        <f t="shared" ref="F35:F36" si="6">E35-D35</f>
        <v>0</v>
      </c>
      <c r="G35" s="36"/>
      <c r="H35" s="36"/>
    </row>
    <row r="36" spans="1:8" ht="15.75">
      <c r="A36" s="145" t="s">
        <v>98</v>
      </c>
      <c r="B36" s="42">
        <v>968079</v>
      </c>
      <c r="C36" s="48">
        <f>968079+435000</f>
        <v>1403079</v>
      </c>
      <c r="D36" s="48">
        <f>968079+435000</f>
        <v>1403079</v>
      </c>
      <c r="E36" s="48">
        <f>968079+435000</f>
        <v>1403079</v>
      </c>
      <c r="F36" s="34">
        <f t="shared" si="6"/>
        <v>0</v>
      </c>
      <c r="G36" s="36"/>
      <c r="H36" s="36"/>
    </row>
  </sheetData>
  <sheetProtection selectLockedCells="1" selectUnlockedCells="1"/>
  <mergeCells count="4">
    <mergeCell ref="A1:F1"/>
    <mergeCell ref="A7:F7"/>
    <mergeCell ref="A5:F5"/>
    <mergeCell ref="A13:F13"/>
  </mergeCells>
  <phoneticPr fontId="20" type="noConversion"/>
  <printOptions horizontalCentered="1"/>
  <pageMargins left="0.23622047244094491" right="0.23622047244094491" top="1.299212598425197" bottom="0.31496062992125984" header="0.39370078740157483" footer="0.51181102362204722"/>
  <pageSetup paperSize="9" scale="79" firstPageNumber="0" orientation="portrait" r:id="rId1"/>
  <headerFooter alignWithMargins="0">
    <oddHeader>&amp;L&amp;"Times New Roman,Normál"&amp;12Vászoly Község Önkormányzata&amp;C&amp;"Times New Roman,Normál"&amp;12 5. melléklet
Az önkormányzat 2019. évi költségvetéséről szóló 1/2019. (II. 15.)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2:N61"/>
  <sheetViews>
    <sheetView view="pageLayout" workbookViewId="0">
      <selection activeCell="A3" sqref="A3:L3"/>
    </sheetView>
  </sheetViews>
  <sheetFormatPr defaultColWidth="9.140625" defaultRowHeight="15.75"/>
  <cols>
    <col min="1" max="1" width="31.85546875" style="90" customWidth="1"/>
    <col min="2" max="2" width="16.42578125" style="89" customWidth="1"/>
    <col min="3" max="5" width="15.28515625" style="89" customWidth="1"/>
    <col min="6" max="6" width="13.85546875" style="89" customWidth="1"/>
    <col min="7" max="7" width="40.7109375" style="90" customWidth="1"/>
    <col min="8" max="8" width="17.7109375" style="89" customWidth="1"/>
    <col min="9" max="11" width="15" style="89" customWidth="1"/>
    <col min="12" max="12" width="13" style="89" customWidth="1"/>
    <col min="13" max="13" width="9.140625" style="89"/>
    <col min="14" max="14" width="10.5703125" style="89" customWidth="1"/>
    <col min="15" max="15" width="9.140625" style="89"/>
    <col min="16" max="16" width="12.28515625" style="89" customWidth="1"/>
    <col min="17" max="16384" width="9.140625" style="89"/>
  </cols>
  <sheetData>
    <row r="2" spans="1:14">
      <c r="A2" s="404"/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</row>
    <row r="3" spans="1:14">
      <c r="A3" s="405" t="s">
        <v>367</v>
      </c>
      <c r="B3" s="405"/>
      <c r="C3" s="405"/>
      <c r="D3" s="405"/>
      <c r="E3" s="405"/>
      <c r="F3" s="405"/>
      <c r="G3" s="405"/>
      <c r="H3" s="405"/>
      <c r="I3" s="405"/>
      <c r="J3" s="405"/>
      <c r="K3" s="405"/>
      <c r="L3" s="405"/>
    </row>
    <row r="5" spans="1:14" s="90" customFormat="1" ht="47.25">
      <c r="A5" s="93" t="s">
        <v>145</v>
      </c>
      <c r="B5" s="13" t="str">
        <f>'1.sz.tábla '!B4</f>
        <v>2019. évi eredeti előirányzat</v>
      </c>
      <c r="C5" s="13" t="str">
        <f>'1.sz.tábla '!C4</f>
        <v>I. Módosítás</v>
      </c>
      <c r="D5" s="13" t="s">
        <v>492</v>
      </c>
      <c r="E5" s="13" t="s">
        <v>498</v>
      </c>
      <c r="F5" s="13" t="str">
        <f>'1.sz.tábla '!F4</f>
        <v>Eltérés</v>
      </c>
      <c r="G5" s="93" t="s">
        <v>146</v>
      </c>
      <c r="H5" s="13" t="str">
        <f>B5</f>
        <v>2019. évi eredeti előirányzat</v>
      </c>
      <c r="I5" s="13" t="str">
        <f t="shared" ref="I5" si="0">C5</f>
        <v>I. Módosítás</v>
      </c>
      <c r="J5" s="13" t="s">
        <v>492</v>
      </c>
      <c r="K5" s="13" t="s">
        <v>498</v>
      </c>
      <c r="L5" s="13" t="str">
        <f>F5</f>
        <v>Eltérés</v>
      </c>
    </row>
    <row r="6" spans="1:14" ht="31.5">
      <c r="A6" s="184" t="s">
        <v>147</v>
      </c>
      <c r="B6" s="69">
        <f>'2.sz.tábla'!B5</f>
        <v>30598342</v>
      </c>
      <c r="C6" s="69">
        <f>'2.sz.tábla'!C5</f>
        <v>32920253</v>
      </c>
      <c r="D6" s="69">
        <f>'2.sz.tábla'!D5</f>
        <v>33308873</v>
      </c>
      <c r="E6" s="69">
        <f>'2.sz.tábla'!E5</f>
        <v>33773776</v>
      </c>
      <c r="F6" s="69">
        <f>'2.sz.tábla'!F5</f>
        <v>464903</v>
      </c>
      <c r="G6" s="91" t="s">
        <v>148</v>
      </c>
      <c r="H6" s="69">
        <f>'3.sz.tábla '!B6</f>
        <v>11331764</v>
      </c>
      <c r="I6" s="69">
        <f>'3.sz.tábla '!C6</f>
        <v>12714792</v>
      </c>
      <c r="J6" s="69">
        <f>'3.sz.tábla '!D6</f>
        <v>12939792</v>
      </c>
      <c r="K6" s="69">
        <f>'3.sz.tábla '!E6</f>
        <v>13027292</v>
      </c>
      <c r="L6" s="69">
        <f>'3.sz.tábla '!F6</f>
        <v>87500</v>
      </c>
    </row>
    <row r="7" spans="1:14" ht="19.5" customHeight="1">
      <c r="A7" s="184" t="s">
        <v>149</v>
      </c>
      <c r="B7" s="69">
        <f>'2.sz.tábla'!B28:F28</f>
        <v>10700000</v>
      </c>
      <c r="C7" s="69">
        <f>'2.sz.tábla'!C28:I28</f>
        <v>10700000</v>
      </c>
      <c r="D7" s="69">
        <f>'2.sz.tábla'!D28:J28</f>
        <v>10700000</v>
      </c>
      <c r="E7" s="69">
        <f>'2.sz.tábla'!E28:K28</f>
        <v>10700000</v>
      </c>
      <c r="F7" s="69">
        <f>'2.sz.tábla'!C28:H28</f>
        <v>0</v>
      </c>
      <c r="G7" s="91" t="s">
        <v>488</v>
      </c>
      <c r="H7" s="91">
        <f>'3.sz.tábla '!B9</f>
        <v>3271315</v>
      </c>
      <c r="I7" s="91">
        <f>'3.sz.tábla '!C9</f>
        <v>2115461</v>
      </c>
      <c r="J7" s="91">
        <f>'3.sz.tábla '!D9</f>
        <v>2154836</v>
      </c>
      <c r="K7" s="91">
        <f>'3.sz.tábla '!E9</f>
        <v>2168749</v>
      </c>
      <c r="L7" s="91">
        <f>'3.sz.tábla '!F9</f>
        <v>13913</v>
      </c>
    </row>
    <row r="8" spans="1:14" ht="20.25" customHeight="1">
      <c r="A8" s="91" t="s">
        <v>150</v>
      </c>
      <c r="B8" s="69">
        <f>'2.sz.tábla'!B41</f>
        <v>1050000</v>
      </c>
      <c r="C8" s="69">
        <f>'2.sz.tábla'!C41</f>
        <v>1050000</v>
      </c>
      <c r="D8" s="69">
        <f>'2.sz.tábla'!D41</f>
        <v>1050000</v>
      </c>
      <c r="E8" s="69">
        <f>'2.sz.tábla'!E41</f>
        <v>1050000</v>
      </c>
      <c r="F8" s="69">
        <f>'2.sz.tábla'!F41</f>
        <v>0</v>
      </c>
      <c r="G8" s="91" t="s">
        <v>151</v>
      </c>
      <c r="H8" s="69">
        <f>'3.sz.tábla '!B12</f>
        <v>44728404</v>
      </c>
      <c r="I8" s="69">
        <f>'3.sz.tábla '!C12</f>
        <v>44878404</v>
      </c>
      <c r="J8" s="69">
        <f>'3.sz.tábla '!D12</f>
        <v>45844874</v>
      </c>
      <c r="K8" s="69">
        <f>'3.sz.tábla '!E12</f>
        <v>45844874</v>
      </c>
      <c r="L8" s="69">
        <f>'3.sz.tábla '!F12</f>
        <v>0</v>
      </c>
      <c r="N8" s="92"/>
    </row>
    <row r="9" spans="1:14" ht="47.25">
      <c r="A9" s="184" t="s">
        <v>152</v>
      </c>
      <c r="B9" s="69"/>
      <c r="C9" s="69"/>
      <c r="D9" s="69"/>
      <c r="E9" s="69"/>
      <c r="F9" s="69"/>
      <c r="G9" s="91" t="s">
        <v>153</v>
      </c>
      <c r="H9" s="69">
        <f>'3.sz.tábla '!B31</f>
        <v>2234000</v>
      </c>
      <c r="I9" s="69">
        <f>'3.sz.tábla '!C31</f>
        <v>2234000</v>
      </c>
      <c r="J9" s="69">
        <f>'3.sz.tábla '!D31</f>
        <v>2234000</v>
      </c>
      <c r="K9" s="69">
        <f>'3.sz.tábla '!E31</f>
        <v>2234000</v>
      </c>
      <c r="L9" s="69">
        <f>'3.sz.tábla '!F31</f>
        <v>0</v>
      </c>
    </row>
    <row r="10" spans="1:14">
      <c r="A10" s="91"/>
      <c r="B10" s="69"/>
      <c r="C10" s="69"/>
      <c r="D10" s="69"/>
      <c r="E10" s="69"/>
      <c r="F10" s="69"/>
      <c r="G10" s="91" t="s">
        <v>81</v>
      </c>
      <c r="H10" s="69">
        <f>H12+H13+H14</f>
        <v>10175801</v>
      </c>
      <c r="I10" s="69">
        <f>I12+I13+I14</f>
        <v>10552226</v>
      </c>
      <c r="J10" s="69">
        <f>J12+J13+J14</f>
        <v>10552226</v>
      </c>
      <c r="K10" s="69">
        <f>K12+K13+K14</f>
        <v>9848727</v>
      </c>
      <c r="L10" s="69">
        <f>L12+L13+L14</f>
        <v>-703499</v>
      </c>
    </row>
    <row r="11" spans="1:14">
      <c r="A11" s="91"/>
      <c r="B11" s="69"/>
      <c r="C11" s="69"/>
      <c r="D11" s="69"/>
      <c r="E11" s="69"/>
      <c r="F11" s="69"/>
      <c r="G11" s="91" t="s">
        <v>154</v>
      </c>
      <c r="H11" s="69">
        <f>'3.sz.tábla '!B37</f>
        <v>0</v>
      </c>
      <c r="I11" s="69">
        <f>'3.sz.tábla '!C37</f>
        <v>0</v>
      </c>
      <c r="J11" s="69">
        <f>'3.sz.tábla '!D37</f>
        <v>0</v>
      </c>
      <c r="K11" s="69">
        <f>'3.sz.tábla '!E37</f>
        <v>0</v>
      </c>
      <c r="L11" s="69">
        <f>'3.sz.tábla '!F37</f>
        <v>0</v>
      </c>
    </row>
    <row r="12" spans="1:14" ht="31.5">
      <c r="A12" s="184"/>
      <c r="B12" s="69"/>
      <c r="C12" s="69"/>
      <c r="D12" s="69"/>
      <c r="E12" s="69"/>
      <c r="F12" s="69"/>
      <c r="G12" s="91" t="s">
        <v>155</v>
      </c>
      <c r="H12" s="69">
        <f>'3.sz.tábla '!B35</f>
        <v>10075801</v>
      </c>
      <c r="I12" s="69">
        <f>'3.sz.tábla '!C35</f>
        <v>10452226</v>
      </c>
      <c r="J12" s="69">
        <f>'3.sz.tábla '!D35</f>
        <v>10452226</v>
      </c>
      <c r="K12" s="69">
        <f>'3.sz.tábla '!E35</f>
        <v>9748727</v>
      </c>
      <c r="L12" s="69">
        <f>'3.sz.tábla '!F35</f>
        <v>-703499</v>
      </c>
    </row>
    <row r="13" spans="1:14" ht="31.5">
      <c r="A13" s="185"/>
      <c r="B13" s="69"/>
      <c r="C13" s="69"/>
      <c r="D13" s="69"/>
      <c r="E13" s="69"/>
      <c r="F13" s="69"/>
      <c r="G13" s="91" t="s">
        <v>156</v>
      </c>
      <c r="H13" s="91">
        <f>'3.sz.tábla '!B36</f>
        <v>100000</v>
      </c>
      <c r="I13" s="91">
        <f>'3.sz.tábla '!C36</f>
        <v>100000</v>
      </c>
      <c r="J13" s="91">
        <f>'3.sz.tábla '!D36</f>
        <v>100000</v>
      </c>
      <c r="K13" s="91">
        <f>'3.sz.tábla '!E36</f>
        <v>100000</v>
      </c>
      <c r="L13" s="91">
        <f>'3.sz.tábla '!F36</f>
        <v>0</v>
      </c>
    </row>
    <row r="14" spans="1:14" ht="47.25">
      <c r="A14" s="184"/>
      <c r="B14" s="69"/>
      <c r="C14" s="69"/>
      <c r="D14" s="69"/>
      <c r="E14" s="69"/>
      <c r="F14" s="69"/>
      <c r="G14" s="91" t="s">
        <v>157</v>
      </c>
      <c r="H14" s="69"/>
      <c r="I14" s="69"/>
      <c r="J14" s="69"/>
      <c r="K14" s="69"/>
      <c r="L14" s="69"/>
    </row>
    <row r="15" spans="1:14">
      <c r="A15" s="91"/>
      <c r="B15" s="69"/>
      <c r="C15" s="69"/>
      <c r="D15" s="69"/>
      <c r="E15" s="69"/>
      <c r="F15" s="69"/>
      <c r="G15" s="91" t="s">
        <v>158</v>
      </c>
      <c r="H15" s="69">
        <f>'1.sz.tábla '!B25</f>
        <v>3238265</v>
      </c>
      <c r="I15" s="69">
        <f>'1.sz.tábla '!C25</f>
        <v>4031874</v>
      </c>
      <c r="J15" s="69">
        <f>'1.sz.tábla '!D25</f>
        <v>3189649</v>
      </c>
      <c r="K15" s="69">
        <f>'1.sz.tábla '!E25</f>
        <v>4256638</v>
      </c>
      <c r="L15" s="69">
        <f>'1.sz.tábla '!F25</f>
        <v>1066989</v>
      </c>
    </row>
    <row r="16" spans="1:14" s="67" customFormat="1" ht="31.5">
      <c r="A16" s="93" t="s">
        <v>159</v>
      </c>
      <c r="B16" s="65">
        <f>SUM(B6:B15)</f>
        <v>42348342</v>
      </c>
      <c r="C16" s="65">
        <f>SUM(C6:C15)</f>
        <v>44670253</v>
      </c>
      <c r="D16" s="65">
        <f>SUM(D6:D15)</f>
        <v>45058873</v>
      </c>
      <c r="E16" s="65">
        <f>SUM(E6:E15)</f>
        <v>45523776</v>
      </c>
      <c r="F16" s="65">
        <f>SUM(F6:F15)</f>
        <v>464903</v>
      </c>
      <c r="G16" s="93" t="s">
        <v>160</v>
      </c>
      <c r="H16" s="65">
        <f>H6+H7+H8+H9+H10+H15</f>
        <v>74979549</v>
      </c>
      <c r="I16" s="65">
        <f>I6+I7+I8+I9+I10+I15+I11</f>
        <v>76526757</v>
      </c>
      <c r="J16" s="65">
        <f>J6+J7+J8+J9+J10+J15+J11</f>
        <v>76915377</v>
      </c>
      <c r="K16" s="65">
        <f>K6+K7+K8+K9+K10+K15+K11</f>
        <v>77380280</v>
      </c>
      <c r="L16" s="65">
        <f>L6+L7+L8+L9+L10+L15+L11</f>
        <v>464903</v>
      </c>
    </row>
    <row r="17" spans="1:12" s="67" customFormat="1">
      <c r="A17" s="93" t="s">
        <v>161</v>
      </c>
      <c r="B17" s="65"/>
      <c r="C17" s="65"/>
      <c r="D17" s="65"/>
      <c r="E17" s="65"/>
      <c r="F17" s="69"/>
      <c r="G17" s="93" t="s">
        <v>162</v>
      </c>
      <c r="H17" s="65">
        <f>H16-B16</f>
        <v>32631207</v>
      </c>
      <c r="I17" s="65">
        <f>I16-C16</f>
        <v>31856504</v>
      </c>
      <c r="J17" s="65">
        <f>J16-D16</f>
        <v>31856504</v>
      </c>
      <c r="K17" s="65">
        <f>K16-E16</f>
        <v>31856504</v>
      </c>
      <c r="L17" s="65">
        <f>L16-F16</f>
        <v>0</v>
      </c>
    </row>
    <row r="18" spans="1:12" s="67" customFormat="1" ht="31.5">
      <c r="A18" s="93" t="s">
        <v>163</v>
      </c>
      <c r="B18" s="65">
        <f>SUM(B19)</f>
        <v>126000000</v>
      </c>
      <c r="C18" s="65">
        <f>SUM(C19)</f>
        <v>128550203</v>
      </c>
      <c r="D18" s="65">
        <f>SUM(D19)</f>
        <v>128550203</v>
      </c>
      <c r="E18" s="65">
        <f>SUM(E19)</f>
        <v>128550203</v>
      </c>
      <c r="F18" s="65">
        <f>SUM(F19)</f>
        <v>0</v>
      </c>
      <c r="G18" s="93" t="s">
        <v>164</v>
      </c>
      <c r="H18" s="65">
        <f>H19+H20+H21+H22</f>
        <v>968079</v>
      </c>
      <c r="I18" s="65">
        <f>I19+I20+I21+I22</f>
        <v>1403079</v>
      </c>
      <c r="J18" s="65">
        <f>J19+J20+J21+J22</f>
        <v>1403079</v>
      </c>
      <c r="K18" s="65">
        <f>K19+K20+K21+K22</f>
        <v>1403079</v>
      </c>
      <c r="L18" s="65">
        <f>L19+L20+L21+L22</f>
        <v>0</v>
      </c>
    </row>
    <row r="19" spans="1:12" ht="31.5">
      <c r="A19" s="91" t="s">
        <v>165</v>
      </c>
      <c r="B19" s="69">
        <f>'2.sz.tábla'!B67</f>
        <v>126000000</v>
      </c>
      <c r="C19" s="69">
        <f>'2.sz.tábla'!C67</f>
        <v>128550203</v>
      </c>
      <c r="D19" s="69">
        <f>'2.sz.tábla'!D67</f>
        <v>128550203</v>
      </c>
      <c r="E19" s="69">
        <f>'2.sz.tábla'!E67</f>
        <v>128550203</v>
      </c>
      <c r="F19" s="69">
        <f>'2.sz.tábla'!F67</f>
        <v>0</v>
      </c>
      <c r="G19" s="91" t="s">
        <v>166</v>
      </c>
      <c r="H19" s="69">
        <f>'5. sz. tábla'!B36</f>
        <v>968079</v>
      </c>
      <c r="I19" s="69">
        <f>'5. sz. tábla'!C36</f>
        <v>1403079</v>
      </c>
      <c r="J19" s="69">
        <f>'5. sz. tábla'!D36</f>
        <v>1403079</v>
      </c>
      <c r="K19" s="69">
        <f>'5. sz. tábla'!E36</f>
        <v>1403079</v>
      </c>
      <c r="L19" s="69">
        <f>'5. sz. tábla'!F36</f>
        <v>0</v>
      </c>
    </row>
    <row r="20" spans="1:12" s="67" customFormat="1" ht="31.5">
      <c r="A20" s="93" t="s">
        <v>167</v>
      </c>
      <c r="B20" s="93">
        <f t="shared" ref="B20:F20" si="1">SUM(B21:B23)</f>
        <v>119237</v>
      </c>
      <c r="C20" s="93">
        <f t="shared" si="1"/>
        <v>554237</v>
      </c>
      <c r="D20" s="93">
        <f t="shared" si="1"/>
        <v>554237</v>
      </c>
      <c r="E20" s="93">
        <f t="shared" si="1"/>
        <v>554237</v>
      </c>
      <c r="F20" s="93">
        <f t="shared" si="1"/>
        <v>0</v>
      </c>
      <c r="G20" s="91" t="s">
        <v>168</v>
      </c>
      <c r="H20" s="69">
        <v>0</v>
      </c>
      <c r="I20" s="69">
        <v>0</v>
      </c>
      <c r="J20" s="69">
        <v>0</v>
      </c>
      <c r="K20" s="69">
        <v>0</v>
      </c>
      <c r="L20" s="69">
        <v>0</v>
      </c>
    </row>
    <row r="21" spans="1:12">
      <c r="A21" s="91" t="s">
        <v>169</v>
      </c>
      <c r="B21" s="69">
        <f>'[2]2.sz.tábla'!B70</f>
        <v>0</v>
      </c>
      <c r="C21" s="69">
        <v>0</v>
      </c>
      <c r="D21" s="69">
        <v>0</v>
      </c>
      <c r="E21" s="69">
        <v>0</v>
      </c>
      <c r="F21" s="69">
        <v>0</v>
      </c>
      <c r="G21" s="91" t="s">
        <v>170</v>
      </c>
      <c r="H21" s="69">
        <v>0</v>
      </c>
      <c r="I21" s="69">
        <v>0</v>
      </c>
      <c r="J21" s="69">
        <v>0</v>
      </c>
      <c r="K21" s="69">
        <v>0</v>
      </c>
      <c r="L21" s="69">
        <v>0</v>
      </c>
    </row>
    <row r="22" spans="1:12">
      <c r="A22" s="91" t="s">
        <v>171</v>
      </c>
      <c r="B22" s="69">
        <v>0</v>
      </c>
      <c r="C22" s="69">
        <v>0</v>
      </c>
      <c r="D22" s="69">
        <v>0</v>
      </c>
      <c r="E22" s="69">
        <v>0</v>
      </c>
      <c r="F22" s="69">
        <v>0</v>
      </c>
      <c r="G22" s="91" t="s">
        <v>172</v>
      </c>
      <c r="H22" s="91">
        <f>'[2]5. sz. tábla'!B27</f>
        <v>0</v>
      </c>
      <c r="I22" s="91">
        <v>0</v>
      </c>
      <c r="J22" s="91">
        <v>0</v>
      </c>
      <c r="K22" s="91">
        <v>0</v>
      </c>
      <c r="L22" s="91">
        <v>0</v>
      </c>
    </row>
    <row r="23" spans="1:12" ht="31.5">
      <c r="A23" s="91" t="s">
        <v>173</v>
      </c>
      <c r="B23" s="69">
        <f>'2.sz.tábla'!B72</f>
        <v>119237</v>
      </c>
      <c r="C23" s="69">
        <f>'2.sz.tábla'!C72</f>
        <v>554237</v>
      </c>
      <c r="D23" s="69">
        <f>'2.sz.tábla'!D72</f>
        <v>554237</v>
      </c>
      <c r="E23" s="69">
        <f>'2.sz.tábla'!E72</f>
        <v>554237</v>
      </c>
      <c r="F23" s="69">
        <f>'2.sz.tábla'!F72</f>
        <v>0</v>
      </c>
      <c r="G23" s="91"/>
      <c r="H23" s="91"/>
      <c r="I23" s="91"/>
      <c r="J23" s="91"/>
      <c r="K23" s="91"/>
      <c r="L23" s="69"/>
    </row>
    <row r="24" spans="1:12">
      <c r="A24" s="93" t="s">
        <v>174</v>
      </c>
      <c r="B24" s="65">
        <f>B16+B18+B20</f>
        <v>168467579</v>
      </c>
      <c r="C24" s="65">
        <f>C16+C18+C20</f>
        <v>173774693</v>
      </c>
      <c r="D24" s="65">
        <f>D16+D18+D20</f>
        <v>174163313</v>
      </c>
      <c r="E24" s="65">
        <f>E16+E18+E20</f>
        <v>174628216</v>
      </c>
      <c r="F24" s="65">
        <f>F16+F18+F20</f>
        <v>464903</v>
      </c>
      <c r="G24" s="93" t="s">
        <v>175</v>
      </c>
      <c r="H24" s="65">
        <f>H16+H18</f>
        <v>75947628</v>
      </c>
      <c r="I24" s="65">
        <f t="shared" ref="I24:L24" si="2">I18+I16</f>
        <v>77929836</v>
      </c>
      <c r="J24" s="65">
        <f t="shared" si="2"/>
        <v>78318456</v>
      </c>
      <c r="K24" s="65">
        <f t="shared" si="2"/>
        <v>78783359</v>
      </c>
      <c r="L24" s="65">
        <f t="shared" si="2"/>
        <v>464903</v>
      </c>
    </row>
    <row r="26" spans="1:12">
      <c r="A26" s="404" t="s">
        <v>463</v>
      </c>
      <c r="B26" s="404"/>
      <c r="C26" s="404"/>
      <c r="D26" s="404"/>
      <c r="E26" s="404"/>
      <c r="F26" s="404"/>
      <c r="G26" s="404"/>
      <c r="H26" s="404"/>
      <c r="I26" s="404"/>
      <c r="J26" s="404"/>
      <c r="K26" s="404"/>
      <c r="L26" s="404"/>
    </row>
    <row r="28" spans="1:12" s="90" customFormat="1" ht="47.25">
      <c r="A28" s="93" t="s">
        <v>176</v>
      </c>
      <c r="B28" s="13" t="str">
        <f>B5</f>
        <v>2019. évi eredeti előirányzat</v>
      </c>
      <c r="C28" s="13" t="str">
        <f>C5</f>
        <v>I. Módosítás</v>
      </c>
      <c r="D28" s="13" t="str">
        <f>D5</f>
        <v>II. Módosítás</v>
      </c>
      <c r="E28" s="13" t="str">
        <f>E5</f>
        <v>III. Módosítás</v>
      </c>
      <c r="F28" s="13" t="str">
        <f t="shared" ref="F28" si="3">F5</f>
        <v>Eltérés</v>
      </c>
      <c r="G28" s="93" t="s">
        <v>177</v>
      </c>
      <c r="H28" s="13" t="str">
        <f>B28</f>
        <v>2019. évi eredeti előirányzat</v>
      </c>
      <c r="I28" s="13" t="str">
        <f>I5</f>
        <v>I. Módosítás</v>
      </c>
      <c r="J28" s="13" t="str">
        <f>J5</f>
        <v>II. Módosítás</v>
      </c>
      <c r="K28" s="13" t="str">
        <f>K5</f>
        <v>III. Módosítás</v>
      </c>
      <c r="L28" s="13" t="str">
        <f>F28</f>
        <v>Eltérés</v>
      </c>
    </row>
    <row r="29" spans="1:12" ht="31.5">
      <c r="A29" s="184" t="s">
        <v>178</v>
      </c>
      <c r="B29" s="69">
        <f>'2.sz.tábla'!B21</f>
        <v>4000000</v>
      </c>
      <c r="C29" s="69">
        <f>'2.sz.tábla'!C21</f>
        <v>4000000</v>
      </c>
      <c r="D29" s="69">
        <f>'2.sz.tábla'!D21</f>
        <v>4000000</v>
      </c>
      <c r="E29" s="69">
        <f>'2.sz.tábla'!E21</f>
        <v>18247660</v>
      </c>
      <c r="F29" s="69">
        <f>'2.sz.tábla'!F21</f>
        <v>14247660</v>
      </c>
      <c r="G29" s="91" t="s">
        <v>179</v>
      </c>
      <c r="H29" s="69">
        <f>'5. sz. tábla'!B4</f>
        <v>8532598</v>
      </c>
      <c r="I29" s="69">
        <f>'5. sz. tábla'!C4</f>
        <v>16780611</v>
      </c>
      <c r="J29" s="69">
        <f>'5. sz. tábla'!D4</f>
        <v>16239611</v>
      </c>
      <c r="K29" s="69">
        <f>'5. sz. tábla'!E4</f>
        <v>30487271</v>
      </c>
      <c r="L29" s="69">
        <f>'5. sz. tábla'!F4</f>
        <v>14247660</v>
      </c>
    </row>
    <row r="30" spans="1:12">
      <c r="A30" s="91" t="s">
        <v>180</v>
      </c>
      <c r="B30" s="69">
        <f>'2.sz.tábla'!B53</f>
        <v>0</v>
      </c>
      <c r="C30" s="69">
        <f>'2.sz.tábla'!C53</f>
        <v>3588000</v>
      </c>
      <c r="D30" s="69">
        <f>'2.sz.tábla'!D53</f>
        <v>3588000</v>
      </c>
      <c r="E30" s="69">
        <f>'2.sz.tábla'!E53</f>
        <v>3588000</v>
      </c>
      <c r="F30" s="69">
        <f>'2.sz.tábla'!F53</f>
        <v>0</v>
      </c>
      <c r="G30" s="91" t="s">
        <v>181</v>
      </c>
      <c r="H30" s="91"/>
      <c r="I30" s="91"/>
      <c r="J30" s="91"/>
      <c r="K30" s="91"/>
      <c r="L30" s="69"/>
    </row>
    <row r="31" spans="1:12" ht="31.5">
      <c r="A31" s="91" t="s">
        <v>182</v>
      </c>
      <c r="B31" s="69">
        <f>'[2]1.sz.tábla '!B11</f>
        <v>0</v>
      </c>
      <c r="C31" s="69">
        <v>0</v>
      </c>
      <c r="D31" s="69">
        <v>0</v>
      </c>
      <c r="E31" s="69">
        <v>0</v>
      </c>
      <c r="F31" s="69">
        <v>0</v>
      </c>
      <c r="G31" s="91" t="s">
        <v>183</v>
      </c>
      <c r="H31" s="69">
        <f>'5. sz. tábla'!B22</f>
        <v>87960563</v>
      </c>
      <c r="I31" s="69">
        <f>'5. sz. tábla'!C22</f>
        <v>85644858</v>
      </c>
      <c r="J31" s="69">
        <f>'5. sz. tábla'!D22</f>
        <v>86185858</v>
      </c>
      <c r="K31" s="69">
        <f>'5. sz. tábla'!E22</f>
        <v>86185858</v>
      </c>
      <c r="L31" s="69">
        <f>'5. sz. tábla'!F22</f>
        <v>0</v>
      </c>
    </row>
    <row r="32" spans="1:12">
      <c r="A32" s="91"/>
      <c r="B32" s="69"/>
      <c r="C32" s="69"/>
      <c r="D32" s="69"/>
      <c r="E32" s="69"/>
      <c r="F32" s="69"/>
      <c r="G32" s="91" t="s">
        <v>184</v>
      </c>
      <c r="H32" s="69">
        <f>'5. sz. tábla'!B30</f>
        <v>26790</v>
      </c>
      <c r="I32" s="69">
        <f>'5. sz. tábla'!C30</f>
        <v>26790</v>
      </c>
      <c r="J32" s="69">
        <f>'5. sz. tábla'!D30</f>
        <v>26790</v>
      </c>
      <c r="K32" s="69">
        <f>'5. sz. tábla'!E30</f>
        <v>26790</v>
      </c>
      <c r="L32" s="69">
        <f>'5. sz. tábla'!F30</f>
        <v>0</v>
      </c>
    </row>
    <row r="33" spans="1:12" ht="31.5">
      <c r="A33" s="91"/>
      <c r="B33" s="91"/>
      <c r="C33" s="91"/>
      <c r="D33" s="91"/>
      <c r="E33" s="91"/>
      <c r="F33" s="69"/>
      <c r="G33" s="91" t="s">
        <v>185</v>
      </c>
      <c r="H33" s="91">
        <v>0</v>
      </c>
      <c r="I33" s="91">
        <v>0</v>
      </c>
      <c r="J33" s="91">
        <v>0</v>
      </c>
      <c r="K33" s="91">
        <v>0</v>
      </c>
      <c r="L33" s="91">
        <v>0</v>
      </c>
    </row>
    <row r="34" spans="1:12" ht="31.5">
      <c r="A34" s="91"/>
      <c r="B34" s="91"/>
      <c r="C34" s="91"/>
      <c r="D34" s="91"/>
      <c r="E34" s="91"/>
      <c r="F34" s="69"/>
      <c r="G34" s="94" t="s">
        <v>186</v>
      </c>
      <c r="H34" s="95">
        <f>'5. sz. tábla'!B31</f>
        <v>0</v>
      </c>
      <c r="I34" s="95">
        <f>'5. sz. tábla'!C31</f>
        <v>980598</v>
      </c>
      <c r="J34" s="95">
        <f>'5. sz. tábla'!D31</f>
        <v>980598</v>
      </c>
      <c r="K34" s="95">
        <f>'5. sz. tábla'!E31</f>
        <v>980598</v>
      </c>
      <c r="L34" s="95">
        <f>'5. sz. tábla'!F31</f>
        <v>0</v>
      </c>
    </row>
    <row r="35" spans="1:12" ht="47.25">
      <c r="A35" s="91"/>
      <c r="B35" s="69"/>
      <c r="C35" s="69"/>
      <c r="D35" s="69"/>
      <c r="E35" s="69"/>
      <c r="F35" s="69"/>
      <c r="G35" s="91" t="s">
        <v>187</v>
      </c>
      <c r="H35" s="69"/>
      <c r="I35" s="69"/>
      <c r="J35" s="69"/>
      <c r="K35" s="69"/>
      <c r="L35" s="69"/>
    </row>
    <row r="36" spans="1:12" ht="47.25">
      <c r="A36" s="91"/>
      <c r="B36" s="69"/>
      <c r="C36" s="69"/>
      <c r="D36" s="69"/>
      <c r="E36" s="69"/>
      <c r="F36" s="69"/>
      <c r="G36" s="91" t="s">
        <v>188</v>
      </c>
      <c r="H36" s="69"/>
      <c r="I36" s="69"/>
      <c r="J36" s="69"/>
      <c r="K36" s="69"/>
      <c r="L36" s="69"/>
    </row>
    <row r="37" spans="1:12" s="67" customFormat="1" ht="31.5">
      <c r="A37" s="93" t="s">
        <v>189</v>
      </c>
      <c r="B37" s="65">
        <f>SUM(B29:B35)</f>
        <v>4000000</v>
      </c>
      <c r="C37" s="65">
        <f>SUM(C29:C35)</f>
        <v>7588000</v>
      </c>
      <c r="D37" s="65">
        <f>SUM(D29:D35)</f>
        <v>7588000</v>
      </c>
      <c r="E37" s="65">
        <f>SUM(E29:E35)</f>
        <v>21835660</v>
      </c>
      <c r="F37" s="65">
        <f>SUM(F29:F35)</f>
        <v>14247660</v>
      </c>
      <c r="G37" s="93" t="s">
        <v>190</v>
      </c>
      <c r="H37" s="65">
        <f>SUM(H29:H32)</f>
        <v>96519951</v>
      </c>
      <c r="I37" s="65">
        <f>SUM(I29:I34)</f>
        <v>103432857</v>
      </c>
      <c r="J37" s="65">
        <f>SUM(J29:J34)</f>
        <v>103432857</v>
      </c>
      <c r="K37" s="65">
        <f>SUM(K29:K34)</f>
        <v>117680517</v>
      </c>
      <c r="L37" s="65">
        <f>SUM(L29:L34)</f>
        <v>14247660</v>
      </c>
    </row>
    <row r="38" spans="1:12" s="67" customFormat="1">
      <c r="A38" s="93" t="s">
        <v>191</v>
      </c>
      <c r="B38" s="65"/>
      <c r="C38" s="65"/>
      <c r="D38" s="65"/>
      <c r="E38" s="65"/>
      <c r="F38" s="69"/>
      <c r="G38" s="93" t="s">
        <v>192</v>
      </c>
      <c r="H38" s="65">
        <f>H37-B37</f>
        <v>92519951</v>
      </c>
      <c r="I38" s="65">
        <f>I37-C37</f>
        <v>95844857</v>
      </c>
      <c r="J38" s="65">
        <f>J37-D37</f>
        <v>95844857</v>
      </c>
      <c r="K38" s="65">
        <f>K37-E37</f>
        <v>95844857</v>
      </c>
      <c r="L38" s="65">
        <f>L37-F37</f>
        <v>0</v>
      </c>
    </row>
    <row r="39" spans="1:12" s="67" customFormat="1" ht="31.5">
      <c r="A39" s="93" t="s">
        <v>193</v>
      </c>
      <c r="B39" s="65">
        <f>SUM(B40)</f>
        <v>126000000</v>
      </c>
      <c r="C39" s="65">
        <f t="shared" ref="C39:F39" si="4">SUM(C40)</f>
        <v>128550203</v>
      </c>
      <c r="D39" s="65">
        <f t="shared" si="4"/>
        <v>128550203</v>
      </c>
      <c r="E39" s="65">
        <f t="shared" si="4"/>
        <v>128550203</v>
      </c>
      <c r="F39" s="65">
        <f t="shared" si="4"/>
        <v>0</v>
      </c>
      <c r="G39" s="93" t="s">
        <v>194</v>
      </c>
      <c r="H39" s="65">
        <f>SUM(H40:H42)</f>
        <v>0</v>
      </c>
      <c r="I39" s="65">
        <v>0</v>
      </c>
      <c r="J39" s="65">
        <v>0</v>
      </c>
      <c r="K39" s="65">
        <v>0</v>
      </c>
      <c r="L39" s="65">
        <v>0</v>
      </c>
    </row>
    <row r="40" spans="1:12">
      <c r="A40" s="91" t="s">
        <v>195</v>
      </c>
      <c r="B40" s="69">
        <f>'1.sz.tábla '!B13</f>
        <v>126000000</v>
      </c>
      <c r="C40" s="69">
        <f>'1.sz.tábla '!C13</f>
        <v>128550203</v>
      </c>
      <c r="D40" s="69">
        <f>'1.sz.tábla '!D13</f>
        <v>128550203</v>
      </c>
      <c r="E40" s="69">
        <f>'1.sz.tábla '!E13</f>
        <v>128550203</v>
      </c>
      <c r="F40" s="69">
        <f>'1.sz.tábla '!F13</f>
        <v>0</v>
      </c>
      <c r="G40" s="91" t="s">
        <v>196</v>
      </c>
      <c r="H40" s="69"/>
      <c r="I40" s="69"/>
      <c r="J40" s="69"/>
      <c r="K40" s="69"/>
      <c r="L40" s="69"/>
    </row>
    <row r="41" spans="1:12" ht="31.5">
      <c r="A41" s="93" t="s">
        <v>197</v>
      </c>
      <c r="B41" s="65">
        <f>SUM(B42:B43)</f>
        <v>0</v>
      </c>
      <c r="C41" s="65">
        <f>SUM(C42:C43)</f>
        <v>0</v>
      </c>
      <c r="D41" s="65">
        <f>SUM(D42:D43)</f>
        <v>0</v>
      </c>
      <c r="E41" s="65">
        <f>SUM(E42:E43)</f>
        <v>0</v>
      </c>
      <c r="F41" s="65">
        <f>SUM(F42:F43)</f>
        <v>0</v>
      </c>
      <c r="G41" s="91" t="s">
        <v>198</v>
      </c>
      <c r="H41" s="69"/>
      <c r="I41" s="69"/>
      <c r="J41" s="69"/>
      <c r="K41" s="69"/>
      <c r="L41" s="69"/>
    </row>
    <row r="42" spans="1:12" ht="31.5">
      <c r="A42" s="91" t="s">
        <v>199</v>
      </c>
      <c r="B42" s="69"/>
      <c r="C42" s="69"/>
      <c r="D42" s="69"/>
      <c r="E42" s="69"/>
      <c r="F42" s="69"/>
      <c r="G42" s="91" t="s">
        <v>200</v>
      </c>
      <c r="H42" s="69"/>
      <c r="I42" s="69"/>
      <c r="J42" s="69"/>
      <c r="K42" s="69"/>
      <c r="L42" s="69"/>
    </row>
    <row r="43" spans="1:12">
      <c r="A43" s="91" t="s">
        <v>201</v>
      </c>
      <c r="B43" s="69"/>
      <c r="C43" s="69"/>
      <c r="D43" s="69"/>
      <c r="E43" s="69"/>
      <c r="F43" s="69"/>
      <c r="G43" s="91"/>
      <c r="H43" s="69"/>
      <c r="I43" s="69"/>
      <c r="J43" s="69"/>
      <c r="K43" s="69"/>
      <c r="L43" s="69"/>
    </row>
    <row r="44" spans="1:12" s="67" customFormat="1">
      <c r="A44" s="93" t="s">
        <v>202</v>
      </c>
      <c r="B44" s="65">
        <f>B37+B39+B41</f>
        <v>130000000</v>
      </c>
      <c r="C44" s="65">
        <f>C37+C39+C41</f>
        <v>136138203</v>
      </c>
      <c r="D44" s="65">
        <f>D37+D39+D41</f>
        <v>136138203</v>
      </c>
      <c r="E44" s="65">
        <f>E37+E39+E41</f>
        <v>150385863</v>
      </c>
      <c r="F44" s="65">
        <f>F37+F39+F41</f>
        <v>14247660</v>
      </c>
      <c r="G44" s="93" t="s">
        <v>203</v>
      </c>
      <c r="H44" s="65">
        <f>H37+H39</f>
        <v>96519951</v>
      </c>
      <c r="I44" s="65">
        <f>I37+I39</f>
        <v>103432857</v>
      </c>
      <c r="J44" s="65">
        <f>J37+J39</f>
        <v>103432857</v>
      </c>
      <c r="K44" s="65">
        <f>K37+K39</f>
        <v>117680517</v>
      </c>
      <c r="L44" s="65">
        <f>L37+L39</f>
        <v>14247660</v>
      </c>
    </row>
    <row r="45" spans="1:12">
      <c r="A45" s="96"/>
      <c r="B45" s="97"/>
      <c r="C45" s="97"/>
      <c r="D45" s="97"/>
      <c r="E45" s="97"/>
      <c r="F45" s="97"/>
      <c r="G45" s="96"/>
      <c r="H45" s="97"/>
      <c r="I45" s="97"/>
      <c r="J45" s="97"/>
      <c r="K45" s="97"/>
      <c r="L45" s="97"/>
    </row>
    <row r="46" spans="1:12">
      <c r="A46" s="96"/>
      <c r="B46" s="97"/>
      <c r="C46" s="97"/>
      <c r="D46" s="97"/>
      <c r="E46" s="97"/>
      <c r="F46" s="97"/>
      <c r="G46" s="96"/>
      <c r="H46" s="97"/>
      <c r="I46" s="97"/>
      <c r="J46" s="97"/>
      <c r="K46" s="97"/>
      <c r="L46" s="97"/>
    </row>
    <row r="47" spans="1:12">
      <c r="A47" s="404" t="s">
        <v>464</v>
      </c>
      <c r="B47" s="404"/>
      <c r="C47" s="404"/>
      <c r="D47" s="404"/>
      <c r="E47" s="404"/>
      <c r="F47" s="404"/>
      <c r="G47" s="404"/>
      <c r="H47" s="404"/>
      <c r="I47" s="404"/>
      <c r="J47" s="404"/>
      <c r="K47" s="404"/>
      <c r="L47" s="404"/>
    </row>
    <row r="49" spans="1:12" s="90" customFormat="1" ht="47.25">
      <c r="A49" s="93" t="s">
        <v>204</v>
      </c>
      <c r="B49" s="13" t="str">
        <f>B5</f>
        <v>2019. évi eredeti előirányzat</v>
      </c>
      <c r="C49" s="13" t="str">
        <f>C5</f>
        <v>I. Módosítás</v>
      </c>
      <c r="D49" s="13" t="str">
        <f>D5</f>
        <v>II. Módosítás</v>
      </c>
      <c r="E49" s="13" t="str">
        <f>E5</f>
        <v>III. Módosítás</v>
      </c>
      <c r="F49" s="13" t="str">
        <f>F5</f>
        <v>Eltérés</v>
      </c>
      <c r="G49" s="93" t="s">
        <v>205</v>
      </c>
      <c r="H49" s="13" t="str">
        <f>B49</f>
        <v>2019. évi eredeti előirányzat</v>
      </c>
      <c r="I49" s="13" t="str">
        <f>I5</f>
        <v>I. Módosítás</v>
      </c>
      <c r="J49" s="13" t="str">
        <f>J5</f>
        <v>II. Módosítás</v>
      </c>
      <c r="K49" s="13" t="str">
        <f>K5</f>
        <v>III. Módosítás</v>
      </c>
      <c r="L49" s="13" t="str">
        <f>F49</f>
        <v>Eltérés</v>
      </c>
    </row>
    <row r="50" spans="1:12">
      <c r="A50" s="91" t="s">
        <v>206</v>
      </c>
      <c r="B50" s="69">
        <f>B16</f>
        <v>42348342</v>
      </c>
      <c r="C50" s="69">
        <f>C16</f>
        <v>44670253</v>
      </c>
      <c r="D50" s="69">
        <f>D16</f>
        <v>45058873</v>
      </c>
      <c r="E50" s="69">
        <f>E16</f>
        <v>45523776</v>
      </c>
      <c r="F50" s="69">
        <f>F16</f>
        <v>464903</v>
      </c>
      <c r="G50" s="91" t="s">
        <v>207</v>
      </c>
      <c r="H50" s="69">
        <f>H16</f>
        <v>74979549</v>
      </c>
      <c r="I50" s="69">
        <f>I16</f>
        <v>76526757</v>
      </c>
      <c r="J50" s="69">
        <f>J16</f>
        <v>76915377</v>
      </c>
      <c r="K50" s="69">
        <f>K16</f>
        <v>77380280</v>
      </c>
      <c r="L50" s="69">
        <f>L16</f>
        <v>464903</v>
      </c>
    </row>
    <row r="51" spans="1:12" ht="31.5">
      <c r="A51" s="91" t="s">
        <v>208</v>
      </c>
      <c r="B51" s="69">
        <f>B37</f>
        <v>4000000</v>
      </c>
      <c r="C51" s="69">
        <f>C37</f>
        <v>7588000</v>
      </c>
      <c r="D51" s="69">
        <f>D37</f>
        <v>7588000</v>
      </c>
      <c r="E51" s="69">
        <f>E37</f>
        <v>21835660</v>
      </c>
      <c r="F51" s="69">
        <f>F37</f>
        <v>14247660</v>
      </c>
      <c r="G51" s="91" t="s">
        <v>209</v>
      </c>
      <c r="H51" s="69">
        <f>H37</f>
        <v>96519951</v>
      </c>
      <c r="I51" s="69">
        <f>I37</f>
        <v>103432857</v>
      </c>
      <c r="J51" s="69">
        <f>J37</f>
        <v>103432857</v>
      </c>
      <c r="K51" s="69">
        <f>K37</f>
        <v>117680517</v>
      </c>
      <c r="L51" s="69">
        <f>L37</f>
        <v>14247660</v>
      </c>
    </row>
    <row r="52" spans="1:12" s="67" customFormat="1" ht="31.5">
      <c r="A52" s="93" t="s">
        <v>10</v>
      </c>
      <c r="B52" s="65">
        <f>SUM(B50:B51)</f>
        <v>46348342</v>
      </c>
      <c r="C52" s="65">
        <f t="shared" ref="C52:E52" si="5">SUM(C50:C51)</f>
        <v>52258253</v>
      </c>
      <c r="D52" s="65">
        <f t="shared" si="5"/>
        <v>52646873</v>
      </c>
      <c r="E52" s="65">
        <f t="shared" si="5"/>
        <v>67359436</v>
      </c>
      <c r="F52" s="65">
        <f>SUM(F50:F51)</f>
        <v>14712563</v>
      </c>
      <c r="G52" s="93" t="s">
        <v>19</v>
      </c>
      <c r="H52" s="65">
        <f>SUM(H50:H51)</f>
        <v>171499500</v>
      </c>
      <c r="I52" s="65">
        <f t="shared" ref="I52:K52" si="6">SUM(I50:I51)</f>
        <v>179959614</v>
      </c>
      <c r="J52" s="65">
        <f t="shared" si="6"/>
        <v>180348234</v>
      </c>
      <c r="K52" s="65">
        <f t="shared" si="6"/>
        <v>195060797</v>
      </c>
      <c r="L52" s="65">
        <f>SUM(L50:L51)</f>
        <v>14712563</v>
      </c>
    </row>
    <row r="53" spans="1:12" s="67" customFormat="1">
      <c r="A53" s="93" t="s">
        <v>210</v>
      </c>
      <c r="B53" s="65"/>
      <c r="C53" s="65"/>
      <c r="D53" s="65"/>
      <c r="E53" s="65"/>
      <c r="F53" s="65"/>
      <c r="G53" s="93" t="s">
        <v>211</v>
      </c>
      <c r="H53" s="65">
        <f>H52-B52</f>
        <v>125151158</v>
      </c>
      <c r="I53" s="65">
        <f>I52-C52</f>
        <v>127701361</v>
      </c>
      <c r="J53" s="65">
        <f>J52-D52</f>
        <v>127701361</v>
      </c>
      <c r="K53" s="65">
        <f>K52-E52</f>
        <v>127701361</v>
      </c>
      <c r="L53" s="65">
        <f>L52-F52</f>
        <v>0</v>
      </c>
    </row>
    <row r="54" spans="1:12" s="67" customFormat="1" ht="31.5">
      <c r="A54" s="93" t="s">
        <v>212</v>
      </c>
      <c r="B54" s="65">
        <f>SUM(B55:B56)</f>
        <v>126000000</v>
      </c>
      <c r="C54" s="65">
        <f t="shared" ref="C54:F54" si="7">SUM(C55:C56)</f>
        <v>128550203</v>
      </c>
      <c r="D54" s="65">
        <f t="shared" si="7"/>
        <v>128550203</v>
      </c>
      <c r="E54" s="65">
        <f t="shared" si="7"/>
        <v>128550203</v>
      </c>
      <c r="F54" s="65">
        <f t="shared" si="7"/>
        <v>0</v>
      </c>
      <c r="G54" s="93" t="s">
        <v>213</v>
      </c>
      <c r="H54" s="65">
        <f>SUM(H55:H56)</f>
        <v>968079</v>
      </c>
      <c r="I54" s="65">
        <f>SUM(I55:I56)</f>
        <v>1403079</v>
      </c>
      <c r="J54" s="65">
        <f>SUM(J55:J56)</f>
        <v>1403079</v>
      </c>
      <c r="K54" s="65">
        <f t="shared" ref="K54:L54" si="8">SUM(K55:K56)</f>
        <v>1403079</v>
      </c>
      <c r="L54" s="65">
        <f t="shared" si="8"/>
        <v>0</v>
      </c>
    </row>
    <row r="55" spans="1:12" ht="31.5">
      <c r="A55" s="91" t="s">
        <v>163</v>
      </c>
      <c r="B55" s="69">
        <f>'2.sz.tábla'!B68</f>
        <v>52480871</v>
      </c>
      <c r="C55" s="69">
        <f>'2.sz.tábla'!C68</f>
        <v>55031074</v>
      </c>
      <c r="D55" s="69">
        <f>'2.sz.tábla'!D68</f>
        <v>55031074</v>
      </c>
      <c r="E55" s="69">
        <f>'2.sz.tábla'!E68</f>
        <v>55031074</v>
      </c>
      <c r="F55" s="69">
        <f>'2.sz.tábla'!F68</f>
        <v>0</v>
      </c>
      <c r="G55" s="91" t="s">
        <v>214</v>
      </c>
      <c r="H55" s="69">
        <f>H18</f>
        <v>968079</v>
      </c>
      <c r="I55" s="69">
        <f>I18</f>
        <v>1403079</v>
      </c>
      <c r="J55" s="69">
        <f>J18</f>
        <v>1403079</v>
      </c>
      <c r="K55" s="69">
        <f>K18</f>
        <v>1403079</v>
      </c>
      <c r="L55" s="69">
        <f>L18</f>
        <v>0</v>
      </c>
    </row>
    <row r="56" spans="1:12" ht="31.5">
      <c r="A56" s="91" t="s">
        <v>193</v>
      </c>
      <c r="B56" s="69">
        <f>'2.sz.tábla'!B69</f>
        <v>73519129</v>
      </c>
      <c r="C56" s="69">
        <f>'2.sz.tábla'!C69</f>
        <v>73519129</v>
      </c>
      <c r="D56" s="69">
        <f>'2.sz.tábla'!D69</f>
        <v>73519129</v>
      </c>
      <c r="E56" s="69">
        <f>'2.sz.tábla'!E69</f>
        <v>73519129</v>
      </c>
      <c r="F56" s="69">
        <f>'2.sz.tábla'!F69</f>
        <v>0</v>
      </c>
      <c r="G56" s="91" t="s">
        <v>215</v>
      </c>
      <c r="H56" s="69">
        <f>H39</f>
        <v>0</v>
      </c>
      <c r="I56" s="69">
        <f t="shared" ref="I56:L56" si="9">I39</f>
        <v>0</v>
      </c>
      <c r="J56" s="69">
        <f t="shared" si="9"/>
        <v>0</v>
      </c>
      <c r="K56" s="69">
        <f t="shared" si="9"/>
        <v>0</v>
      </c>
      <c r="L56" s="69">
        <f t="shared" si="9"/>
        <v>0</v>
      </c>
    </row>
    <row r="57" spans="1:12" s="67" customFormat="1" ht="31.5">
      <c r="A57" s="93" t="s">
        <v>216</v>
      </c>
      <c r="B57" s="65">
        <f>SUM(B58:B59)</f>
        <v>119237</v>
      </c>
      <c r="C57" s="65">
        <f t="shared" ref="C57:F57" si="10">SUM(C58:C59)</f>
        <v>554237</v>
      </c>
      <c r="D57" s="65">
        <f t="shared" si="10"/>
        <v>554237</v>
      </c>
      <c r="E57" s="65">
        <f t="shared" si="10"/>
        <v>554237</v>
      </c>
      <c r="F57" s="65">
        <f t="shared" si="10"/>
        <v>0</v>
      </c>
      <c r="G57" s="93"/>
      <c r="H57" s="93"/>
      <c r="I57" s="93"/>
      <c r="J57" s="93"/>
      <c r="K57" s="93"/>
      <c r="L57" s="93"/>
    </row>
    <row r="58" spans="1:12" ht="31.5">
      <c r="A58" s="91" t="s">
        <v>167</v>
      </c>
      <c r="B58" s="69">
        <f>B20</f>
        <v>119237</v>
      </c>
      <c r="C58" s="69">
        <f t="shared" ref="C58:F58" si="11">C20</f>
        <v>554237</v>
      </c>
      <c r="D58" s="69">
        <f t="shared" si="11"/>
        <v>554237</v>
      </c>
      <c r="E58" s="69">
        <f t="shared" si="11"/>
        <v>554237</v>
      </c>
      <c r="F58" s="69">
        <f t="shared" si="11"/>
        <v>0</v>
      </c>
      <c r="G58" s="91"/>
      <c r="H58" s="69"/>
      <c r="I58" s="69"/>
      <c r="J58" s="69"/>
      <c r="K58" s="69"/>
      <c r="L58" s="69"/>
    </row>
    <row r="59" spans="1:12" ht="31.5">
      <c r="A59" s="91" t="s">
        <v>197</v>
      </c>
      <c r="B59" s="69">
        <f>B41</f>
        <v>0</v>
      </c>
      <c r="C59" s="69">
        <f>C41</f>
        <v>0</v>
      </c>
      <c r="D59" s="69">
        <f>D41</f>
        <v>0</v>
      </c>
      <c r="E59" s="69">
        <f>E41</f>
        <v>0</v>
      </c>
      <c r="F59" s="69">
        <f>F41</f>
        <v>0</v>
      </c>
      <c r="G59" s="93"/>
      <c r="H59" s="65"/>
      <c r="I59" s="65"/>
      <c r="J59" s="65"/>
      <c r="K59" s="65"/>
      <c r="L59" s="65"/>
    </row>
    <row r="60" spans="1:12" s="67" customFormat="1">
      <c r="A60" s="93" t="s">
        <v>66</v>
      </c>
      <c r="B60" s="65">
        <f>B52+B54+B57</f>
        <v>172467579</v>
      </c>
      <c r="C60" s="65">
        <f>C52+C54+C57</f>
        <v>181362693</v>
      </c>
      <c r="D60" s="65">
        <f>D52+D54+D57</f>
        <v>181751313</v>
      </c>
      <c r="E60" s="65">
        <f>E52+E54+E57</f>
        <v>196463876</v>
      </c>
      <c r="F60" s="65">
        <f>F52+F54+F57</f>
        <v>14712563</v>
      </c>
      <c r="G60" s="93" t="s">
        <v>217</v>
      </c>
      <c r="H60" s="65">
        <f>H52+H54</f>
        <v>172467579</v>
      </c>
      <c r="I60" s="65">
        <f>I52+I54</f>
        <v>181362693</v>
      </c>
      <c r="J60" s="65">
        <f>J52+J54</f>
        <v>181751313</v>
      </c>
      <c r="K60" s="65">
        <f>K52+K54</f>
        <v>196463876</v>
      </c>
      <c r="L60" s="65">
        <f>L52+L54</f>
        <v>14712563</v>
      </c>
    </row>
    <row r="61" spans="1:12">
      <c r="A61" s="90" t="s">
        <v>218</v>
      </c>
      <c r="H61" s="89">
        <f>B60-H60</f>
        <v>0</v>
      </c>
      <c r="I61" s="89">
        <f>C60-I60</f>
        <v>0</v>
      </c>
      <c r="J61" s="89">
        <f>D60-J60</f>
        <v>0</v>
      </c>
      <c r="K61" s="89">
        <f>E60-K60</f>
        <v>0</v>
      </c>
      <c r="L61" s="89">
        <f>F60-L60</f>
        <v>0</v>
      </c>
    </row>
  </sheetData>
  <mergeCells count="4">
    <mergeCell ref="A2:L2"/>
    <mergeCell ref="A3:L3"/>
    <mergeCell ref="A26:L26"/>
    <mergeCell ref="A47:L47"/>
  </mergeCells>
  <pageMargins left="0.86614173228346458" right="0.70866141732283472" top="0.94488188976377963" bottom="0.74803149606299213" header="0.51181102362204722" footer="0.31496062992125984"/>
  <pageSetup paperSize="9" scale="58" orientation="landscape" r:id="rId1"/>
  <headerFooter>
    <oddHeader>&amp;L&amp;"Times New Roman,Normál"&amp;12Vászoly Község Önkormányzata&amp;C&amp;"Times New Roman,Normál"&amp;12 6. mellékletAz önkormányzat 2019. évi költségvetéséről szóló 1/2019. (II. 15.) önkormányzati rendelethez</oddHeader>
  </headerFooter>
  <rowBreaks count="2" manualBreakCount="2">
    <brk id="24" max="16383" man="1"/>
    <brk id="45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2:L89"/>
  <sheetViews>
    <sheetView view="pageLayout" workbookViewId="0">
      <selection activeCell="A3" sqref="A3:L3"/>
    </sheetView>
  </sheetViews>
  <sheetFormatPr defaultColWidth="9.140625" defaultRowHeight="15.75"/>
  <cols>
    <col min="1" max="1" width="43.28515625" style="98" customWidth="1"/>
    <col min="2" max="2" width="14.140625" style="99" customWidth="1"/>
    <col min="3" max="5" width="15.5703125" style="99" customWidth="1"/>
    <col min="6" max="6" width="15.42578125" style="99" customWidth="1"/>
    <col min="7" max="7" width="43.5703125" style="99" customWidth="1"/>
    <col min="8" max="8" width="14.28515625" style="99" customWidth="1"/>
    <col min="9" max="11" width="15.42578125" style="99" customWidth="1"/>
    <col min="12" max="12" width="13.7109375" style="99" customWidth="1"/>
    <col min="13" max="16384" width="9.140625" style="99"/>
  </cols>
  <sheetData>
    <row r="2" spans="1:12">
      <c r="G2" s="100"/>
    </row>
    <row r="3" spans="1:12" ht="15.75" customHeight="1">
      <c r="A3" s="406" t="s">
        <v>465</v>
      </c>
      <c r="B3" s="406"/>
      <c r="C3" s="406"/>
      <c r="D3" s="406"/>
      <c r="E3" s="406"/>
      <c r="F3" s="406"/>
      <c r="G3" s="406"/>
      <c r="H3" s="406"/>
      <c r="I3" s="406"/>
      <c r="J3" s="406"/>
      <c r="K3" s="406"/>
      <c r="L3" s="406"/>
    </row>
    <row r="5" spans="1:12" s="98" customFormat="1" ht="47.25">
      <c r="A5" s="102" t="s">
        <v>145</v>
      </c>
      <c r="B5" s="13" t="str">
        <f>'1.sz.tábla '!B4</f>
        <v>2019. évi eredeti előirányzat</v>
      </c>
      <c r="C5" s="13" t="str">
        <f>'1.sz.tábla '!C4</f>
        <v>I. Módosítás</v>
      </c>
      <c r="D5" s="13" t="s">
        <v>492</v>
      </c>
      <c r="E5" s="13" t="s">
        <v>498</v>
      </c>
      <c r="F5" s="13" t="str">
        <f>'1.sz.tábla '!F4</f>
        <v>Eltérés</v>
      </c>
      <c r="G5" s="102" t="s">
        <v>146</v>
      </c>
      <c r="H5" s="13" t="str">
        <f>B5</f>
        <v>2019. évi eredeti előirányzat</v>
      </c>
      <c r="I5" s="13" t="str">
        <f>C5</f>
        <v>I. Módosítás</v>
      </c>
      <c r="J5" s="13" t="s">
        <v>492</v>
      </c>
      <c r="K5" s="13" t="s">
        <v>498</v>
      </c>
      <c r="L5" s="13" t="str">
        <f t="shared" ref="L5" si="0">F5</f>
        <v>Eltérés</v>
      </c>
    </row>
    <row r="6" spans="1:12" s="98" customFormat="1">
      <c r="A6" s="102" t="s">
        <v>219</v>
      </c>
      <c r="B6" s="107"/>
      <c r="C6" s="107"/>
      <c r="D6" s="107"/>
      <c r="E6" s="107"/>
      <c r="F6" s="107"/>
      <c r="G6" s="102" t="s">
        <v>14</v>
      </c>
      <c r="H6" s="103"/>
      <c r="I6" s="103"/>
      <c r="J6" s="103"/>
      <c r="K6" s="103"/>
      <c r="L6" s="103"/>
    </row>
    <row r="7" spans="1:12" ht="31.5">
      <c r="A7" s="377" t="s">
        <v>220</v>
      </c>
      <c r="B7" s="104">
        <f>'6. sz. tábla'!B6</f>
        <v>30598342</v>
      </c>
      <c r="C7" s="104">
        <f>'6. sz. tábla'!C6</f>
        <v>32920253</v>
      </c>
      <c r="D7" s="104">
        <f>'6. sz. tábla'!D6</f>
        <v>33308873</v>
      </c>
      <c r="E7" s="104">
        <f>'6. sz. tábla'!E6</f>
        <v>33773776</v>
      </c>
      <c r="F7" s="104">
        <f>'6. sz. tábla'!F6</f>
        <v>464903</v>
      </c>
      <c r="G7" s="105" t="s">
        <v>148</v>
      </c>
      <c r="H7" s="104">
        <f>'6. sz. tábla'!H6</f>
        <v>11331764</v>
      </c>
      <c r="I7" s="104">
        <f>'6. sz. tábla'!I6</f>
        <v>12714792</v>
      </c>
      <c r="J7" s="104">
        <f>'6. sz. tábla'!J6</f>
        <v>12939792</v>
      </c>
      <c r="K7" s="104">
        <f>'6. sz. tábla'!K6</f>
        <v>13027292</v>
      </c>
      <c r="L7" s="104">
        <f>'6. sz. tábla'!L6</f>
        <v>87500</v>
      </c>
    </row>
    <row r="8" spans="1:12" ht="17.25" customHeight="1">
      <c r="A8" s="105" t="s">
        <v>149</v>
      </c>
      <c r="B8" s="104">
        <f>'6. sz. tábla'!B7</f>
        <v>10700000</v>
      </c>
      <c r="C8" s="104">
        <f>'6. sz. tábla'!C7</f>
        <v>10700000</v>
      </c>
      <c r="D8" s="104">
        <f>'6. sz. tábla'!D7</f>
        <v>10700000</v>
      </c>
      <c r="E8" s="104">
        <f>'6. sz. tábla'!E7</f>
        <v>10700000</v>
      </c>
      <c r="F8" s="104">
        <f>'6. sz. tábla'!F7</f>
        <v>0</v>
      </c>
      <c r="G8" s="105" t="s">
        <v>79</v>
      </c>
      <c r="H8" s="104">
        <f>'6. sz. tábla'!H7</f>
        <v>3271315</v>
      </c>
      <c r="I8" s="104">
        <f>'6. sz. tábla'!I7</f>
        <v>2115461</v>
      </c>
      <c r="J8" s="104">
        <f>'6. sz. tábla'!J7</f>
        <v>2154836</v>
      </c>
      <c r="K8" s="104">
        <f>'6. sz. tábla'!K7</f>
        <v>2168749</v>
      </c>
      <c r="L8" s="104">
        <f>'6. sz. tábla'!L7</f>
        <v>13913</v>
      </c>
    </row>
    <row r="9" spans="1:12">
      <c r="A9" s="105" t="s">
        <v>150</v>
      </c>
      <c r="B9" s="104">
        <f>'6. sz. tábla'!B8-600000</f>
        <v>450000</v>
      </c>
      <c r="C9" s="104">
        <f>'6. sz. tábla'!C8-600000</f>
        <v>450000</v>
      </c>
      <c r="D9" s="104">
        <f>'6. sz. tábla'!D8-600000</f>
        <v>450000</v>
      </c>
      <c r="E9" s="104">
        <f>'6. sz. tábla'!E8-600000</f>
        <v>450000</v>
      </c>
      <c r="F9" s="104">
        <f>'6. sz. tábla'!F8</f>
        <v>0</v>
      </c>
      <c r="G9" s="105" t="s">
        <v>80</v>
      </c>
      <c r="H9" s="104">
        <f>'6. sz. tábla'!H8</f>
        <v>44728404</v>
      </c>
      <c r="I9" s="104">
        <f>'6. sz. tábla'!I8</f>
        <v>44878404</v>
      </c>
      <c r="J9" s="104">
        <f>'6. sz. tábla'!J8</f>
        <v>45844874</v>
      </c>
      <c r="K9" s="104">
        <f>'6. sz. tábla'!K8</f>
        <v>45844874</v>
      </c>
      <c r="L9" s="104">
        <f>'6. sz. tábla'!L8</f>
        <v>0</v>
      </c>
    </row>
    <row r="10" spans="1:12" ht="31.5">
      <c r="A10" s="184" t="s">
        <v>152</v>
      </c>
      <c r="B10" s="104">
        <f>'[2]6. sz. tábla '!B9</f>
        <v>0</v>
      </c>
      <c r="C10" s="104">
        <v>0</v>
      </c>
      <c r="D10" s="104">
        <v>0</v>
      </c>
      <c r="E10" s="104">
        <v>0</v>
      </c>
      <c r="F10" s="104">
        <v>0</v>
      </c>
      <c r="G10" s="105" t="s">
        <v>153</v>
      </c>
      <c r="H10" s="104">
        <f>'6. sz. tábla'!H9</f>
        <v>2234000</v>
      </c>
      <c r="I10" s="104">
        <f>'6. sz. tábla'!I9</f>
        <v>2234000</v>
      </c>
      <c r="J10" s="104">
        <f>'6. sz. tábla'!J9</f>
        <v>2234000</v>
      </c>
      <c r="K10" s="104">
        <f>'6. sz. tábla'!K9</f>
        <v>2234000</v>
      </c>
      <c r="L10" s="104">
        <f>'6. sz. tábla'!L9</f>
        <v>0</v>
      </c>
    </row>
    <row r="11" spans="1:12">
      <c r="A11" s="105"/>
      <c r="B11" s="104"/>
      <c r="C11" s="104"/>
      <c r="D11" s="104"/>
      <c r="E11" s="104"/>
      <c r="F11" s="104"/>
      <c r="G11" s="105" t="s">
        <v>81</v>
      </c>
      <c r="H11" s="104">
        <f>'6. sz. tábla'!H10</f>
        <v>10175801</v>
      </c>
      <c r="I11" s="104">
        <f>'6. sz. tábla'!I10+I12</f>
        <v>10552226</v>
      </c>
      <c r="J11" s="104">
        <f>'6. sz. tábla'!J10+J12</f>
        <v>10552226</v>
      </c>
      <c r="K11" s="104">
        <f>'6. sz. tábla'!K10+K12</f>
        <v>9848727</v>
      </c>
      <c r="L11" s="104">
        <f>'6. sz. tábla'!L10</f>
        <v>-703499</v>
      </c>
    </row>
    <row r="12" spans="1:12">
      <c r="A12" s="105"/>
      <c r="B12" s="104"/>
      <c r="C12" s="104"/>
      <c r="D12" s="104"/>
      <c r="E12" s="104"/>
      <c r="F12" s="104"/>
      <c r="G12" s="91" t="s">
        <v>154</v>
      </c>
      <c r="H12" s="104">
        <f>'6. sz. tábla'!H11</f>
        <v>0</v>
      </c>
      <c r="I12" s="104">
        <f>'6. sz. tábla'!I11</f>
        <v>0</v>
      </c>
      <c r="J12" s="104">
        <f>'6. sz. tábla'!J11</f>
        <v>0</v>
      </c>
      <c r="K12" s="104">
        <f>'6. sz. tábla'!K11</f>
        <v>0</v>
      </c>
      <c r="L12" s="104">
        <f>'6. sz. tábla'!L11</f>
        <v>0</v>
      </c>
    </row>
    <row r="13" spans="1:12" ht="31.5">
      <c r="A13" s="105"/>
      <c r="B13" s="104"/>
      <c r="C13" s="104"/>
      <c r="D13" s="104"/>
      <c r="E13" s="104"/>
      <c r="F13" s="104"/>
      <c r="G13" s="91" t="s">
        <v>155</v>
      </c>
      <c r="H13" s="104">
        <f>'6. sz. tábla'!H12</f>
        <v>10075801</v>
      </c>
      <c r="I13" s="104">
        <f>'6. sz. tábla'!I12</f>
        <v>10452226</v>
      </c>
      <c r="J13" s="104">
        <f>'6. sz. tábla'!J12</f>
        <v>10452226</v>
      </c>
      <c r="K13" s="104">
        <f>'6. sz. tábla'!K12</f>
        <v>9748727</v>
      </c>
      <c r="L13" s="104">
        <f>'6. sz. tábla'!L12</f>
        <v>-703499</v>
      </c>
    </row>
    <row r="14" spans="1:12" ht="31.5">
      <c r="A14" s="377"/>
      <c r="B14" s="104"/>
      <c r="C14" s="106"/>
      <c r="D14" s="106"/>
      <c r="E14" s="106"/>
      <c r="F14" s="104"/>
      <c r="G14" s="91" t="s">
        <v>156</v>
      </c>
      <c r="H14" s="104">
        <f>'6. sz. tábla'!H13</f>
        <v>100000</v>
      </c>
      <c r="I14" s="104">
        <f>'6. sz. tábla'!I13</f>
        <v>100000</v>
      </c>
      <c r="J14" s="104">
        <f>'6. sz. tábla'!J13</f>
        <v>100000</v>
      </c>
      <c r="K14" s="104">
        <f>'6. sz. tábla'!K13</f>
        <v>100000</v>
      </c>
      <c r="L14" s="104">
        <f>'6. sz. tábla'!L13</f>
        <v>0</v>
      </c>
    </row>
    <row r="15" spans="1:12" ht="30.75" customHeight="1">
      <c r="A15" s="184"/>
      <c r="B15" s="104"/>
      <c r="C15" s="104"/>
      <c r="D15" s="104"/>
      <c r="E15" s="104"/>
      <c r="F15" s="104"/>
      <c r="G15" s="91" t="s">
        <v>157</v>
      </c>
      <c r="H15" s="104">
        <f>'6. sz. tábla'!H14</f>
        <v>0</v>
      </c>
      <c r="I15" s="104">
        <f>'6. sz. tábla'!I14</f>
        <v>0</v>
      </c>
      <c r="J15" s="104">
        <f>'6. sz. tábla'!J14</f>
        <v>0</v>
      </c>
      <c r="K15" s="104">
        <f>'6. sz. tábla'!K14</f>
        <v>0</v>
      </c>
      <c r="L15" s="104">
        <f>'6. sz. tábla'!L14</f>
        <v>0</v>
      </c>
    </row>
    <row r="16" spans="1:12">
      <c r="A16" s="105"/>
      <c r="B16" s="104"/>
      <c r="C16" s="104"/>
      <c r="D16" s="104"/>
      <c r="E16" s="104"/>
      <c r="F16" s="104"/>
      <c r="G16" s="91" t="s">
        <v>158</v>
      </c>
      <c r="H16" s="104">
        <f>'6. sz. tábla'!H15</f>
        <v>3238265</v>
      </c>
      <c r="I16" s="104">
        <f>'6. sz. tábla'!I15</f>
        <v>4031874</v>
      </c>
      <c r="J16" s="104">
        <f>'6. sz. tábla'!J15</f>
        <v>3189649</v>
      </c>
      <c r="K16" s="104">
        <f>'6. sz. tábla'!K15</f>
        <v>4256638</v>
      </c>
      <c r="L16" s="104">
        <f>'6. sz. tábla'!L15</f>
        <v>1066989</v>
      </c>
    </row>
    <row r="17" spans="1:12" s="108" customFormat="1" ht="31.5">
      <c r="A17" s="102" t="s">
        <v>221</v>
      </c>
      <c r="B17" s="107">
        <f>SUM(B7:B16)</f>
        <v>41748342</v>
      </c>
      <c r="C17" s="107">
        <f>SUM(C7:C16)</f>
        <v>44070253</v>
      </c>
      <c r="D17" s="107">
        <f>SUM(D7:D16)</f>
        <v>44458873</v>
      </c>
      <c r="E17" s="107">
        <f>SUM(E7:E16)</f>
        <v>44923776</v>
      </c>
      <c r="F17" s="107">
        <f>SUM(F7:F16)</f>
        <v>464903</v>
      </c>
      <c r="G17" s="102" t="s">
        <v>222</v>
      </c>
      <c r="H17" s="107">
        <f>H7+H8+H9+H10+H11+H16</f>
        <v>74979549</v>
      </c>
      <c r="I17" s="107">
        <f>I7+I8+I9+I10+I11+I16</f>
        <v>76526757</v>
      </c>
      <c r="J17" s="107">
        <f>J7+J8+J9+J10+J11+J16</f>
        <v>76915377</v>
      </c>
      <c r="K17" s="107">
        <f>K7+K8+K9+K10+K11+K16</f>
        <v>77380280</v>
      </c>
      <c r="L17" s="107">
        <f>L7+L8+L9+L10+L11+L12+L16</f>
        <v>464903</v>
      </c>
    </row>
    <row r="18" spans="1:12">
      <c r="A18" s="103" t="s">
        <v>223</v>
      </c>
      <c r="B18" s="104">
        <f>'6. sz. tábla'!B19</f>
        <v>126000000</v>
      </c>
      <c r="C18" s="104">
        <f>'6. sz. tábla'!C19</f>
        <v>128550203</v>
      </c>
      <c r="D18" s="104">
        <f>'6. sz. tábla'!D19</f>
        <v>128550203</v>
      </c>
      <c r="E18" s="104">
        <f>'6. sz. tábla'!E19</f>
        <v>128550203</v>
      </c>
      <c r="F18" s="104">
        <f>'6. sz. tábla'!F19</f>
        <v>0</v>
      </c>
      <c r="G18" s="103" t="s">
        <v>224</v>
      </c>
      <c r="H18" s="104">
        <f>'5. sz. tábla'!B36</f>
        <v>968079</v>
      </c>
      <c r="I18" s="104">
        <f>'5. sz. tábla'!C36</f>
        <v>1403079</v>
      </c>
      <c r="J18" s="104">
        <f>'5. sz. tábla'!D36</f>
        <v>1403079</v>
      </c>
      <c r="K18" s="104">
        <f>'5. sz. tábla'!E36</f>
        <v>1403079</v>
      </c>
      <c r="L18" s="104">
        <f>'5. sz. tábla'!F36</f>
        <v>0</v>
      </c>
    </row>
    <row r="19" spans="1:12" ht="47.25">
      <c r="A19" s="102" t="s">
        <v>225</v>
      </c>
      <c r="B19" s="107">
        <f>B17+B18</f>
        <v>167748342</v>
      </c>
      <c r="C19" s="107">
        <f t="shared" ref="C19:E19" si="1">C17+C18</f>
        <v>172620456</v>
      </c>
      <c r="D19" s="107">
        <f t="shared" si="1"/>
        <v>173009076</v>
      </c>
      <c r="E19" s="107">
        <f t="shared" si="1"/>
        <v>173473979</v>
      </c>
      <c r="F19" s="107">
        <f>F17+F18</f>
        <v>464903</v>
      </c>
      <c r="G19" s="102" t="s">
        <v>226</v>
      </c>
      <c r="H19" s="107">
        <f>H17+H18</f>
        <v>75947628</v>
      </c>
      <c r="I19" s="107">
        <f t="shared" ref="I19:L19" si="2">I17+I18</f>
        <v>77929836</v>
      </c>
      <c r="J19" s="107">
        <f t="shared" si="2"/>
        <v>78318456</v>
      </c>
      <c r="K19" s="107">
        <f t="shared" si="2"/>
        <v>78783359</v>
      </c>
      <c r="L19" s="107">
        <f t="shared" si="2"/>
        <v>464903</v>
      </c>
    </row>
    <row r="20" spans="1:12">
      <c r="A20" s="102" t="s">
        <v>227</v>
      </c>
      <c r="B20" s="107"/>
      <c r="C20" s="107"/>
      <c r="D20" s="107"/>
      <c r="E20" s="107"/>
      <c r="F20" s="104"/>
      <c r="G20" s="107" t="s">
        <v>15</v>
      </c>
      <c r="H20" s="104"/>
      <c r="I20" s="104"/>
      <c r="J20" s="104"/>
      <c r="K20" s="104"/>
      <c r="L20" s="104"/>
    </row>
    <row r="21" spans="1:12" ht="31.5">
      <c r="A21" s="184" t="s">
        <v>178</v>
      </c>
      <c r="B21" s="104">
        <f>'6. sz. tábla'!B29</f>
        <v>4000000</v>
      </c>
      <c r="C21" s="104">
        <f>'6. sz. tábla'!C29</f>
        <v>4000000</v>
      </c>
      <c r="D21" s="104">
        <f>'6. sz. tábla'!D29</f>
        <v>4000000</v>
      </c>
      <c r="E21" s="104">
        <f>'6. sz. tábla'!E29</f>
        <v>18247660</v>
      </c>
      <c r="F21" s="104">
        <f>'6. sz. tábla'!F29</f>
        <v>14247660</v>
      </c>
      <c r="G21" s="105" t="s">
        <v>179</v>
      </c>
      <c r="H21" s="104">
        <f>'6. sz. tábla'!H29</f>
        <v>8532598</v>
      </c>
      <c r="I21" s="104">
        <f>'6. sz. tábla'!I29</f>
        <v>16780611</v>
      </c>
      <c r="J21" s="104">
        <f>'6. sz. tábla'!J29</f>
        <v>16239611</v>
      </c>
      <c r="K21" s="104">
        <f>'6. sz. tábla'!K29</f>
        <v>30487271</v>
      </c>
      <c r="L21" s="104">
        <f>'6. sz. tábla'!L29</f>
        <v>14247660</v>
      </c>
    </row>
    <row r="22" spans="1:12">
      <c r="A22" s="91" t="s">
        <v>228</v>
      </c>
      <c r="B22" s="104">
        <f>'6. sz. tábla'!B30</f>
        <v>0</v>
      </c>
      <c r="C22" s="104">
        <f>'6. sz. tábla'!C30</f>
        <v>3588000</v>
      </c>
      <c r="D22" s="104">
        <f>'6. sz. tábla'!D30</f>
        <v>3588000</v>
      </c>
      <c r="E22" s="104">
        <f>'6. sz. tábla'!E30</f>
        <v>3588000</v>
      </c>
      <c r="F22" s="104">
        <f>'6. sz. tábla'!F30</f>
        <v>0</v>
      </c>
      <c r="G22" s="105" t="s">
        <v>181</v>
      </c>
      <c r="H22" s="104"/>
      <c r="I22" s="104"/>
      <c r="J22" s="104"/>
      <c r="K22" s="104"/>
      <c r="L22" s="104"/>
    </row>
    <row r="23" spans="1:12" ht="31.5">
      <c r="A23" s="91" t="s">
        <v>229</v>
      </c>
      <c r="B23" s="104">
        <f>'6. sz. tábla'!B31</f>
        <v>0</v>
      </c>
      <c r="C23" s="104">
        <f>'6. sz. tábla'!C31</f>
        <v>0</v>
      </c>
      <c r="D23" s="104">
        <f>'6. sz. tábla'!D31</f>
        <v>0</v>
      </c>
      <c r="E23" s="104">
        <f>'6. sz. tábla'!E31</f>
        <v>0</v>
      </c>
      <c r="F23" s="104">
        <f>'6. sz. tábla'!F31</f>
        <v>0</v>
      </c>
      <c r="G23" s="105" t="s">
        <v>183</v>
      </c>
      <c r="H23" s="104">
        <f>'6. sz. tábla'!H31</f>
        <v>87960563</v>
      </c>
      <c r="I23" s="104">
        <f>'6. sz. tábla'!I31</f>
        <v>85644858</v>
      </c>
      <c r="J23" s="104">
        <f>'6. sz. tábla'!J31</f>
        <v>86185858</v>
      </c>
      <c r="K23" s="104">
        <f>'6. sz. tábla'!K31</f>
        <v>86185858</v>
      </c>
      <c r="L23" s="104">
        <f>'6. sz. tábla'!L31</f>
        <v>0</v>
      </c>
    </row>
    <row r="24" spans="1:12">
      <c r="A24" s="105"/>
      <c r="B24" s="104"/>
      <c r="C24" s="104"/>
      <c r="D24" s="104"/>
      <c r="E24" s="104"/>
      <c r="F24" s="104"/>
      <c r="G24" s="105" t="s">
        <v>230</v>
      </c>
      <c r="H24" s="104"/>
      <c r="I24" s="104"/>
      <c r="J24" s="104"/>
      <c r="K24" s="104"/>
      <c r="L24" s="104"/>
    </row>
    <row r="25" spans="1:12" ht="31.5">
      <c r="A25" s="105"/>
      <c r="B25" s="104"/>
      <c r="C25" s="104"/>
      <c r="D25" s="104"/>
      <c r="E25" s="104"/>
      <c r="F25" s="104"/>
      <c r="G25" s="105" t="s">
        <v>231</v>
      </c>
      <c r="H25" s="104"/>
      <c r="I25" s="104"/>
      <c r="J25" s="104"/>
      <c r="K25" s="104"/>
      <c r="L25" s="104"/>
    </row>
    <row r="26" spans="1:12" ht="31.5">
      <c r="A26" s="105"/>
      <c r="B26" s="104"/>
      <c r="C26" s="104"/>
      <c r="D26" s="104"/>
      <c r="E26" s="104"/>
      <c r="F26" s="104"/>
      <c r="G26" s="109" t="s">
        <v>232</v>
      </c>
      <c r="H26" s="104"/>
      <c r="I26" s="104"/>
      <c r="J26" s="104"/>
      <c r="K26" s="104"/>
      <c r="L26" s="104"/>
    </row>
    <row r="27" spans="1:12" ht="30.75" customHeight="1">
      <c r="A27" s="103"/>
      <c r="B27" s="104"/>
      <c r="C27" s="104"/>
      <c r="D27" s="104"/>
      <c r="E27" s="104"/>
      <c r="F27" s="104"/>
      <c r="G27" s="105" t="s">
        <v>233</v>
      </c>
      <c r="H27" s="104"/>
      <c r="I27" s="104"/>
      <c r="J27" s="104"/>
      <c r="K27" s="104"/>
      <c r="L27" s="104"/>
    </row>
    <row r="28" spans="1:12" s="108" customFormat="1" ht="31.5">
      <c r="A28" s="102" t="s">
        <v>234</v>
      </c>
      <c r="B28" s="107">
        <f>SUM(B21:B27)</f>
        <v>4000000</v>
      </c>
      <c r="C28" s="107">
        <f t="shared" ref="C28:F28" si="3">SUM(C21:C27)</f>
        <v>7588000</v>
      </c>
      <c r="D28" s="107">
        <f t="shared" si="3"/>
        <v>7588000</v>
      </c>
      <c r="E28" s="107">
        <f t="shared" si="3"/>
        <v>21835660</v>
      </c>
      <c r="F28" s="107">
        <f t="shared" si="3"/>
        <v>14247660</v>
      </c>
      <c r="G28" s="102" t="s">
        <v>222</v>
      </c>
      <c r="H28" s="107">
        <f>SUM(H21:H27)</f>
        <v>96493161</v>
      </c>
      <c r="I28" s="107">
        <f t="shared" ref="I28:L28" si="4">SUM(I21:I27)</f>
        <v>102425469</v>
      </c>
      <c r="J28" s="107">
        <f t="shared" si="4"/>
        <v>102425469</v>
      </c>
      <c r="K28" s="107">
        <f t="shared" si="4"/>
        <v>116673129</v>
      </c>
      <c r="L28" s="107">
        <f t="shared" si="4"/>
        <v>14247660</v>
      </c>
    </row>
    <row r="29" spans="1:12" ht="15" customHeight="1">
      <c r="A29" s="103" t="s">
        <v>223</v>
      </c>
      <c r="B29" s="104">
        <f>'2.sz.tábla'!B70</f>
        <v>119237</v>
      </c>
      <c r="C29" s="104">
        <f>'2.sz.tábla'!C70</f>
        <v>554237</v>
      </c>
      <c r="D29" s="104">
        <f>'2.sz.tábla'!D70</f>
        <v>554237</v>
      </c>
      <c r="E29" s="104">
        <f>'2.sz.tábla'!E70</f>
        <v>554237</v>
      </c>
      <c r="F29" s="104">
        <f>'2.sz.tábla'!F70</f>
        <v>0</v>
      </c>
      <c r="G29" s="103" t="s">
        <v>224</v>
      </c>
      <c r="H29" s="104"/>
      <c r="I29" s="104"/>
      <c r="J29" s="104"/>
      <c r="K29" s="104"/>
      <c r="L29" s="104"/>
    </row>
    <row r="30" spans="1:12" ht="47.25">
      <c r="A30" s="102" t="s">
        <v>235</v>
      </c>
      <c r="B30" s="107">
        <f>B28+B29</f>
        <v>4119237</v>
      </c>
      <c r="C30" s="107">
        <f t="shared" ref="C30:F30" si="5">C28+C29</f>
        <v>8142237</v>
      </c>
      <c r="D30" s="107">
        <f t="shared" si="5"/>
        <v>8142237</v>
      </c>
      <c r="E30" s="107">
        <f t="shared" si="5"/>
        <v>22389897</v>
      </c>
      <c r="F30" s="107">
        <f t="shared" si="5"/>
        <v>14247660</v>
      </c>
      <c r="G30" s="102" t="s">
        <v>236</v>
      </c>
      <c r="H30" s="107">
        <f>H28+H29</f>
        <v>96493161</v>
      </c>
      <c r="I30" s="107">
        <f>I28+I29</f>
        <v>102425469</v>
      </c>
      <c r="J30" s="107">
        <f>J28+J29</f>
        <v>102425469</v>
      </c>
      <c r="K30" s="107">
        <f>K28+K29</f>
        <v>116673129</v>
      </c>
      <c r="L30" s="107">
        <f>L28+L29</f>
        <v>14247660</v>
      </c>
    </row>
    <row r="31" spans="1:12">
      <c r="B31" s="99">
        <f>B30+B19</f>
        <v>171867579</v>
      </c>
      <c r="C31" s="99">
        <f>C30+C19</f>
        <v>180762693</v>
      </c>
      <c r="D31" s="99">
        <f>D30+D19</f>
        <v>181151313</v>
      </c>
      <c r="E31" s="99">
        <f>E30+E19</f>
        <v>195863876</v>
      </c>
      <c r="F31" s="99">
        <f>F30+F19</f>
        <v>14712563</v>
      </c>
      <c r="H31" s="99">
        <f>H30+H19</f>
        <v>172440789</v>
      </c>
      <c r="I31" s="99">
        <f>I30+I19</f>
        <v>180355305</v>
      </c>
      <c r="J31" s="99">
        <f>J30+J19</f>
        <v>180743925</v>
      </c>
      <c r="K31" s="99">
        <f>K30+K19</f>
        <v>195456488</v>
      </c>
      <c r="L31" s="99">
        <f>L30+L19</f>
        <v>14712563</v>
      </c>
    </row>
    <row r="32" spans="1:12" ht="15.75" customHeight="1">
      <c r="A32" s="406" t="s">
        <v>475</v>
      </c>
      <c r="B32" s="406"/>
      <c r="C32" s="406"/>
      <c r="D32" s="406"/>
      <c r="E32" s="406"/>
      <c r="F32" s="406"/>
      <c r="G32" s="406"/>
      <c r="H32" s="406"/>
      <c r="I32" s="406"/>
      <c r="J32" s="406"/>
      <c r="K32" s="406"/>
      <c r="L32" s="406"/>
    </row>
    <row r="34" spans="1:12" s="98" customFormat="1" ht="47.25">
      <c r="A34" s="102" t="s">
        <v>145</v>
      </c>
      <c r="B34" s="13" t="str">
        <f>B5</f>
        <v>2019. évi eredeti előirányzat</v>
      </c>
      <c r="C34" s="13" t="str">
        <f t="shared" ref="C34:F34" si="6">C5</f>
        <v>I. Módosítás</v>
      </c>
      <c r="D34" s="13" t="str">
        <f>'6. sz. tábla'!D5</f>
        <v>II. Módosítás</v>
      </c>
      <c r="E34" s="13" t="str">
        <f>'6. sz. tábla'!E5</f>
        <v>III. Módosítás</v>
      </c>
      <c r="F34" s="13" t="str">
        <f t="shared" si="6"/>
        <v>Eltérés</v>
      </c>
      <c r="G34" s="102" t="s">
        <v>146</v>
      </c>
      <c r="H34" s="13" t="str">
        <f>B34</f>
        <v>2019. évi eredeti előirányzat</v>
      </c>
      <c r="I34" s="13" t="str">
        <f>C34</f>
        <v>I. Módosítás</v>
      </c>
      <c r="J34" s="13" t="str">
        <f>'6. sz. tábla'!J5</f>
        <v>II. Módosítás</v>
      </c>
      <c r="K34" s="13" t="str">
        <f>'6. sz. tábla'!K5</f>
        <v>III. Módosítás</v>
      </c>
      <c r="L34" s="13" t="str">
        <f>F34</f>
        <v>Eltérés</v>
      </c>
    </row>
    <row r="35" spans="1:12">
      <c r="A35" s="102" t="s">
        <v>219</v>
      </c>
      <c r="B35" s="101"/>
      <c r="C35" s="101"/>
      <c r="D35" s="101"/>
      <c r="E35" s="101"/>
      <c r="F35" s="101"/>
      <c r="G35" s="102" t="s">
        <v>14</v>
      </c>
      <c r="H35" s="104"/>
      <c r="I35" s="104"/>
      <c r="J35" s="104"/>
      <c r="K35" s="104"/>
      <c r="L35" s="104"/>
    </row>
    <row r="36" spans="1:12" ht="31.5">
      <c r="A36" s="377" t="s">
        <v>220</v>
      </c>
      <c r="B36" s="104"/>
      <c r="C36" s="104"/>
      <c r="D36" s="104"/>
      <c r="E36" s="104"/>
      <c r="F36" s="104"/>
      <c r="G36" s="105" t="s">
        <v>148</v>
      </c>
      <c r="H36" s="104"/>
      <c r="I36" s="104"/>
      <c r="J36" s="104"/>
      <c r="K36" s="104"/>
      <c r="L36" s="104"/>
    </row>
    <row r="37" spans="1:12">
      <c r="A37" s="105" t="s">
        <v>149</v>
      </c>
      <c r="B37" s="104"/>
      <c r="C37" s="104"/>
      <c r="D37" s="104"/>
      <c r="E37" s="104"/>
      <c r="F37" s="104"/>
      <c r="G37" s="105" t="s">
        <v>79</v>
      </c>
      <c r="H37" s="104"/>
      <c r="I37" s="104"/>
      <c r="J37" s="104"/>
      <c r="K37" s="104"/>
      <c r="L37" s="104"/>
    </row>
    <row r="38" spans="1:12">
      <c r="A38" s="105" t="s">
        <v>150</v>
      </c>
      <c r="B38" s="104">
        <f>'2.sz.tábla'!B43</f>
        <v>600000</v>
      </c>
      <c r="C38" s="104">
        <f>'2.sz.tábla'!C43</f>
        <v>600000</v>
      </c>
      <c r="D38" s="104">
        <f>'2.sz.tábla'!D43</f>
        <v>600000</v>
      </c>
      <c r="E38" s="104">
        <f>'2.sz.tábla'!E43</f>
        <v>600000</v>
      </c>
      <c r="F38" s="104">
        <f>'2.sz.tábla'!F43</f>
        <v>0</v>
      </c>
      <c r="G38" s="105" t="s">
        <v>80</v>
      </c>
      <c r="H38" s="104"/>
      <c r="I38" s="104"/>
      <c r="J38" s="104"/>
      <c r="K38" s="104"/>
      <c r="L38" s="104"/>
    </row>
    <row r="39" spans="1:12" ht="31.5">
      <c r="A39" s="184" t="s">
        <v>152</v>
      </c>
      <c r="B39" s="104"/>
      <c r="C39" s="104"/>
      <c r="D39" s="104"/>
      <c r="E39" s="104"/>
      <c r="F39" s="104"/>
      <c r="G39" s="105" t="s">
        <v>153</v>
      </c>
      <c r="H39" s="104"/>
      <c r="I39" s="104"/>
      <c r="J39" s="104"/>
      <c r="K39" s="104"/>
      <c r="L39" s="104"/>
    </row>
    <row r="40" spans="1:12">
      <c r="A40" s="105"/>
      <c r="B40" s="104"/>
      <c r="C40" s="104"/>
      <c r="D40" s="104"/>
      <c r="E40" s="104"/>
      <c r="F40" s="104"/>
      <c r="G40" s="105" t="s">
        <v>81</v>
      </c>
      <c r="H40" s="104"/>
      <c r="I40" s="104"/>
      <c r="J40" s="104"/>
      <c r="K40" s="104"/>
      <c r="L40" s="104"/>
    </row>
    <row r="41" spans="1:12">
      <c r="A41" s="105"/>
      <c r="B41" s="104"/>
      <c r="C41" s="104"/>
      <c r="D41" s="104"/>
      <c r="E41" s="104"/>
      <c r="F41" s="104"/>
      <c r="G41" s="91" t="s">
        <v>154</v>
      </c>
      <c r="H41" s="104"/>
      <c r="I41" s="104"/>
      <c r="J41" s="104"/>
      <c r="K41" s="104"/>
      <c r="L41" s="104"/>
    </row>
    <row r="42" spans="1:12" ht="31.5">
      <c r="A42" s="105"/>
      <c r="B42" s="104"/>
      <c r="C42" s="104"/>
      <c r="D42" s="104"/>
      <c r="E42" s="104"/>
      <c r="F42" s="104"/>
      <c r="G42" s="91" t="s">
        <v>155</v>
      </c>
      <c r="H42" s="104"/>
      <c r="I42" s="104"/>
      <c r="J42" s="104"/>
      <c r="K42" s="104"/>
      <c r="L42" s="104"/>
    </row>
    <row r="43" spans="1:12" ht="31.5">
      <c r="A43" s="377"/>
      <c r="B43" s="104"/>
      <c r="C43" s="106"/>
      <c r="D43" s="106"/>
      <c r="E43" s="106"/>
      <c r="F43" s="104"/>
      <c r="G43" s="91" t="s">
        <v>156</v>
      </c>
      <c r="H43" s="104"/>
      <c r="I43" s="104"/>
      <c r="J43" s="104"/>
      <c r="K43" s="104"/>
      <c r="L43" s="104"/>
    </row>
    <row r="44" spans="1:12" ht="30" customHeight="1">
      <c r="A44" s="184"/>
      <c r="B44" s="104"/>
      <c r="C44" s="104"/>
      <c r="D44" s="104"/>
      <c r="E44" s="104"/>
      <c r="F44" s="104"/>
      <c r="G44" s="91" t="s">
        <v>157</v>
      </c>
      <c r="H44" s="104"/>
      <c r="I44" s="104"/>
      <c r="J44" s="104"/>
      <c r="K44" s="104"/>
      <c r="L44" s="104"/>
    </row>
    <row r="45" spans="1:12">
      <c r="A45" s="105"/>
      <c r="B45" s="104"/>
      <c r="C45" s="104"/>
      <c r="D45" s="104"/>
      <c r="E45" s="104"/>
      <c r="F45" s="104"/>
      <c r="G45" s="91" t="s">
        <v>158</v>
      </c>
      <c r="H45" s="104"/>
      <c r="I45" s="104"/>
      <c r="J45" s="104"/>
      <c r="K45" s="104"/>
      <c r="L45" s="104"/>
    </row>
    <row r="46" spans="1:12" ht="31.5">
      <c r="A46" s="102" t="s">
        <v>237</v>
      </c>
      <c r="B46" s="107"/>
      <c r="C46" s="107"/>
      <c r="D46" s="107"/>
      <c r="E46" s="107"/>
      <c r="F46" s="104"/>
      <c r="G46" s="102" t="s">
        <v>238</v>
      </c>
      <c r="H46" s="107">
        <f>SUM(H36:H45)</f>
        <v>0</v>
      </c>
      <c r="I46" s="107">
        <f>SUM(I36:I45)</f>
        <v>0</v>
      </c>
      <c r="J46" s="107">
        <f>SUM(J36:J45)</f>
        <v>0</v>
      </c>
      <c r="K46" s="107">
        <f>SUM(K36:K45)</f>
        <v>0</v>
      </c>
      <c r="L46" s="107">
        <f>SUM(L36:L45)</f>
        <v>0</v>
      </c>
    </row>
    <row r="47" spans="1:12">
      <c r="A47" s="103" t="s">
        <v>223</v>
      </c>
      <c r="B47" s="104"/>
      <c r="C47" s="104"/>
      <c r="D47" s="104"/>
      <c r="E47" s="104"/>
      <c r="F47" s="104"/>
      <c r="G47" s="103" t="s">
        <v>224</v>
      </c>
      <c r="H47" s="104"/>
      <c r="I47" s="104"/>
      <c r="J47" s="104"/>
      <c r="K47" s="104"/>
      <c r="L47" s="104"/>
    </row>
    <row r="48" spans="1:12" ht="47.25">
      <c r="A48" s="102" t="s">
        <v>239</v>
      </c>
      <c r="B48" s="107">
        <f>B38</f>
        <v>600000</v>
      </c>
      <c r="C48" s="107">
        <f t="shared" ref="C48:F48" si="7">C38</f>
        <v>600000</v>
      </c>
      <c r="D48" s="107">
        <f t="shared" si="7"/>
        <v>600000</v>
      </c>
      <c r="E48" s="107">
        <f t="shared" si="7"/>
        <v>600000</v>
      </c>
      <c r="F48" s="107">
        <f t="shared" si="7"/>
        <v>0</v>
      </c>
      <c r="G48" s="102" t="s">
        <v>240</v>
      </c>
      <c r="H48" s="107">
        <f>H46+H47</f>
        <v>0</v>
      </c>
      <c r="I48" s="107">
        <f>I46+I47</f>
        <v>0</v>
      </c>
      <c r="J48" s="107">
        <f>J46+J47</f>
        <v>0</v>
      </c>
      <c r="K48" s="107">
        <f>K46+K47</f>
        <v>0</v>
      </c>
      <c r="L48" s="107">
        <f>L46+L47</f>
        <v>0</v>
      </c>
    </row>
    <row r="49" spans="1:12">
      <c r="A49" s="102" t="s">
        <v>227</v>
      </c>
      <c r="B49" s="107"/>
      <c r="C49" s="107"/>
      <c r="D49" s="107"/>
      <c r="E49" s="107"/>
      <c r="F49" s="104"/>
      <c r="G49" s="107" t="s">
        <v>15</v>
      </c>
      <c r="H49" s="104"/>
      <c r="I49" s="104"/>
      <c r="J49" s="104"/>
      <c r="K49" s="104"/>
      <c r="L49" s="104"/>
    </row>
    <row r="50" spans="1:12" ht="31.5">
      <c r="A50" s="184" t="s">
        <v>178</v>
      </c>
      <c r="B50" s="104"/>
      <c r="C50" s="104"/>
      <c r="D50" s="104"/>
      <c r="E50" s="104"/>
      <c r="F50" s="104">
        <v>0</v>
      </c>
      <c r="G50" s="105" t="s">
        <v>179</v>
      </c>
      <c r="H50" s="104"/>
      <c r="I50" s="104"/>
      <c r="J50" s="104"/>
      <c r="K50" s="104"/>
      <c r="L50" s="104"/>
    </row>
    <row r="51" spans="1:12">
      <c r="A51" s="91" t="s">
        <v>228</v>
      </c>
      <c r="B51" s="104">
        <f>B22</f>
        <v>0</v>
      </c>
      <c r="C51" s="104">
        <v>0</v>
      </c>
      <c r="D51" s="104">
        <v>0</v>
      </c>
      <c r="E51" s="104">
        <v>0</v>
      </c>
      <c r="F51" s="104">
        <v>0</v>
      </c>
      <c r="G51" s="105" t="s">
        <v>181</v>
      </c>
      <c r="H51" s="104"/>
      <c r="I51" s="104"/>
      <c r="J51" s="104"/>
      <c r="K51" s="104"/>
      <c r="L51" s="104"/>
    </row>
    <row r="52" spans="1:12" ht="31.5">
      <c r="A52" s="91" t="s">
        <v>229</v>
      </c>
      <c r="B52" s="104">
        <f>B23</f>
        <v>0</v>
      </c>
      <c r="C52" s="104">
        <f t="shared" ref="C52:F52" si="8">C23</f>
        <v>0</v>
      </c>
      <c r="D52" s="104">
        <v>0</v>
      </c>
      <c r="E52" s="104">
        <v>0</v>
      </c>
      <c r="F52" s="104">
        <f t="shared" si="8"/>
        <v>0</v>
      </c>
      <c r="G52" s="105" t="s">
        <v>183</v>
      </c>
      <c r="H52" s="104"/>
      <c r="I52" s="104"/>
      <c r="J52" s="104"/>
      <c r="K52" s="104"/>
      <c r="L52" s="104"/>
    </row>
    <row r="53" spans="1:12">
      <c r="A53" s="105"/>
      <c r="B53" s="104"/>
      <c r="C53" s="104"/>
      <c r="D53" s="104"/>
      <c r="E53" s="104"/>
      <c r="F53" s="104"/>
      <c r="G53" s="105" t="s">
        <v>230</v>
      </c>
      <c r="H53" s="104"/>
      <c r="I53" s="104"/>
      <c r="J53" s="104"/>
      <c r="K53" s="104"/>
      <c r="L53" s="104"/>
    </row>
    <row r="54" spans="1:12" ht="31.5">
      <c r="A54" s="105"/>
      <c r="B54" s="104"/>
      <c r="C54" s="104"/>
      <c r="D54" s="104"/>
      <c r="E54" s="104"/>
      <c r="F54" s="104"/>
      <c r="G54" s="105" t="s">
        <v>231</v>
      </c>
      <c r="H54" s="104">
        <f>'5. sz. tábla'!B30</f>
        <v>26790</v>
      </c>
      <c r="I54" s="104">
        <f>'5. sz. tábla'!C30</f>
        <v>26790</v>
      </c>
      <c r="J54" s="104">
        <f>'5. sz. tábla'!D30</f>
        <v>26790</v>
      </c>
      <c r="K54" s="104">
        <f>'5. sz. tábla'!E30</f>
        <v>26790</v>
      </c>
      <c r="L54" s="104">
        <f>'5. sz. tábla'!F30</f>
        <v>0</v>
      </c>
    </row>
    <row r="55" spans="1:12" ht="31.5">
      <c r="A55" s="105"/>
      <c r="B55" s="104"/>
      <c r="C55" s="104"/>
      <c r="D55" s="104"/>
      <c r="E55" s="104"/>
      <c r="F55" s="104"/>
      <c r="G55" s="109" t="s">
        <v>232</v>
      </c>
      <c r="H55" s="104">
        <f>'5. sz. tábla'!B31</f>
        <v>0</v>
      </c>
      <c r="I55" s="104">
        <f>'5. sz. tábla'!C31</f>
        <v>980598</v>
      </c>
      <c r="J55" s="104">
        <f>'5. sz. tábla'!D31</f>
        <v>980598</v>
      </c>
      <c r="K55" s="104">
        <f>'5. sz. tábla'!E31</f>
        <v>980598</v>
      </c>
      <c r="L55" s="104">
        <f>'5. sz. tábla'!F31</f>
        <v>0</v>
      </c>
    </row>
    <row r="56" spans="1:12" ht="31.5">
      <c r="A56" s="103"/>
      <c r="B56" s="104"/>
      <c r="C56" s="104"/>
      <c r="D56" s="104"/>
      <c r="E56" s="104"/>
      <c r="F56" s="104"/>
      <c r="G56" s="91" t="s">
        <v>187</v>
      </c>
      <c r="H56" s="104"/>
      <c r="I56" s="104"/>
      <c r="J56" s="104"/>
      <c r="K56" s="104"/>
      <c r="L56" s="104"/>
    </row>
    <row r="57" spans="1:12" ht="31.5">
      <c r="A57" s="103"/>
      <c r="B57" s="104"/>
      <c r="C57" s="104"/>
      <c r="D57" s="104"/>
      <c r="E57" s="104"/>
      <c r="F57" s="104"/>
      <c r="G57" s="91" t="s">
        <v>233</v>
      </c>
      <c r="H57" s="104"/>
      <c r="I57" s="104"/>
      <c r="J57" s="104"/>
      <c r="K57" s="104"/>
      <c r="L57" s="104"/>
    </row>
    <row r="58" spans="1:12" ht="31.5">
      <c r="A58" s="102" t="s">
        <v>241</v>
      </c>
      <c r="B58" s="107">
        <f>SUM(B50:B56)</f>
        <v>0</v>
      </c>
      <c r="C58" s="107">
        <f t="shared" ref="C58:F58" si="9">SUM(C50:C56)</f>
        <v>0</v>
      </c>
      <c r="D58" s="107">
        <f t="shared" si="9"/>
        <v>0</v>
      </c>
      <c r="E58" s="107">
        <f t="shared" si="9"/>
        <v>0</v>
      </c>
      <c r="F58" s="107">
        <f t="shared" si="9"/>
        <v>0</v>
      </c>
      <c r="G58" s="102" t="s">
        <v>242</v>
      </c>
      <c r="H58" s="107">
        <f t="shared" ref="H58:L58" si="10">SUM(H50:H56)</f>
        <v>26790</v>
      </c>
      <c r="I58" s="107">
        <f t="shared" si="10"/>
        <v>1007388</v>
      </c>
      <c r="J58" s="107">
        <f t="shared" si="10"/>
        <v>1007388</v>
      </c>
      <c r="K58" s="107">
        <f t="shared" si="10"/>
        <v>1007388</v>
      </c>
      <c r="L58" s="107">
        <f t="shared" si="10"/>
        <v>0</v>
      </c>
    </row>
    <row r="59" spans="1:12">
      <c r="A59" s="103" t="s">
        <v>223</v>
      </c>
      <c r="B59" s="104">
        <f>'[2]2.sz.tábla'!B70</f>
        <v>0</v>
      </c>
      <c r="C59" s="104">
        <v>0</v>
      </c>
      <c r="D59" s="104">
        <v>0</v>
      </c>
      <c r="E59" s="104">
        <v>0</v>
      </c>
      <c r="F59" s="104">
        <v>0</v>
      </c>
      <c r="G59" s="103" t="s">
        <v>224</v>
      </c>
      <c r="H59" s="104">
        <f>'[2]5. sz. tábla'!B27</f>
        <v>0</v>
      </c>
      <c r="I59" s="104">
        <v>0</v>
      </c>
      <c r="J59" s="104">
        <v>0</v>
      </c>
      <c r="K59" s="104">
        <v>0</v>
      </c>
      <c r="L59" s="104">
        <v>0</v>
      </c>
    </row>
    <row r="60" spans="1:12">
      <c r="A60" s="103"/>
      <c r="B60" s="104"/>
      <c r="C60" s="104"/>
      <c r="D60" s="104"/>
      <c r="E60" s="104"/>
      <c r="F60" s="104"/>
      <c r="G60" s="105"/>
      <c r="H60" s="104"/>
      <c r="I60" s="104"/>
      <c r="J60" s="104"/>
      <c r="K60" s="104"/>
      <c r="L60" s="104"/>
    </row>
    <row r="61" spans="1:12" ht="47.25">
      <c r="A61" s="102" t="s">
        <v>243</v>
      </c>
      <c r="B61" s="107">
        <f>B58+B59</f>
        <v>0</v>
      </c>
      <c r="C61" s="107">
        <f t="shared" ref="C61:F61" si="11">C58+C59</f>
        <v>0</v>
      </c>
      <c r="D61" s="107">
        <f t="shared" si="11"/>
        <v>0</v>
      </c>
      <c r="E61" s="107">
        <f t="shared" si="11"/>
        <v>0</v>
      </c>
      <c r="F61" s="107">
        <f t="shared" si="11"/>
        <v>0</v>
      </c>
      <c r="G61" s="102" t="s">
        <v>244</v>
      </c>
      <c r="H61" s="107">
        <f t="shared" ref="H61:L61" si="12">H58+H59</f>
        <v>26790</v>
      </c>
      <c r="I61" s="107">
        <f t="shared" si="12"/>
        <v>1007388</v>
      </c>
      <c r="J61" s="107">
        <f t="shared" si="12"/>
        <v>1007388</v>
      </c>
      <c r="K61" s="107">
        <f t="shared" si="12"/>
        <v>1007388</v>
      </c>
      <c r="L61" s="107">
        <f t="shared" si="12"/>
        <v>0</v>
      </c>
    </row>
    <row r="62" spans="1:12" ht="15.75" customHeight="1">
      <c r="A62" s="406" t="s">
        <v>476</v>
      </c>
      <c r="B62" s="406"/>
      <c r="C62" s="406"/>
      <c r="D62" s="406"/>
      <c r="E62" s="406"/>
      <c r="F62" s="406"/>
      <c r="G62" s="406"/>
      <c r="H62" s="406"/>
      <c r="I62" s="406"/>
      <c r="J62" s="406"/>
      <c r="K62" s="406"/>
      <c r="L62" s="406"/>
    </row>
    <row r="64" spans="1:12" s="98" customFormat="1" ht="47.25">
      <c r="A64" s="102" t="s">
        <v>145</v>
      </c>
      <c r="B64" s="13" t="str">
        <f>B5</f>
        <v>2019. évi eredeti előirányzat</v>
      </c>
      <c r="C64" s="13" t="str">
        <f t="shared" ref="C64:F64" si="13">C5</f>
        <v>I. Módosítás</v>
      </c>
      <c r="D64" s="13" t="str">
        <f t="shared" si="13"/>
        <v>II. Módosítás</v>
      </c>
      <c r="E64" s="13" t="str">
        <f t="shared" si="13"/>
        <v>III. Módosítás</v>
      </c>
      <c r="F64" s="13" t="str">
        <f t="shared" si="13"/>
        <v>Eltérés</v>
      </c>
      <c r="G64" s="102" t="s">
        <v>146</v>
      </c>
      <c r="H64" s="13" t="str">
        <f>B64</f>
        <v>2019. évi eredeti előirányzat</v>
      </c>
      <c r="I64" s="13" t="str">
        <f>C64</f>
        <v>I. Módosítás</v>
      </c>
      <c r="J64" s="13" t="str">
        <f>D64</f>
        <v>II. Módosítás</v>
      </c>
      <c r="K64" s="13" t="str">
        <f>E64</f>
        <v>III. Módosítás</v>
      </c>
      <c r="L64" s="13" t="str">
        <f t="shared" ref="L64" si="14">F64</f>
        <v>Eltérés</v>
      </c>
    </row>
    <row r="65" spans="1:12">
      <c r="A65" s="102" t="s">
        <v>219</v>
      </c>
      <c r="B65" s="101"/>
      <c r="C65" s="101"/>
      <c r="D65" s="101"/>
      <c r="E65" s="101"/>
      <c r="F65" s="101"/>
      <c r="G65" s="102" t="s">
        <v>14</v>
      </c>
      <c r="H65" s="104"/>
      <c r="I65" s="104"/>
      <c r="J65" s="104"/>
      <c r="K65" s="104"/>
      <c r="L65" s="104"/>
    </row>
    <row r="66" spans="1:12" ht="31.5">
      <c r="A66" s="377" t="s">
        <v>220</v>
      </c>
      <c r="B66" s="104">
        <v>0</v>
      </c>
      <c r="C66" s="104">
        <v>0</v>
      </c>
      <c r="D66" s="104">
        <v>0</v>
      </c>
      <c r="E66" s="104">
        <v>0</v>
      </c>
      <c r="F66" s="104">
        <v>0</v>
      </c>
      <c r="G66" s="105" t="s">
        <v>148</v>
      </c>
      <c r="H66" s="104">
        <v>0</v>
      </c>
      <c r="I66" s="104">
        <v>0</v>
      </c>
      <c r="J66" s="104">
        <v>0</v>
      </c>
      <c r="K66" s="104">
        <v>0</v>
      </c>
      <c r="L66" s="104">
        <v>0</v>
      </c>
    </row>
    <row r="67" spans="1:12">
      <c r="A67" s="105" t="s">
        <v>149</v>
      </c>
      <c r="B67" s="104">
        <v>0</v>
      </c>
      <c r="C67" s="104">
        <v>0</v>
      </c>
      <c r="D67" s="104">
        <v>0</v>
      </c>
      <c r="E67" s="104">
        <v>0</v>
      </c>
      <c r="F67" s="104">
        <f t="shared" ref="F67" si="15">F8</f>
        <v>0</v>
      </c>
      <c r="G67" s="105" t="s">
        <v>79</v>
      </c>
      <c r="H67" s="104">
        <v>0</v>
      </c>
      <c r="I67" s="104">
        <v>0</v>
      </c>
      <c r="J67" s="104">
        <v>0</v>
      </c>
      <c r="K67" s="104">
        <v>0</v>
      </c>
      <c r="L67" s="104">
        <v>0</v>
      </c>
    </row>
    <row r="68" spans="1:12">
      <c r="A68" s="105" t="s">
        <v>150</v>
      </c>
      <c r="B68" s="104">
        <v>0</v>
      </c>
      <c r="C68" s="104">
        <v>0</v>
      </c>
      <c r="D68" s="104">
        <v>0</v>
      </c>
      <c r="E68" s="104">
        <v>0</v>
      </c>
      <c r="F68" s="104">
        <f>F9+F38</f>
        <v>0</v>
      </c>
      <c r="G68" s="105" t="s">
        <v>151</v>
      </c>
      <c r="H68" s="104">
        <v>0</v>
      </c>
      <c r="I68" s="104">
        <v>0</v>
      </c>
      <c r="J68" s="104">
        <v>0</v>
      </c>
      <c r="K68" s="104">
        <v>0</v>
      </c>
      <c r="L68" s="104">
        <v>0</v>
      </c>
    </row>
    <row r="69" spans="1:12" ht="31.5">
      <c r="A69" s="184" t="s">
        <v>152</v>
      </c>
      <c r="B69" s="104">
        <f>B10</f>
        <v>0</v>
      </c>
      <c r="C69" s="104">
        <f t="shared" ref="C69:F69" si="16">C10</f>
        <v>0</v>
      </c>
      <c r="D69" s="104">
        <v>0</v>
      </c>
      <c r="E69" s="104">
        <v>0</v>
      </c>
      <c r="F69" s="104">
        <f t="shared" si="16"/>
        <v>0</v>
      </c>
      <c r="G69" s="105" t="s">
        <v>153</v>
      </c>
      <c r="H69" s="104">
        <v>0</v>
      </c>
      <c r="I69" s="104">
        <v>0</v>
      </c>
      <c r="J69" s="104">
        <v>0</v>
      </c>
      <c r="K69" s="104">
        <v>0</v>
      </c>
      <c r="L69" s="104">
        <f t="shared" ref="L69" si="17">L10</f>
        <v>0</v>
      </c>
    </row>
    <row r="70" spans="1:12">
      <c r="A70" s="105"/>
      <c r="B70" s="104"/>
      <c r="C70" s="104"/>
      <c r="D70" s="104"/>
      <c r="E70" s="104"/>
      <c r="F70" s="104"/>
      <c r="G70" s="105" t="s">
        <v>81</v>
      </c>
      <c r="H70" s="104">
        <v>0</v>
      </c>
      <c r="I70" s="104">
        <v>0</v>
      </c>
      <c r="J70" s="104">
        <v>0</v>
      </c>
      <c r="K70" s="104">
        <v>0</v>
      </c>
      <c r="L70" s="104">
        <v>0</v>
      </c>
    </row>
    <row r="71" spans="1:12">
      <c r="A71" s="105"/>
      <c r="B71" s="104"/>
      <c r="C71" s="104"/>
      <c r="D71" s="104"/>
      <c r="E71" s="104"/>
      <c r="F71" s="104"/>
      <c r="G71" s="91" t="s">
        <v>154</v>
      </c>
      <c r="H71" s="104">
        <f t="shared" ref="H71:L71" si="18">H12</f>
        <v>0</v>
      </c>
      <c r="I71" s="104">
        <f t="shared" si="18"/>
        <v>0</v>
      </c>
      <c r="J71" s="104">
        <v>0</v>
      </c>
      <c r="K71" s="104">
        <v>0</v>
      </c>
      <c r="L71" s="104">
        <f t="shared" si="18"/>
        <v>0</v>
      </c>
    </row>
    <row r="72" spans="1:12" ht="31.5">
      <c r="A72" s="105"/>
      <c r="B72" s="104"/>
      <c r="C72" s="104"/>
      <c r="D72" s="104"/>
      <c r="E72" s="104"/>
      <c r="F72" s="104"/>
      <c r="G72" s="91" t="s">
        <v>155</v>
      </c>
      <c r="H72" s="104"/>
      <c r="I72" s="104"/>
      <c r="J72" s="104"/>
      <c r="K72" s="104"/>
      <c r="L72" s="104"/>
    </row>
    <row r="73" spans="1:12" ht="31.5">
      <c r="A73" s="377"/>
      <c r="B73" s="104"/>
      <c r="C73" s="106"/>
      <c r="D73" s="106"/>
      <c r="E73" s="106"/>
      <c r="F73" s="106"/>
      <c r="G73" s="91" t="s">
        <v>156</v>
      </c>
      <c r="H73" s="104"/>
      <c r="I73" s="104"/>
      <c r="J73" s="104"/>
      <c r="K73" s="104"/>
      <c r="L73" s="104"/>
    </row>
    <row r="74" spans="1:12" ht="31.5">
      <c r="A74" s="184"/>
      <c r="B74" s="104"/>
      <c r="C74" s="104"/>
      <c r="D74" s="104"/>
      <c r="E74" s="104"/>
      <c r="F74" s="104"/>
      <c r="G74" s="91" t="s">
        <v>157</v>
      </c>
      <c r="H74" s="104"/>
      <c r="I74" s="104"/>
      <c r="J74" s="104"/>
      <c r="K74" s="104"/>
      <c r="L74" s="104"/>
    </row>
    <row r="75" spans="1:12">
      <c r="A75" s="105"/>
      <c r="B75" s="104"/>
      <c r="C75" s="104"/>
      <c r="D75" s="104"/>
      <c r="E75" s="104"/>
      <c r="F75" s="104"/>
      <c r="G75" s="91" t="s">
        <v>158</v>
      </c>
      <c r="H75" s="104">
        <v>0</v>
      </c>
      <c r="I75" s="104">
        <v>0</v>
      </c>
      <c r="J75" s="104">
        <v>0</v>
      </c>
      <c r="K75" s="104">
        <v>0</v>
      </c>
      <c r="L75" s="104">
        <v>0</v>
      </c>
    </row>
    <row r="76" spans="1:12" ht="47.25">
      <c r="A76" s="102" t="s">
        <v>245</v>
      </c>
      <c r="B76" s="107">
        <f>SUM(B66:B75)</f>
        <v>0</v>
      </c>
      <c r="C76" s="107">
        <f t="shared" ref="C76:E76" si="19">SUM(C66:C75)</f>
        <v>0</v>
      </c>
      <c r="D76" s="107">
        <f t="shared" si="19"/>
        <v>0</v>
      </c>
      <c r="E76" s="107">
        <f t="shared" si="19"/>
        <v>0</v>
      </c>
      <c r="F76" s="107">
        <f>SUM(F66:F75)</f>
        <v>0</v>
      </c>
      <c r="G76" s="102" t="s">
        <v>246</v>
      </c>
      <c r="H76" s="107">
        <f>SUM(H66:H75)</f>
        <v>0</v>
      </c>
      <c r="I76" s="107">
        <f t="shared" ref="I76:L76" si="20">SUM(I66:I75)</f>
        <v>0</v>
      </c>
      <c r="J76" s="107">
        <f t="shared" si="20"/>
        <v>0</v>
      </c>
      <c r="K76" s="107">
        <f t="shared" si="20"/>
        <v>0</v>
      </c>
      <c r="L76" s="107">
        <f t="shared" si="20"/>
        <v>0</v>
      </c>
    </row>
    <row r="77" spans="1:12">
      <c r="A77" s="103" t="s">
        <v>223</v>
      </c>
      <c r="B77" s="104">
        <v>0</v>
      </c>
      <c r="C77" s="104">
        <v>0</v>
      </c>
      <c r="D77" s="104">
        <v>0</v>
      </c>
      <c r="E77" s="104">
        <v>0</v>
      </c>
      <c r="F77" s="104">
        <v>0</v>
      </c>
      <c r="G77" s="103" t="s">
        <v>224</v>
      </c>
      <c r="H77" s="104">
        <v>0</v>
      </c>
      <c r="I77" s="104">
        <v>0</v>
      </c>
      <c r="J77" s="104">
        <v>0</v>
      </c>
      <c r="K77" s="104">
        <v>0</v>
      </c>
      <c r="L77" s="104">
        <v>0</v>
      </c>
    </row>
    <row r="78" spans="1:12" ht="47.25">
      <c r="A78" s="102" t="s">
        <v>247</v>
      </c>
      <c r="B78" s="107">
        <f>B76+B77</f>
        <v>0</v>
      </c>
      <c r="C78" s="107">
        <f t="shared" ref="C78:F78" si="21">C76+C77</f>
        <v>0</v>
      </c>
      <c r="D78" s="107">
        <f t="shared" si="21"/>
        <v>0</v>
      </c>
      <c r="E78" s="107">
        <f t="shared" si="21"/>
        <v>0</v>
      </c>
      <c r="F78" s="107">
        <f t="shared" si="21"/>
        <v>0</v>
      </c>
      <c r="G78" s="102" t="s">
        <v>248</v>
      </c>
      <c r="H78" s="107">
        <f>H76+H77</f>
        <v>0</v>
      </c>
      <c r="I78" s="107">
        <f t="shared" ref="I78:L78" si="22">I76+I77</f>
        <v>0</v>
      </c>
      <c r="J78" s="107">
        <f t="shared" si="22"/>
        <v>0</v>
      </c>
      <c r="K78" s="107">
        <f t="shared" si="22"/>
        <v>0</v>
      </c>
      <c r="L78" s="107">
        <f t="shared" si="22"/>
        <v>0</v>
      </c>
    </row>
    <row r="79" spans="1:12">
      <c r="A79" s="102" t="s">
        <v>227</v>
      </c>
      <c r="B79" s="107"/>
      <c r="C79" s="107"/>
      <c r="D79" s="107"/>
      <c r="E79" s="107"/>
      <c r="F79" s="107"/>
      <c r="G79" s="107" t="s">
        <v>15</v>
      </c>
      <c r="H79" s="104"/>
      <c r="I79" s="104"/>
      <c r="J79" s="104"/>
      <c r="K79" s="104"/>
      <c r="L79" s="104"/>
    </row>
    <row r="80" spans="1:12" ht="31.5">
      <c r="A80" s="184" t="s">
        <v>178</v>
      </c>
      <c r="B80" s="104">
        <v>0</v>
      </c>
      <c r="C80" s="104">
        <v>0</v>
      </c>
      <c r="D80" s="104">
        <v>0</v>
      </c>
      <c r="E80" s="104">
        <v>0</v>
      </c>
      <c r="F80" s="104">
        <v>0</v>
      </c>
      <c r="G80" s="105" t="s">
        <v>179</v>
      </c>
      <c r="H80" s="104">
        <v>0</v>
      </c>
      <c r="I80" s="104">
        <v>0</v>
      </c>
      <c r="J80" s="104">
        <v>0</v>
      </c>
      <c r="K80" s="104">
        <v>0</v>
      </c>
      <c r="L80" s="104">
        <v>0</v>
      </c>
    </row>
    <row r="81" spans="1:12">
      <c r="A81" s="91" t="s">
        <v>228</v>
      </c>
      <c r="B81" s="104">
        <f t="shared" ref="B81:F82" si="23">B22</f>
        <v>0</v>
      </c>
      <c r="C81" s="104">
        <v>0</v>
      </c>
      <c r="D81" s="104">
        <v>0</v>
      </c>
      <c r="E81" s="104">
        <v>0</v>
      </c>
      <c r="F81" s="104">
        <v>0</v>
      </c>
      <c r="G81" s="105" t="s">
        <v>181</v>
      </c>
      <c r="H81" s="104"/>
      <c r="I81" s="104"/>
      <c r="J81" s="104"/>
      <c r="K81" s="104"/>
      <c r="L81" s="104"/>
    </row>
    <row r="82" spans="1:12" ht="31.5">
      <c r="A82" s="91" t="s">
        <v>229</v>
      </c>
      <c r="B82" s="104">
        <f t="shared" si="23"/>
        <v>0</v>
      </c>
      <c r="C82" s="104">
        <f t="shared" si="23"/>
        <v>0</v>
      </c>
      <c r="D82" s="104">
        <f t="shared" si="23"/>
        <v>0</v>
      </c>
      <c r="E82" s="104">
        <f t="shared" si="23"/>
        <v>0</v>
      </c>
      <c r="F82" s="104">
        <f t="shared" si="23"/>
        <v>0</v>
      </c>
      <c r="G82" s="105" t="s">
        <v>183</v>
      </c>
      <c r="H82" s="104">
        <v>0</v>
      </c>
      <c r="I82" s="104">
        <v>0</v>
      </c>
      <c r="J82" s="104">
        <v>0</v>
      </c>
      <c r="K82" s="104">
        <v>0</v>
      </c>
      <c r="L82" s="104">
        <v>0</v>
      </c>
    </row>
    <row r="83" spans="1:12">
      <c r="A83" s="105"/>
      <c r="B83" s="104"/>
      <c r="C83" s="104"/>
      <c r="D83" s="104"/>
      <c r="E83" s="104"/>
      <c r="F83" s="104"/>
      <c r="G83" s="105" t="s">
        <v>230</v>
      </c>
      <c r="H83" s="104">
        <v>0</v>
      </c>
      <c r="I83" s="104">
        <v>0</v>
      </c>
      <c r="J83" s="104">
        <v>0</v>
      </c>
      <c r="K83" s="104">
        <v>0</v>
      </c>
      <c r="L83" s="104">
        <f t="shared" ref="L83" si="24">L54</f>
        <v>0</v>
      </c>
    </row>
    <row r="84" spans="1:12" ht="31.5">
      <c r="A84" s="102" t="s">
        <v>241</v>
      </c>
      <c r="B84" s="107">
        <f>SUM(B80:B82)</f>
        <v>0</v>
      </c>
      <c r="C84" s="107">
        <f t="shared" ref="C84:F84" si="25">SUM(C80:C82)</f>
        <v>0</v>
      </c>
      <c r="D84" s="107">
        <f t="shared" si="25"/>
        <v>0</v>
      </c>
      <c r="E84" s="107">
        <f t="shared" si="25"/>
        <v>0</v>
      </c>
      <c r="F84" s="107">
        <f t="shared" si="25"/>
        <v>0</v>
      </c>
      <c r="G84" s="105" t="s">
        <v>231</v>
      </c>
      <c r="H84" s="104"/>
      <c r="I84" s="104"/>
      <c r="J84" s="104"/>
      <c r="K84" s="104"/>
      <c r="L84" s="104"/>
    </row>
    <row r="85" spans="1:12" ht="31.5">
      <c r="A85" s="103" t="s">
        <v>223</v>
      </c>
      <c r="B85" s="104">
        <v>0</v>
      </c>
      <c r="C85" s="104">
        <v>0</v>
      </c>
      <c r="D85" s="104">
        <v>0</v>
      </c>
      <c r="E85" s="104">
        <v>0</v>
      </c>
      <c r="F85" s="104">
        <v>0</v>
      </c>
      <c r="G85" s="109" t="s">
        <v>232</v>
      </c>
      <c r="H85" s="104"/>
      <c r="I85" s="104"/>
      <c r="J85" s="104"/>
      <c r="K85" s="104"/>
      <c r="L85" s="104"/>
    </row>
    <row r="86" spans="1:12" ht="31.5">
      <c r="A86" s="103"/>
      <c r="B86" s="104"/>
      <c r="C86" s="104"/>
      <c r="D86" s="104"/>
      <c r="E86" s="104"/>
      <c r="F86" s="104"/>
      <c r="G86" s="91" t="s">
        <v>188</v>
      </c>
      <c r="H86" s="104"/>
      <c r="I86" s="104"/>
      <c r="J86" s="104"/>
      <c r="K86" s="104"/>
      <c r="L86" s="104"/>
    </row>
    <row r="87" spans="1:12" ht="47.25">
      <c r="A87" s="102" t="s">
        <v>249</v>
      </c>
      <c r="B87" s="107">
        <f>SUM(B80:B86)</f>
        <v>0</v>
      </c>
      <c r="C87" s="107">
        <f>C80+C85</f>
        <v>0</v>
      </c>
      <c r="D87" s="107">
        <f>D80+D85</f>
        <v>0</v>
      </c>
      <c r="E87" s="107">
        <f>E80+E85</f>
        <v>0</v>
      </c>
      <c r="F87" s="107">
        <f>F80+F85</f>
        <v>0</v>
      </c>
      <c r="G87" s="102" t="s">
        <v>250</v>
      </c>
      <c r="H87" s="107">
        <f>SUM(H80:H86)</f>
        <v>0</v>
      </c>
      <c r="I87" s="107">
        <f t="shared" ref="I87:L87" si="26">SUM(I80:I86)</f>
        <v>0</v>
      </c>
      <c r="J87" s="107">
        <f t="shared" si="26"/>
        <v>0</v>
      </c>
      <c r="K87" s="107">
        <f t="shared" si="26"/>
        <v>0</v>
      </c>
      <c r="L87" s="107">
        <f t="shared" si="26"/>
        <v>0</v>
      </c>
    </row>
    <row r="88" spans="1:12">
      <c r="B88" s="99">
        <f>B31+B48</f>
        <v>172467579</v>
      </c>
      <c r="C88" s="99">
        <f t="shared" ref="C88:F88" si="27">C31+C48</f>
        <v>181362693</v>
      </c>
      <c r="D88" s="99">
        <f t="shared" si="27"/>
        <v>181751313</v>
      </c>
      <c r="E88" s="99">
        <f t="shared" si="27"/>
        <v>196463876</v>
      </c>
      <c r="F88" s="99">
        <f t="shared" si="27"/>
        <v>14712563</v>
      </c>
      <c r="H88" s="107">
        <f>H31+H61</f>
        <v>172467579</v>
      </c>
      <c r="I88" s="107">
        <f t="shared" ref="I88:K88" si="28">I31+I61</f>
        <v>181362693</v>
      </c>
      <c r="J88" s="107">
        <f t="shared" si="28"/>
        <v>181751313</v>
      </c>
      <c r="K88" s="107">
        <f t="shared" si="28"/>
        <v>196463876</v>
      </c>
      <c r="L88" s="107">
        <f t="shared" ref="L88" si="29">L31+L61</f>
        <v>14712563</v>
      </c>
    </row>
    <row r="89" spans="1:12">
      <c r="A89" s="98" t="s">
        <v>251</v>
      </c>
    </row>
  </sheetData>
  <mergeCells count="3">
    <mergeCell ref="A3:L3"/>
    <mergeCell ref="A32:L32"/>
    <mergeCell ref="A62:L62"/>
  </mergeCells>
  <pageMargins left="0.9055118110236221" right="0.70866141732283472" top="0.94488188976377963" bottom="0.74803149606299213" header="0.51181102362204722" footer="0.31496062992125984"/>
  <pageSetup paperSize="9" scale="55" orientation="landscape" r:id="rId1"/>
  <headerFooter>
    <oddHeader>&amp;L&amp;"Times New Roman,Normál"&amp;12Vászoly Község Önkormányzata&amp;C&amp;"Times New Roman,Normál"&amp;12 7. mellékletAz önkormányzat 2019. évi költségvetéséről szóló 1/2019. (II. 15.) önkormányzati rendelethez</oddHeader>
  </headerFooter>
  <rowBreaks count="3" manualBreakCount="3">
    <brk id="31" max="7" man="1"/>
    <brk id="61" max="7" man="1"/>
    <brk id="8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Q37"/>
  <sheetViews>
    <sheetView tabSelected="1" view="pageLayout" workbookViewId="0">
      <selection activeCell="A2" sqref="A2:N2"/>
    </sheetView>
  </sheetViews>
  <sheetFormatPr defaultRowHeight="15.75"/>
  <cols>
    <col min="1" max="1" width="44.7109375" style="135" customWidth="1"/>
    <col min="2" max="2" width="12.42578125" style="50" bestFit="1" customWidth="1"/>
    <col min="3" max="4" width="14" style="50" bestFit="1" customWidth="1"/>
    <col min="5" max="6" width="12.42578125" style="50" bestFit="1" customWidth="1"/>
    <col min="7" max="7" width="12.140625" style="50" bestFit="1" customWidth="1"/>
    <col min="8" max="8" width="13.7109375" style="50" bestFit="1" customWidth="1"/>
    <col min="9" max="9" width="12.140625" style="50" bestFit="1" customWidth="1"/>
    <col min="10" max="10" width="13.140625" style="50" bestFit="1" customWidth="1"/>
    <col min="11" max="12" width="12.140625" style="50" bestFit="1" customWidth="1"/>
    <col min="13" max="13" width="12.42578125" style="50" bestFit="1" customWidth="1"/>
    <col min="14" max="14" width="14" style="118" bestFit="1" customWidth="1"/>
    <col min="15" max="15" width="13.5703125" style="50" customWidth="1"/>
    <col min="16" max="16" width="12.140625" style="50" bestFit="1" customWidth="1"/>
    <col min="17" max="17" width="11.7109375" style="50" bestFit="1" customWidth="1"/>
    <col min="18" max="256" width="9.140625" style="50"/>
    <col min="257" max="257" width="51" style="50" customWidth="1"/>
    <col min="258" max="259" width="11.85546875" style="50" bestFit="1" customWidth="1"/>
    <col min="260" max="265" width="13.28515625" style="50" bestFit="1" customWidth="1"/>
    <col min="266" max="266" width="16.140625" style="50" bestFit="1" customWidth="1"/>
    <col min="267" max="269" width="13.28515625" style="50" bestFit="1" customWidth="1"/>
    <col min="270" max="270" width="14.140625" style="50" bestFit="1" customWidth="1"/>
    <col min="271" max="512" width="9.140625" style="50"/>
    <col min="513" max="513" width="51" style="50" customWidth="1"/>
    <col min="514" max="515" width="11.85546875" style="50" bestFit="1" customWidth="1"/>
    <col min="516" max="521" width="13.28515625" style="50" bestFit="1" customWidth="1"/>
    <col min="522" max="522" width="16.140625" style="50" bestFit="1" customWidth="1"/>
    <col min="523" max="525" width="13.28515625" style="50" bestFit="1" customWidth="1"/>
    <col min="526" max="526" width="14.140625" style="50" bestFit="1" customWidth="1"/>
    <col min="527" max="768" width="9.140625" style="50"/>
    <col min="769" max="769" width="51" style="50" customWidth="1"/>
    <col min="770" max="771" width="11.85546875" style="50" bestFit="1" customWidth="1"/>
    <col min="772" max="777" width="13.28515625" style="50" bestFit="1" customWidth="1"/>
    <col min="778" max="778" width="16.140625" style="50" bestFit="1" customWidth="1"/>
    <col min="779" max="781" width="13.28515625" style="50" bestFit="1" customWidth="1"/>
    <col min="782" max="782" width="14.140625" style="50" bestFit="1" customWidth="1"/>
    <col min="783" max="1024" width="9.140625" style="50"/>
    <col min="1025" max="1025" width="51" style="50" customWidth="1"/>
    <col min="1026" max="1027" width="11.85546875" style="50" bestFit="1" customWidth="1"/>
    <col min="1028" max="1033" width="13.28515625" style="50" bestFit="1" customWidth="1"/>
    <col min="1034" max="1034" width="16.140625" style="50" bestFit="1" customWidth="1"/>
    <col min="1035" max="1037" width="13.28515625" style="50" bestFit="1" customWidth="1"/>
    <col min="1038" max="1038" width="14.140625" style="50" bestFit="1" customWidth="1"/>
    <col min="1039" max="1280" width="9.140625" style="50"/>
    <col min="1281" max="1281" width="51" style="50" customWidth="1"/>
    <col min="1282" max="1283" width="11.85546875" style="50" bestFit="1" customWidth="1"/>
    <col min="1284" max="1289" width="13.28515625" style="50" bestFit="1" customWidth="1"/>
    <col min="1290" max="1290" width="16.140625" style="50" bestFit="1" customWidth="1"/>
    <col min="1291" max="1293" width="13.28515625" style="50" bestFit="1" customWidth="1"/>
    <col min="1294" max="1294" width="14.140625" style="50" bestFit="1" customWidth="1"/>
    <col min="1295" max="1536" width="9.140625" style="50"/>
    <col min="1537" max="1537" width="51" style="50" customWidth="1"/>
    <col min="1538" max="1539" width="11.85546875" style="50" bestFit="1" customWidth="1"/>
    <col min="1540" max="1545" width="13.28515625" style="50" bestFit="1" customWidth="1"/>
    <col min="1546" max="1546" width="16.140625" style="50" bestFit="1" customWidth="1"/>
    <col min="1547" max="1549" width="13.28515625" style="50" bestFit="1" customWidth="1"/>
    <col min="1550" max="1550" width="14.140625" style="50" bestFit="1" customWidth="1"/>
    <col min="1551" max="1792" width="9.140625" style="50"/>
    <col min="1793" max="1793" width="51" style="50" customWidth="1"/>
    <col min="1794" max="1795" width="11.85546875" style="50" bestFit="1" customWidth="1"/>
    <col min="1796" max="1801" width="13.28515625" style="50" bestFit="1" customWidth="1"/>
    <col min="1802" max="1802" width="16.140625" style="50" bestFit="1" customWidth="1"/>
    <col min="1803" max="1805" width="13.28515625" style="50" bestFit="1" customWidth="1"/>
    <col min="1806" max="1806" width="14.140625" style="50" bestFit="1" customWidth="1"/>
    <col min="1807" max="2048" width="9.140625" style="50"/>
    <col min="2049" max="2049" width="51" style="50" customWidth="1"/>
    <col min="2050" max="2051" width="11.85546875" style="50" bestFit="1" customWidth="1"/>
    <col min="2052" max="2057" width="13.28515625" style="50" bestFit="1" customWidth="1"/>
    <col min="2058" max="2058" width="16.140625" style="50" bestFit="1" customWidth="1"/>
    <col min="2059" max="2061" width="13.28515625" style="50" bestFit="1" customWidth="1"/>
    <col min="2062" max="2062" width="14.140625" style="50" bestFit="1" customWidth="1"/>
    <col min="2063" max="2304" width="9.140625" style="50"/>
    <col min="2305" max="2305" width="51" style="50" customWidth="1"/>
    <col min="2306" max="2307" width="11.85546875" style="50" bestFit="1" customWidth="1"/>
    <col min="2308" max="2313" width="13.28515625" style="50" bestFit="1" customWidth="1"/>
    <col min="2314" max="2314" width="16.140625" style="50" bestFit="1" customWidth="1"/>
    <col min="2315" max="2317" width="13.28515625" style="50" bestFit="1" customWidth="1"/>
    <col min="2318" max="2318" width="14.140625" style="50" bestFit="1" customWidth="1"/>
    <col min="2319" max="2560" width="9.140625" style="50"/>
    <col min="2561" max="2561" width="51" style="50" customWidth="1"/>
    <col min="2562" max="2563" width="11.85546875" style="50" bestFit="1" customWidth="1"/>
    <col min="2564" max="2569" width="13.28515625" style="50" bestFit="1" customWidth="1"/>
    <col min="2570" max="2570" width="16.140625" style="50" bestFit="1" customWidth="1"/>
    <col min="2571" max="2573" width="13.28515625" style="50" bestFit="1" customWidth="1"/>
    <col min="2574" max="2574" width="14.140625" style="50" bestFit="1" customWidth="1"/>
    <col min="2575" max="2816" width="9.140625" style="50"/>
    <col min="2817" max="2817" width="51" style="50" customWidth="1"/>
    <col min="2818" max="2819" width="11.85546875" style="50" bestFit="1" customWidth="1"/>
    <col min="2820" max="2825" width="13.28515625" style="50" bestFit="1" customWidth="1"/>
    <col min="2826" max="2826" width="16.140625" style="50" bestFit="1" customWidth="1"/>
    <col min="2827" max="2829" width="13.28515625" style="50" bestFit="1" customWidth="1"/>
    <col min="2830" max="2830" width="14.140625" style="50" bestFit="1" customWidth="1"/>
    <col min="2831" max="3072" width="9.140625" style="50"/>
    <col min="3073" max="3073" width="51" style="50" customWidth="1"/>
    <col min="3074" max="3075" width="11.85546875" style="50" bestFit="1" customWidth="1"/>
    <col min="3076" max="3081" width="13.28515625" style="50" bestFit="1" customWidth="1"/>
    <col min="3082" max="3082" width="16.140625" style="50" bestFit="1" customWidth="1"/>
    <col min="3083" max="3085" width="13.28515625" style="50" bestFit="1" customWidth="1"/>
    <col min="3086" max="3086" width="14.140625" style="50" bestFit="1" customWidth="1"/>
    <col min="3087" max="3328" width="9.140625" style="50"/>
    <col min="3329" max="3329" width="51" style="50" customWidth="1"/>
    <col min="3330" max="3331" width="11.85546875" style="50" bestFit="1" customWidth="1"/>
    <col min="3332" max="3337" width="13.28515625" style="50" bestFit="1" customWidth="1"/>
    <col min="3338" max="3338" width="16.140625" style="50" bestFit="1" customWidth="1"/>
    <col min="3339" max="3341" width="13.28515625" style="50" bestFit="1" customWidth="1"/>
    <col min="3342" max="3342" width="14.140625" style="50" bestFit="1" customWidth="1"/>
    <col min="3343" max="3584" width="9.140625" style="50"/>
    <col min="3585" max="3585" width="51" style="50" customWidth="1"/>
    <col min="3586" max="3587" width="11.85546875" style="50" bestFit="1" customWidth="1"/>
    <col min="3588" max="3593" width="13.28515625" style="50" bestFit="1" customWidth="1"/>
    <col min="3594" max="3594" width="16.140625" style="50" bestFit="1" customWidth="1"/>
    <col min="3595" max="3597" width="13.28515625" style="50" bestFit="1" customWidth="1"/>
    <col min="3598" max="3598" width="14.140625" style="50" bestFit="1" customWidth="1"/>
    <col min="3599" max="3840" width="9.140625" style="50"/>
    <col min="3841" max="3841" width="51" style="50" customWidth="1"/>
    <col min="3842" max="3843" width="11.85546875" style="50" bestFit="1" customWidth="1"/>
    <col min="3844" max="3849" width="13.28515625" style="50" bestFit="1" customWidth="1"/>
    <col min="3850" max="3850" width="16.140625" style="50" bestFit="1" customWidth="1"/>
    <col min="3851" max="3853" width="13.28515625" style="50" bestFit="1" customWidth="1"/>
    <col min="3854" max="3854" width="14.140625" style="50" bestFit="1" customWidth="1"/>
    <col min="3855" max="4096" width="9.140625" style="50"/>
    <col min="4097" max="4097" width="51" style="50" customWidth="1"/>
    <col min="4098" max="4099" width="11.85546875" style="50" bestFit="1" customWidth="1"/>
    <col min="4100" max="4105" width="13.28515625" style="50" bestFit="1" customWidth="1"/>
    <col min="4106" max="4106" width="16.140625" style="50" bestFit="1" customWidth="1"/>
    <col min="4107" max="4109" width="13.28515625" style="50" bestFit="1" customWidth="1"/>
    <col min="4110" max="4110" width="14.140625" style="50" bestFit="1" customWidth="1"/>
    <col min="4111" max="4352" width="9.140625" style="50"/>
    <col min="4353" max="4353" width="51" style="50" customWidth="1"/>
    <col min="4354" max="4355" width="11.85546875" style="50" bestFit="1" customWidth="1"/>
    <col min="4356" max="4361" width="13.28515625" style="50" bestFit="1" customWidth="1"/>
    <col min="4362" max="4362" width="16.140625" style="50" bestFit="1" customWidth="1"/>
    <col min="4363" max="4365" width="13.28515625" style="50" bestFit="1" customWidth="1"/>
    <col min="4366" max="4366" width="14.140625" style="50" bestFit="1" customWidth="1"/>
    <col min="4367" max="4608" width="9.140625" style="50"/>
    <col min="4609" max="4609" width="51" style="50" customWidth="1"/>
    <col min="4610" max="4611" width="11.85546875" style="50" bestFit="1" customWidth="1"/>
    <col min="4612" max="4617" width="13.28515625" style="50" bestFit="1" customWidth="1"/>
    <col min="4618" max="4618" width="16.140625" style="50" bestFit="1" customWidth="1"/>
    <col min="4619" max="4621" width="13.28515625" style="50" bestFit="1" customWidth="1"/>
    <col min="4622" max="4622" width="14.140625" style="50" bestFit="1" customWidth="1"/>
    <col min="4623" max="4864" width="9.140625" style="50"/>
    <col min="4865" max="4865" width="51" style="50" customWidth="1"/>
    <col min="4866" max="4867" width="11.85546875" style="50" bestFit="1" customWidth="1"/>
    <col min="4868" max="4873" width="13.28515625" style="50" bestFit="1" customWidth="1"/>
    <col min="4874" max="4874" width="16.140625" style="50" bestFit="1" customWidth="1"/>
    <col min="4875" max="4877" width="13.28515625" style="50" bestFit="1" customWidth="1"/>
    <col min="4878" max="4878" width="14.140625" style="50" bestFit="1" customWidth="1"/>
    <col min="4879" max="5120" width="9.140625" style="50"/>
    <col min="5121" max="5121" width="51" style="50" customWidth="1"/>
    <col min="5122" max="5123" width="11.85546875" style="50" bestFit="1" customWidth="1"/>
    <col min="5124" max="5129" width="13.28515625" style="50" bestFit="1" customWidth="1"/>
    <col min="5130" max="5130" width="16.140625" style="50" bestFit="1" customWidth="1"/>
    <col min="5131" max="5133" width="13.28515625" style="50" bestFit="1" customWidth="1"/>
    <col min="5134" max="5134" width="14.140625" style="50" bestFit="1" customWidth="1"/>
    <col min="5135" max="5376" width="9.140625" style="50"/>
    <col min="5377" max="5377" width="51" style="50" customWidth="1"/>
    <col min="5378" max="5379" width="11.85546875" style="50" bestFit="1" customWidth="1"/>
    <col min="5380" max="5385" width="13.28515625" style="50" bestFit="1" customWidth="1"/>
    <col min="5386" max="5386" width="16.140625" style="50" bestFit="1" customWidth="1"/>
    <col min="5387" max="5389" width="13.28515625" style="50" bestFit="1" customWidth="1"/>
    <col min="5390" max="5390" width="14.140625" style="50" bestFit="1" customWidth="1"/>
    <col min="5391" max="5632" width="9.140625" style="50"/>
    <col min="5633" max="5633" width="51" style="50" customWidth="1"/>
    <col min="5634" max="5635" width="11.85546875" style="50" bestFit="1" customWidth="1"/>
    <col min="5636" max="5641" width="13.28515625" style="50" bestFit="1" customWidth="1"/>
    <col min="5642" max="5642" width="16.140625" style="50" bestFit="1" customWidth="1"/>
    <col min="5643" max="5645" width="13.28515625" style="50" bestFit="1" customWidth="1"/>
    <col min="5646" max="5646" width="14.140625" style="50" bestFit="1" customWidth="1"/>
    <col min="5647" max="5888" width="9.140625" style="50"/>
    <col min="5889" max="5889" width="51" style="50" customWidth="1"/>
    <col min="5890" max="5891" width="11.85546875" style="50" bestFit="1" customWidth="1"/>
    <col min="5892" max="5897" width="13.28515625" style="50" bestFit="1" customWidth="1"/>
    <col min="5898" max="5898" width="16.140625" style="50" bestFit="1" customWidth="1"/>
    <col min="5899" max="5901" width="13.28515625" style="50" bestFit="1" customWidth="1"/>
    <col min="5902" max="5902" width="14.140625" style="50" bestFit="1" customWidth="1"/>
    <col min="5903" max="6144" width="9.140625" style="50"/>
    <col min="6145" max="6145" width="51" style="50" customWidth="1"/>
    <col min="6146" max="6147" width="11.85546875" style="50" bestFit="1" customWidth="1"/>
    <col min="6148" max="6153" width="13.28515625" style="50" bestFit="1" customWidth="1"/>
    <col min="6154" max="6154" width="16.140625" style="50" bestFit="1" customWidth="1"/>
    <col min="6155" max="6157" width="13.28515625" style="50" bestFit="1" customWidth="1"/>
    <col min="6158" max="6158" width="14.140625" style="50" bestFit="1" customWidth="1"/>
    <col min="6159" max="6400" width="9.140625" style="50"/>
    <col min="6401" max="6401" width="51" style="50" customWidth="1"/>
    <col min="6402" max="6403" width="11.85546875" style="50" bestFit="1" customWidth="1"/>
    <col min="6404" max="6409" width="13.28515625" style="50" bestFit="1" customWidth="1"/>
    <col min="6410" max="6410" width="16.140625" style="50" bestFit="1" customWidth="1"/>
    <col min="6411" max="6413" width="13.28515625" style="50" bestFit="1" customWidth="1"/>
    <col min="6414" max="6414" width="14.140625" style="50" bestFit="1" customWidth="1"/>
    <col min="6415" max="6656" width="9.140625" style="50"/>
    <col min="6657" max="6657" width="51" style="50" customWidth="1"/>
    <col min="6658" max="6659" width="11.85546875" style="50" bestFit="1" customWidth="1"/>
    <col min="6660" max="6665" width="13.28515625" style="50" bestFit="1" customWidth="1"/>
    <col min="6666" max="6666" width="16.140625" style="50" bestFit="1" customWidth="1"/>
    <col min="6667" max="6669" width="13.28515625" style="50" bestFit="1" customWidth="1"/>
    <col min="6670" max="6670" width="14.140625" style="50" bestFit="1" customWidth="1"/>
    <col min="6671" max="6912" width="9.140625" style="50"/>
    <col min="6913" max="6913" width="51" style="50" customWidth="1"/>
    <col min="6914" max="6915" width="11.85546875" style="50" bestFit="1" customWidth="1"/>
    <col min="6916" max="6921" width="13.28515625" style="50" bestFit="1" customWidth="1"/>
    <col min="6922" max="6922" width="16.140625" style="50" bestFit="1" customWidth="1"/>
    <col min="6923" max="6925" width="13.28515625" style="50" bestFit="1" customWidth="1"/>
    <col min="6926" max="6926" width="14.140625" style="50" bestFit="1" customWidth="1"/>
    <col min="6927" max="7168" width="9.140625" style="50"/>
    <col min="7169" max="7169" width="51" style="50" customWidth="1"/>
    <col min="7170" max="7171" width="11.85546875" style="50" bestFit="1" customWidth="1"/>
    <col min="7172" max="7177" width="13.28515625" style="50" bestFit="1" customWidth="1"/>
    <col min="7178" max="7178" width="16.140625" style="50" bestFit="1" customWidth="1"/>
    <col min="7179" max="7181" width="13.28515625" style="50" bestFit="1" customWidth="1"/>
    <col min="7182" max="7182" width="14.140625" style="50" bestFit="1" customWidth="1"/>
    <col min="7183" max="7424" width="9.140625" style="50"/>
    <col min="7425" max="7425" width="51" style="50" customWidth="1"/>
    <col min="7426" max="7427" width="11.85546875" style="50" bestFit="1" customWidth="1"/>
    <col min="7428" max="7433" width="13.28515625" style="50" bestFit="1" customWidth="1"/>
    <col min="7434" max="7434" width="16.140625" style="50" bestFit="1" customWidth="1"/>
    <col min="7435" max="7437" width="13.28515625" style="50" bestFit="1" customWidth="1"/>
    <col min="7438" max="7438" width="14.140625" style="50" bestFit="1" customWidth="1"/>
    <col min="7439" max="7680" width="9.140625" style="50"/>
    <col min="7681" max="7681" width="51" style="50" customWidth="1"/>
    <col min="7682" max="7683" width="11.85546875" style="50" bestFit="1" customWidth="1"/>
    <col min="7684" max="7689" width="13.28515625" style="50" bestFit="1" customWidth="1"/>
    <col min="7690" max="7690" width="16.140625" style="50" bestFit="1" customWidth="1"/>
    <col min="7691" max="7693" width="13.28515625" style="50" bestFit="1" customWidth="1"/>
    <col min="7694" max="7694" width="14.140625" style="50" bestFit="1" customWidth="1"/>
    <col min="7695" max="7936" width="9.140625" style="50"/>
    <col min="7937" max="7937" width="51" style="50" customWidth="1"/>
    <col min="7938" max="7939" width="11.85546875" style="50" bestFit="1" customWidth="1"/>
    <col min="7940" max="7945" width="13.28515625" style="50" bestFit="1" customWidth="1"/>
    <col min="7946" max="7946" width="16.140625" style="50" bestFit="1" customWidth="1"/>
    <col min="7947" max="7949" width="13.28515625" style="50" bestFit="1" customWidth="1"/>
    <col min="7950" max="7950" width="14.140625" style="50" bestFit="1" customWidth="1"/>
    <col min="7951" max="8192" width="9.140625" style="50"/>
    <col min="8193" max="8193" width="51" style="50" customWidth="1"/>
    <col min="8194" max="8195" width="11.85546875" style="50" bestFit="1" customWidth="1"/>
    <col min="8196" max="8201" width="13.28515625" style="50" bestFit="1" customWidth="1"/>
    <col min="8202" max="8202" width="16.140625" style="50" bestFit="1" customWidth="1"/>
    <col min="8203" max="8205" width="13.28515625" style="50" bestFit="1" customWidth="1"/>
    <col min="8206" max="8206" width="14.140625" style="50" bestFit="1" customWidth="1"/>
    <col min="8207" max="8448" width="9.140625" style="50"/>
    <col min="8449" max="8449" width="51" style="50" customWidth="1"/>
    <col min="8450" max="8451" width="11.85546875" style="50" bestFit="1" customWidth="1"/>
    <col min="8452" max="8457" width="13.28515625" style="50" bestFit="1" customWidth="1"/>
    <col min="8458" max="8458" width="16.140625" style="50" bestFit="1" customWidth="1"/>
    <col min="8459" max="8461" width="13.28515625" style="50" bestFit="1" customWidth="1"/>
    <col min="8462" max="8462" width="14.140625" style="50" bestFit="1" customWidth="1"/>
    <col min="8463" max="8704" width="9.140625" style="50"/>
    <col min="8705" max="8705" width="51" style="50" customWidth="1"/>
    <col min="8706" max="8707" width="11.85546875" style="50" bestFit="1" customWidth="1"/>
    <col min="8708" max="8713" width="13.28515625" style="50" bestFit="1" customWidth="1"/>
    <col min="8714" max="8714" width="16.140625" style="50" bestFit="1" customWidth="1"/>
    <col min="8715" max="8717" width="13.28515625" style="50" bestFit="1" customWidth="1"/>
    <col min="8718" max="8718" width="14.140625" style="50" bestFit="1" customWidth="1"/>
    <col min="8719" max="8960" width="9.140625" style="50"/>
    <col min="8961" max="8961" width="51" style="50" customWidth="1"/>
    <col min="8962" max="8963" width="11.85546875" style="50" bestFit="1" customWidth="1"/>
    <col min="8964" max="8969" width="13.28515625" style="50" bestFit="1" customWidth="1"/>
    <col min="8970" max="8970" width="16.140625" style="50" bestFit="1" customWidth="1"/>
    <col min="8971" max="8973" width="13.28515625" style="50" bestFit="1" customWidth="1"/>
    <col min="8974" max="8974" width="14.140625" style="50" bestFit="1" customWidth="1"/>
    <col min="8975" max="9216" width="9.140625" style="50"/>
    <col min="9217" max="9217" width="51" style="50" customWidth="1"/>
    <col min="9218" max="9219" width="11.85546875" style="50" bestFit="1" customWidth="1"/>
    <col min="9220" max="9225" width="13.28515625" style="50" bestFit="1" customWidth="1"/>
    <col min="9226" max="9226" width="16.140625" style="50" bestFit="1" customWidth="1"/>
    <col min="9227" max="9229" width="13.28515625" style="50" bestFit="1" customWidth="1"/>
    <col min="9230" max="9230" width="14.140625" style="50" bestFit="1" customWidth="1"/>
    <col min="9231" max="9472" width="9.140625" style="50"/>
    <col min="9473" max="9473" width="51" style="50" customWidth="1"/>
    <col min="9474" max="9475" width="11.85546875" style="50" bestFit="1" customWidth="1"/>
    <col min="9476" max="9481" width="13.28515625" style="50" bestFit="1" customWidth="1"/>
    <col min="9482" max="9482" width="16.140625" style="50" bestFit="1" customWidth="1"/>
    <col min="9483" max="9485" width="13.28515625" style="50" bestFit="1" customWidth="1"/>
    <col min="9486" max="9486" width="14.140625" style="50" bestFit="1" customWidth="1"/>
    <col min="9487" max="9728" width="9.140625" style="50"/>
    <col min="9729" max="9729" width="51" style="50" customWidth="1"/>
    <col min="9730" max="9731" width="11.85546875" style="50" bestFit="1" customWidth="1"/>
    <col min="9732" max="9737" width="13.28515625" style="50" bestFit="1" customWidth="1"/>
    <col min="9738" max="9738" width="16.140625" style="50" bestFit="1" customWidth="1"/>
    <col min="9739" max="9741" width="13.28515625" style="50" bestFit="1" customWidth="1"/>
    <col min="9742" max="9742" width="14.140625" style="50" bestFit="1" customWidth="1"/>
    <col min="9743" max="9984" width="9.140625" style="50"/>
    <col min="9985" max="9985" width="51" style="50" customWidth="1"/>
    <col min="9986" max="9987" width="11.85546875" style="50" bestFit="1" customWidth="1"/>
    <col min="9988" max="9993" width="13.28515625" style="50" bestFit="1" customWidth="1"/>
    <col min="9994" max="9994" width="16.140625" style="50" bestFit="1" customWidth="1"/>
    <col min="9995" max="9997" width="13.28515625" style="50" bestFit="1" customWidth="1"/>
    <col min="9998" max="9998" width="14.140625" style="50" bestFit="1" customWidth="1"/>
    <col min="9999" max="10240" width="9.140625" style="50"/>
    <col min="10241" max="10241" width="51" style="50" customWidth="1"/>
    <col min="10242" max="10243" width="11.85546875" style="50" bestFit="1" customWidth="1"/>
    <col min="10244" max="10249" width="13.28515625" style="50" bestFit="1" customWidth="1"/>
    <col min="10250" max="10250" width="16.140625" style="50" bestFit="1" customWidth="1"/>
    <col min="10251" max="10253" width="13.28515625" style="50" bestFit="1" customWidth="1"/>
    <col min="10254" max="10254" width="14.140625" style="50" bestFit="1" customWidth="1"/>
    <col min="10255" max="10496" width="9.140625" style="50"/>
    <col min="10497" max="10497" width="51" style="50" customWidth="1"/>
    <col min="10498" max="10499" width="11.85546875" style="50" bestFit="1" customWidth="1"/>
    <col min="10500" max="10505" width="13.28515625" style="50" bestFit="1" customWidth="1"/>
    <col min="10506" max="10506" width="16.140625" style="50" bestFit="1" customWidth="1"/>
    <col min="10507" max="10509" width="13.28515625" style="50" bestFit="1" customWidth="1"/>
    <col min="10510" max="10510" width="14.140625" style="50" bestFit="1" customWidth="1"/>
    <col min="10511" max="10752" width="9.140625" style="50"/>
    <col min="10753" max="10753" width="51" style="50" customWidth="1"/>
    <col min="10754" max="10755" width="11.85546875" style="50" bestFit="1" customWidth="1"/>
    <col min="10756" max="10761" width="13.28515625" style="50" bestFit="1" customWidth="1"/>
    <col min="10762" max="10762" width="16.140625" style="50" bestFit="1" customWidth="1"/>
    <col min="10763" max="10765" width="13.28515625" style="50" bestFit="1" customWidth="1"/>
    <col min="10766" max="10766" width="14.140625" style="50" bestFit="1" customWidth="1"/>
    <col min="10767" max="11008" width="9.140625" style="50"/>
    <col min="11009" max="11009" width="51" style="50" customWidth="1"/>
    <col min="11010" max="11011" width="11.85546875" style="50" bestFit="1" customWidth="1"/>
    <col min="11012" max="11017" width="13.28515625" style="50" bestFit="1" customWidth="1"/>
    <col min="11018" max="11018" width="16.140625" style="50" bestFit="1" customWidth="1"/>
    <col min="11019" max="11021" width="13.28515625" style="50" bestFit="1" customWidth="1"/>
    <col min="11022" max="11022" width="14.140625" style="50" bestFit="1" customWidth="1"/>
    <col min="11023" max="11264" width="9.140625" style="50"/>
    <col min="11265" max="11265" width="51" style="50" customWidth="1"/>
    <col min="11266" max="11267" width="11.85546875" style="50" bestFit="1" customWidth="1"/>
    <col min="11268" max="11273" width="13.28515625" style="50" bestFit="1" customWidth="1"/>
    <col min="11274" max="11274" width="16.140625" style="50" bestFit="1" customWidth="1"/>
    <col min="11275" max="11277" width="13.28515625" style="50" bestFit="1" customWidth="1"/>
    <col min="11278" max="11278" width="14.140625" style="50" bestFit="1" customWidth="1"/>
    <col min="11279" max="11520" width="9.140625" style="50"/>
    <col min="11521" max="11521" width="51" style="50" customWidth="1"/>
    <col min="11522" max="11523" width="11.85546875" style="50" bestFit="1" customWidth="1"/>
    <col min="11524" max="11529" width="13.28515625" style="50" bestFit="1" customWidth="1"/>
    <col min="11530" max="11530" width="16.140625" style="50" bestFit="1" customWidth="1"/>
    <col min="11531" max="11533" width="13.28515625" style="50" bestFit="1" customWidth="1"/>
    <col min="11534" max="11534" width="14.140625" style="50" bestFit="1" customWidth="1"/>
    <col min="11535" max="11776" width="9.140625" style="50"/>
    <col min="11777" max="11777" width="51" style="50" customWidth="1"/>
    <col min="11778" max="11779" width="11.85546875" style="50" bestFit="1" customWidth="1"/>
    <col min="11780" max="11785" width="13.28515625" style="50" bestFit="1" customWidth="1"/>
    <col min="11786" max="11786" width="16.140625" style="50" bestFit="1" customWidth="1"/>
    <col min="11787" max="11789" width="13.28515625" style="50" bestFit="1" customWidth="1"/>
    <col min="11790" max="11790" width="14.140625" style="50" bestFit="1" customWidth="1"/>
    <col min="11791" max="12032" width="9.140625" style="50"/>
    <col min="12033" max="12033" width="51" style="50" customWidth="1"/>
    <col min="12034" max="12035" width="11.85546875" style="50" bestFit="1" customWidth="1"/>
    <col min="12036" max="12041" width="13.28515625" style="50" bestFit="1" customWidth="1"/>
    <col min="12042" max="12042" width="16.140625" style="50" bestFit="1" customWidth="1"/>
    <col min="12043" max="12045" width="13.28515625" style="50" bestFit="1" customWidth="1"/>
    <col min="12046" max="12046" width="14.140625" style="50" bestFit="1" customWidth="1"/>
    <col min="12047" max="12288" width="9.140625" style="50"/>
    <col min="12289" max="12289" width="51" style="50" customWidth="1"/>
    <col min="12290" max="12291" width="11.85546875" style="50" bestFit="1" customWidth="1"/>
    <col min="12292" max="12297" width="13.28515625" style="50" bestFit="1" customWidth="1"/>
    <col min="12298" max="12298" width="16.140625" style="50" bestFit="1" customWidth="1"/>
    <col min="12299" max="12301" width="13.28515625" style="50" bestFit="1" customWidth="1"/>
    <col min="12302" max="12302" width="14.140625" style="50" bestFit="1" customWidth="1"/>
    <col min="12303" max="12544" width="9.140625" style="50"/>
    <col min="12545" max="12545" width="51" style="50" customWidth="1"/>
    <col min="12546" max="12547" width="11.85546875" style="50" bestFit="1" customWidth="1"/>
    <col min="12548" max="12553" width="13.28515625" style="50" bestFit="1" customWidth="1"/>
    <col min="12554" max="12554" width="16.140625" style="50" bestFit="1" customWidth="1"/>
    <col min="12555" max="12557" width="13.28515625" style="50" bestFit="1" customWidth="1"/>
    <col min="12558" max="12558" width="14.140625" style="50" bestFit="1" customWidth="1"/>
    <col min="12559" max="12800" width="9.140625" style="50"/>
    <col min="12801" max="12801" width="51" style="50" customWidth="1"/>
    <col min="12802" max="12803" width="11.85546875" style="50" bestFit="1" customWidth="1"/>
    <col min="12804" max="12809" width="13.28515625" style="50" bestFit="1" customWidth="1"/>
    <col min="12810" max="12810" width="16.140625" style="50" bestFit="1" customWidth="1"/>
    <col min="12811" max="12813" width="13.28515625" style="50" bestFit="1" customWidth="1"/>
    <col min="12814" max="12814" width="14.140625" style="50" bestFit="1" customWidth="1"/>
    <col min="12815" max="13056" width="9.140625" style="50"/>
    <col min="13057" max="13057" width="51" style="50" customWidth="1"/>
    <col min="13058" max="13059" width="11.85546875" style="50" bestFit="1" customWidth="1"/>
    <col min="13060" max="13065" width="13.28515625" style="50" bestFit="1" customWidth="1"/>
    <col min="13066" max="13066" width="16.140625" style="50" bestFit="1" customWidth="1"/>
    <col min="13067" max="13069" width="13.28515625" style="50" bestFit="1" customWidth="1"/>
    <col min="13070" max="13070" width="14.140625" style="50" bestFit="1" customWidth="1"/>
    <col min="13071" max="13312" width="9.140625" style="50"/>
    <col min="13313" max="13313" width="51" style="50" customWidth="1"/>
    <col min="13314" max="13315" width="11.85546875" style="50" bestFit="1" customWidth="1"/>
    <col min="13316" max="13321" width="13.28515625" style="50" bestFit="1" customWidth="1"/>
    <col min="13322" max="13322" width="16.140625" style="50" bestFit="1" customWidth="1"/>
    <col min="13323" max="13325" width="13.28515625" style="50" bestFit="1" customWidth="1"/>
    <col min="13326" max="13326" width="14.140625" style="50" bestFit="1" customWidth="1"/>
    <col min="13327" max="13568" width="9.140625" style="50"/>
    <col min="13569" max="13569" width="51" style="50" customWidth="1"/>
    <col min="13570" max="13571" width="11.85546875" style="50" bestFit="1" customWidth="1"/>
    <col min="13572" max="13577" width="13.28515625" style="50" bestFit="1" customWidth="1"/>
    <col min="13578" max="13578" width="16.140625" style="50" bestFit="1" customWidth="1"/>
    <col min="13579" max="13581" width="13.28515625" style="50" bestFit="1" customWidth="1"/>
    <col min="13582" max="13582" width="14.140625" style="50" bestFit="1" customWidth="1"/>
    <col min="13583" max="13824" width="9.140625" style="50"/>
    <col min="13825" max="13825" width="51" style="50" customWidth="1"/>
    <col min="13826" max="13827" width="11.85546875" style="50" bestFit="1" customWidth="1"/>
    <col min="13828" max="13833" width="13.28515625" style="50" bestFit="1" customWidth="1"/>
    <col min="13834" max="13834" width="16.140625" style="50" bestFit="1" customWidth="1"/>
    <col min="13835" max="13837" width="13.28515625" style="50" bestFit="1" customWidth="1"/>
    <col min="13838" max="13838" width="14.140625" style="50" bestFit="1" customWidth="1"/>
    <col min="13839" max="14080" width="9.140625" style="50"/>
    <col min="14081" max="14081" width="51" style="50" customWidth="1"/>
    <col min="14082" max="14083" width="11.85546875" style="50" bestFit="1" customWidth="1"/>
    <col min="14084" max="14089" width="13.28515625" style="50" bestFit="1" customWidth="1"/>
    <col min="14090" max="14090" width="16.140625" style="50" bestFit="1" customWidth="1"/>
    <col min="14091" max="14093" width="13.28515625" style="50" bestFit="1" customWidth="1"/>
    <col min="14094" max="14094" width="14.140625" style="50" bestFit="1" customWidth="1"/>
    <col min="14095" max="14336" width="9.140625" style="50"/>
    <col min="14337" max="14337" width="51" style="50" customWidth="1"/>
    <col min="14338" max="14339" width="11.85546875" style="50" bestFit="1" customWidth="1"/>
    <col min="14340" max="14345" width="13.28515625" style="50" bestFit="1" customWidth="1"/>
    <col min="14346" max="14346" width="16.140625" style="50" bestFit="1" customWidth="1"/>
    <col min="14347" max="14349" width="13.28515625" style="50" bestFit="1" customWidth="1"/>
    <col min="14350" max="14350" width="14.140625" style="50" bestFit="1" customWidth="1"/>
    <col min="14351" max="14592" width="9.140625" style="50"/>
    <col min="14593" max="14593" width="51" style="50" customWidth="1"/>
    <col min="14594" max="14595" width="11.85546875" style="50" bestFit="1" customWidth="1"/>
    <col min="14596" max="14601" width="13.28515625" style="50" bestFit="1" customWidth="1"/>
    <col min="14602" max="14602" width="16.140625" style="50" bestFit="1" customWidth="1"/>
    <col min="14603" max="14605" width="13.28515625" style="50" bestFit="1" customWidth="1"/>
    <col min="14606" max="14606" width="14.140625" style="50" bestFit="1" customWidth="1"/>
    <col min="14607" max="14848" width="9.140625" style="50"/>
    <col min="14849" max="14849" width="51" style="50" customWidth="1"/>
    <col min="14850" max="14851" width="11.85546875" style="50" bestFit="1" customWidth="1"/>
    <col min="14852" max="14857" width="13.28515625" style="50" bestFit="1" customWidth="1"/>
    <col min="14858" max="14858" width="16.140625" style="50" bestFit="1" customWidth="1"/>
    <col min="14859" max="14861" width="13.28515625" style="50" bestFit="1" customWidth="1"/>
    <col min="14862" max="14862" width="14.140625" style="50" bestFit="1" customWidth="1"/>
    <col min="14863" max="15104" width="9.140625" style="50"/>
    <col min="15105" max="15105" width="51" style="50" customWidth="1"/>
    <col min="15106" max="15107" width="11.85546875" style="50" bestFit="1" customWidth="1"/>
    <col min="15108" max="15113" width="13.28515625" style="50" bestFit="1" customWidth="1"/>
    <col min="15114" max="15114" width="16.140625" style="50" bestFit="1" customWidth="1"/>
    <col min="15115" max="15117" width="13.28515625" style="50" bestFit="1" customWidth="1"/>
    <col min="15118" max="15118" width="14.140625" style="50" bestFit="1" customWidth="1"/>
    <col min="15119" max="15360" width="9.140625" style="50"/>
    <col min="15361" max="15361" width="51" style="50" customWidth="1"/>
    <col min="15362" max="15363" width="11.85546875" style="50" bestFit="1" customWidth="1"/>
    <col min="15364" max="15369" width="13.28515625" style="50" bestFit="1" customWidth="1"/>
    <col min="15370" max="15370" width="16.140625" style="50" bestFit="1" customWidth="1"/>
    <col min="15371" max="15373" width="13.28515625" style="50" bestFit="1" customWidth="1"/>
    <col min="15374" max="15374" width="14.140625" style="50" bestFit="1" customWidth="1"/>
    <col min="15375" max="15616" width="9.140625" style="50"/>
    <col min="15617" max="15617" width="51" style="50" customWidth="1"/>
    <col min="15618" max="15619" width="11.85546875" style="50" bestFit="1" customWidth="1"/>
    <col min="15620" max="15625" width="13.28515625" style="50" bestFit="1" customWidth="1"/>
    <col min="15626" max="15626" width="16.140625" style="50" bestFit="1" customWidth="1"/>
    <col min="15627" max="15629" width="13.28515625" style="50" bestFit="1" customWidth="1"/>
    <col min="15630" max="15630" width="14.140625" style="50" bestFit="1" customWidth="1"/>
    <col min="15631" max="15872" width="9.140625" style="50"/>
    <col min="15873" max="15873" width="51" style="50" customWidth="1"/>
    <col min="15874" max="15875" width="11.85546875" style="50" bestFit="1" customWidth="1"/>
    <col min="15876" max="15881" width="13.28515625" style="50" bestFit="1" customWidth="1"/>
    <col min="15882" max="15882" width="16.140625" style="50" bestFit="1" customWidth="1"/>
    <col min="15883" max="15885" width="13.28515625" style="50" bestFit="1" customWidth="1"/>
    <col min="15886" max="15886" width="14.140625" style="50" bestFit="1" customWidth="1"/>
    <col min="15887" max="16128" width="9.140625" style="50"/>
    <col min="16129" max="16129" width="51" style="50" customWidth="1"/>
    <col min="16130" max="16131" width="11.85546875" style="50" bestFit="1" customWidth="1"/>
    <col min="16132" max="16137" width="13.28515625" style="50" bestFit="1" customWidth="1"/>
    <col min="16138" max="16138" width="16.140625" style="50" bestFit="1" customWidth="1"/>
    <col min="16139" max="16141" width="13.28515625" style="50" bestFit="1" customWidth="1"/>
    <col min="16142" max="16142" width="14.140625" style="50" bestFit="1" customWidth="1"/>
    <col min="16143" max="16384" width="9.140625" style="50"/>
  </cols>
  <sheetData>
    <row r="1" spans="1:17" ht="16.5" thickBot="1">
      <c r="A1" s="111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407"/>
      <c r="N1" s="407"/>
    </row>
    <row r="2" spans="1:17">
      <c r="A2" s="408" t="s">
        <v>466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10"/>
    </row>
    <row r="3" spans="1:17">
      <c r="A3" s="112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4"/>
    </row>
    <row r="4" spans="1:17" s="118" customFormat="1">
      <c r="A4" s="115" t="s">
        <v>252</v>
      </c>
      <c r="B4" s="116" t="s">
        <v>253</v>
      </c>
      <c r="C4" s="116" t="s">
        <v>254</v>
      </c>
      <c r="D4" s="116" t="s">
        <v>255</v>
      </c>
      <c r="E4" s="116" t="s">
        <v>256</v>
      </c>
      <c r="F4" s="116" t="s">
        <v>257</v>
      </c>
      <c r="G4" s="116" t="s">
        <v>258</v>
      </c>
      <c r="H4" s="116" t="s">
        <v>259</v>
      </c>
      <c r="I4" s="116" t="s">
        <v>260</v>
      </c>
      <c r="J4" s="116" t="s">
        <v>261</v>
      </c>
      <c r="K4" s="116" t="s">
        <v>262</v>
      </c>
      <c r="L4" s="116" t="s">
        <v>263</v>
      </c>
      <c r="M4" s="116" t="s">
        <v>264</v>
      </c>
      <c r="N4" s="117" t="s">
        <v>76</v>
      </c>
    </row>
    <row r="5" spans="1:17">
      <c r="A5" s="115" t="s">
        <v>265</v>
      </c>
      <c r="B5" s="119">
        <v>130217497</v>
      </c>
      <c r="C5" s="119">
        <f t="shared" ref="C5:M5" si="0">B35</f>
        <v>126426226</v>
      </c>
      <c r="D5" s="119">
        <f t="shared" si="0"/>
        <v>130879304</v>
      </c>
      <c r="E5" s="119">
        <f t="shared" si="0"/>
        <v>134199499</v>
      </c>
      <c r="F5" s="119">
        <f t="shared" si="0"/>
        <v>133460931</v>
      </c>
      <c r="G5" s="119">
        <f t="shared" si="0"/>
        <v>83285164</v>
      </c>
      <c r="H5" s="119">
        <f t="shared" si="0"/>
        <v>58572355</v>
      </c>
      <c r="I5" s="119">
        <f t="shared" si="0"/>
        <v>60468931</v>
      </c>
      <c r="J5" s="119">
        <f t="shared" si="0"/>
        <v>34013769</v>
      </c>
      <c r="K5" s="119">
        <f t="shared" si="0"/>
        <v>39309599</v>
      </c>
      <c r="L5" s="119">
        <f t="shared" si="0"/>
        <v>33357495</v>
      </c>
      <c r="M5" s="119">
        <f t="shared" si="0"/>
        <v>41493728</v>
      </c>
      <c r="N5" s="120">
        <v>130217497</v>
      </c>
    </row>
    <row r="6" spans="1:17" ht="31.5">
      <c r="A6" s="112" t="s">
        <v>266</v>
      </c>
      <c r="B6" s="121">
        <v>2794896</v>
      </c>
      <c r="C6" s="121">
        <v>2135330</v>
      </c>
      <c r="D6" s="121">
        <v>1884410</v>
      </c>
      <c r="E6" s="121">
        <v>1835727</v>
      </c>
      <c r="F6" s="121">
        <v>1806936</v>
      </c>
      <c r="G6" s="121">
        <v>1840072</v>
      </c>
      <c r="H6" s="121">
        <f>8430000+1150000+1313638</f>
        <v>10893638</v>
      </c>
      <c r="I6" s="121">
        <f>1840072+528886+388620</f>
        <v>2757578</v>
      </c>
      <c r="J6" s="121">
        <f>1840072+464903</f>
        <v>2304975</v>
      </c>
      <c r="K6" s="121">
        <v>1840072</v>
      </c>
      <c r="L6" s="121">
        <v>1840072</v>
      </c>
      <c r="M6" s="121">
        <v>1840070</v>
      </c>
      <c r="N6" s="120">
        <f>SUM(B6:M6)</f>
        <v>33773776</v>
      </c>
      <c r="O6" s="51">
        <f>'1.sz.tábla '!E5</f>
        <v>33773776</v>
      </c>
      <c r="P6" s="51"/>
      <c r="Q6" s="51"/>
    </row>
    <row r="7" spans="1:17">
      <c r="A7" s="112" t="s">
        <v>219</v>
      </c>
      <c r="B7" s="122">
        <v>57091</v>
      </c>
      <c r="C7" s="122">
        <v>50002</v>
      </c>
      <c r="D7" s="122">
        <v>464033</v>
      </c>
      <c r="E7" s="122">
        <v>51821</v>
      </c>
      <c r="F7" s="122">
        <v>357677</v>
      </c>
      <c r="G7" s="122">
        <v>10000</v>
      </c>
      <c r="H7" s="122">
        <v>10000</v>
      </c>
      <c r="I7" s="122">
        <v>10000</v>
      </c>
      <c r="J7" s="122">
        <f>20000-624</f>
        <v>19376</v>
      </c>
      <c r="K7" s="122">
        <v>20000</v>
      </c>
      <c r="L7" s="122">
        <v>0</v>
      </c>
      <c r="M7" s="122">
        <v>0</v>
      </c>
      <c r="N7" s="120">
        <f t="shared" ref="N7:N17" si="1">SUM(B7:M7)</f>
        <v>1050000</v>
      </c>
      <c r="O7" s="123">
        <f>'1.sz.tábla '!E8</f>
        <v>1050000</v>
      </c>
      <c r="P7" s="51"/>
      <c r="Q7" s="51"/>
    </row>
    <row r="8" spans="1:17">
      <c r="A8" s="112" t="s">
        <v>267</v>
      </c>
      <c r="B8" s="122">
        <v>55403</v>
      </c>
      <c r="C8" s="122">
        <v>37126</v>
      </c>
      <c r="D8" s="122">
        <v>5221481</v>
      </c>
      <c r="E8" s="122">
        <v>1025997</v>
      </c>
      <c r="F8" s="122">
        <v>528869</v>
      </c>
      <c r="G8" s="122">
        <v>50000</v>
      </c>
      <c r="H8" s="122">
        <v>55000</v>
      </c>
      <c r="I8" s="122">
        <v>300000</v>
      </c>
      <c r="J8" s="122">
        <v>2000000</v>
      </c>
      <c r="K8" s="122">
        <v>500000</v>
      </c>
      <c r="L8" s="122">
        <v>500000</v>
      </c>
      <c r="M8" s="122">
        <v>426124</v>
      </c>
      <c r="N8" s="120">
        <f t="shared" si="1"/>
        <v>10700000</v>
      </c>
      <c r="O8" s="123">
        <f>'1.sz.tábla '!E7</f>
        <v>10700000</v>
      </c>
      <c r="P8" s="51"/>
      <c r="Q8" s="51"/>
    </row>
    <row r="9" spans="1:17">
      <c r="A9" s="112" t="s">
        <v>268</v>
      </c>
      <c r="B9" s="122">
        <v>0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0">
        <f t="shared" si="1"/>
        <v>0</v>
      </c>
      <c r="O9" s="51"/>
      <c r="P9" s="51"/>
      <c r="Q9" s="51"/>
    </row>
    <row r="10" spans="1:17">
      <c r="A10" s="124" t="s">
        <v>269</v>
      </c>
      <c r="B10" s="125">
        <f>SUM(B6:B9)</f>
        <v>2907390</v>
      </c>
      <c r="C10" s="125">
        <f t="shared" ref="C10:M10" si="2">SUM(C6:C9)</f>
        <v>2222458</v>
      </c>
      <c r="D10" s="125">
        <f t="shared" si="2"/>
        <v>7569924</v>
      </c>
      <c r="E10" s="125">
        <f t="shared" si="2"/>
        <v>2913545</v>
      </c>
      <c r="F10" s="125">
        <f t="shared" si="2"/>
        <v>2693482</v>
      </c>
      <c r="G10" s="125">
        <f t="shared" si="2"/>
        <v>1900072</v>
      </c>
      <c r="H10" s="125">
        <f t="shared" si="2"/>
        <v>10958638</v>
      </c>
      <c r="I10" s="125">
        <f t="shared" si="2"/>
        <v>3067578</v>
      </c>
      <c r="J10" s="125">
        <f t="shared" si="2"/>
        <v>4324351</v>
      </c>
      <c r="K10" s="125">
        <f t="shared" si="2"/>
        <v>2360072</v>
      </c>
      <c r="L10" s="125">
        <f t="shared" si="2"/>
        <v>2340072</v>
      </c>
      <c r="M10" s="125">
        <f t="shared" si="2"/>
        <v>2266194</v>
      </c>
      <c r="N10" s="120">
        <f t="shared" si="1"/>
        <v>45523776</v>
      </c>
      <c r="O10" s="126">
        <f>SUM(O6:O9)</f>
        <v>45523776</v>
      </c>
      <c r="P10" s="51"/>
      <c r="Q10" s="51"/>
    </row>
    <row r="11" spans="1:17" ht="31.5">
      <c r="A11" s="112" t="s">
        <v>270</v>
      </c>
      <c r="B11" s="122"/>
      <c r="C11" s="122"/>
      <c r="D11" s="122"/>
      <c r="E11" s="122"/>
      <c r="F11" s="122"/>
      <c r="G11" s="122"/>
      <c r="H11" s="122"/>
      <c r="I11" s="122"/>
      <c r="J11" s="122">
        <v>4000000</v>
      </c>
      <c r="K11" s="122"/>
      <c r="L11" s="122">
        <v>14247660</v>
      </c>
      <c r="M11" s="122"/>
      <c r="N11" s="120">
        <f t="shared" si="1"/>
        <v>18247660</v>
      </c>
      <c r="O11" s="51">
        <f>'1.sz.tábla '!E6</f>
        <v>18247660</v>
      </c>
      <c r="P11" s="51"/>
      <c r="Q11" s="51"/>
    </row>
    <row r="12" spans="1:17">
      <c r="A12" s="112" t="s">
        <v>271</v>
      </c>
      <c r="B12" s="122">
        <v>0</v>
      </c>
      <c r="C12" s="122">
        <v>3588000</v>
      </c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0">
        <f t="shared" si="1"/>
        <v>3588000</v>
      </c>
      <c r="O12" s="51">
        <f>'1.sz.tábla '!E9</f>
        <v>3588000</v>
      </c>
      <c r="P12" s="51"/>
      <c r="Q12" s="51"/>
    </row>
    <row r="13" spans="1:17">
      <c r="A13" s="112" t="s">
        <v>272</v>
      </c>
      <c r="B13" s="122">
        <v>0</v>
      </c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0">
        <f t="shared" si="1"/>
        <v>0</v>
      </c>
      <c r="O13" s="51">
        <f>'[2]1.sz.tábla '!C11</f>
        <v>0</v>
      </c>
      <c r="P13" s="51"/>
      <c r="Q13" s="51"/>
    </row>
    <row r="14" spans="1:17">
      <c r="A14" s="124" t="s">
        <v>273</v>
      </c>
      <c r="B14" s="125">
        <f t="shared" ref="B14:M14" si="3">SUM(B11:B13)</f>
        <v>0</v>
      </c>
      <c r="C14" s="125">
        <f t="shared" si="3"/>
        <v>3588000</v>
      </c>
      <c r="D14" s="125">
        <f t="shared" si="3"/>
        <v>0</v>
      </c>
      <c r="E14" s="125">
        <f t="shared" si="3"/>
        <v>0</v>
      </c>
      <c r="F14" s="125">
        <f t="shared" si="3"/>
        <v>0</v>
      </c>
      <c r="G14" s="125">
        <f t="shared" si="3"/>
        <v>0</v>
      </c>
      <c r="H14" s="125">
        <f t="shared" si="3"/>
        <v>0</v>
      </c>
      <c r="I14" s="125">
        <f t="shared" si="3"/>
        <v>0</v>
      </c>
      <c r="J14" s="125">
        <f t="shared" si="3"/>
        <v>4000000</v>
      </c>
      <c r="K14" s="125">
        <f t="shared" si="3"/>
        <v>0</v>
      </c>
      <c r="L14" s="125">
        <f t="shared" si="3"/>
        <v>14247660</v>
      </c>
      <c r="M14" s="125">
        <f t="shared" si="3"/>
        <v>0</v>
      </c>
      <c r="N14" s="120">
        <f t="shared" si="1"/>
        <v>21835660</v>
      </c>
      <c r="O14" s="127">
        <f>O11+O12</f>
        <v>21835660</v>
      </c>
      <c r="P14" s="51"/>
      <c r="Q14" s="51"/>
    </row>
    <row r="15" spans="1:17" s="118" customFormat="1">
      <c r="A15" s="115" t="s">
        <v>10</v>
      </c>
      <c r="B15" s="128">
        <f t="shared" ref="B15:M15" si="4">SUM(B10,B14)</f>
        <v>2907390</v>
      </c>
      <c r="C15" s="128">
        <f t="shared" si="4"/>
        <v>5810458</v>
      </c>
      <c r="D15" s="128">
        <f t="shared" si="4"/>
        <v>7569924</v>
      </c>
      <c r="E15" s="128">
        <f t="shared" si="4"/>
        <v>2913545</v>
      </c>
      <c r="F15" s="128">
        <f t="shared" si="4"/>
        <v>2693482</v>
      </c>
      <c r="G15" s="128">
        <f t="shared" si="4"/>
        <v>1900072</v>
      </c>
      <c r="H15" s="128">
        <f t="shared" si="4"/>
        <v>10958638</v>
      </c>
      <c r="I15" s="128">
        <f t="shared" si="4"/>
        <v>3067578</v>
      </c>
      <c r="J15" s="128">
        <f t="shared" si="4"/>
        <v>8324351</v>
      </c>
      <c r="K15" s="128">
        <f t="shared" si="4"/>
        <v>2360072</v>
      </c>
      <c r="L15" s="128">
        <f t="shared" si="4"/>
        <v>16587732</v>
      </c>
      <c r="M15" s="128">
        <f t="shared" si="4"/>
        <v>2266194</v>
      </c>
      <c r="N15" s="120">
        <f t="shared" si="1"/>
        <v>67359436</v>
      </c>
      <c r="O15" s="126">
        <f>O10+O14</f>
        <v>67359436</v>
      </c>
      <c r="P15" s="51"/>
      <c r="Q15" s="51"/>
    </row>
    <row r="16" spans="1:17" ht="31.5">
      <c r="A16" s="112" t="s">
        <v>274</v>
      </c>
      <c r="B16" s="122">
        <v>23237</v>
      </c>
      <c r="C16" s="122">
        <v>12788</v>
      </c>
      <c r="D16" s="122">
        <v>11987</v>
      </c>
      <c r="E16" s="122">
        <v>43890</v>
      </c>
      <c r="F16" s="122">
        <v>9263</v>
      </c>
      <c r="G16" s="122">
        <v>16000</v>
      </c>
      <c r="H16" s="122">
        <v>2072</v>
      </c>
      <c r="I16" s="122">
        <v>87000</v>
      </c>
      <c r="J16" s="122">
        <v>87000</v>
      </c>
      <c r="K16" s="122">
        <v>87000</v>
      </c>
      <c r="L16" s="122">
        <v>87000</v>
      </c>
      <c r="M16" s="122">
        <v>87000</v>
      </c>
      <c r="N16" s="120">
        <f t="shared" si="1"/>
        <v>554237</v>
      </c>
      <c r="O16" s="51">
        <f>'1.sz.tábla '!E14</f>
        <v>554237</v>
      </c>
      <c r="P16" s="51"/>
      <c r="Q16" s="51"/>
    </row>
    <row r="17" spans="1:17">
      <c r="A17" s="112" t="s">
        <v>275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0">
        <f t="shared" si="1"/>
        <v>0</v>
      </c>
      <c r="O17" s="51"/>
      <c r="P17" s="51"/>
      <c r="Q17" s="51"/>
    </row>
    <row r="18" spans="1:17">
      <c r="A18" s="115" t="s">
        <v>13</v>
      </c>
      <c r="B18" s="56">
        <f>SUM(B15:B17)</f>
        <v>2930627</v>
      </c>
      <c r="C18" s="56">
        <f t="shared" ref="C18:M18" si="5">SUM(C15:C17)</f>
        <v>5823246</v>
      </c>
      <c r="D18" s="56">
        <f t="shared" si="5"/>
        <v>7581911</v>
      </c>
      <c r="E18" s="56">
        <f t="shared" si="5"/>
        <v>2957435</v>
      </c>
      <c r="F18" s="56">
        <f t="shared" si="5"/>
        <v>2702745</v>
      </c>
      <c r="G18" s="56">
        <f t="shared" si="5"/>
        <v>1916072</v>
      </c>
      <c r="H18" s="56">
        <f t="shared" si="5"/>
        <v>10960710</v>
      </c>
      <c r="I18" s="56">
        <f t="shared" si="5"/>
        <v>3154578</v>
      </c>
      <c r="J18" s="56">
        <f t="shared" si="5"/>
        <v>8411351</v>
      </c>
      <c r="K18" s="56">
        <f t="shared" si="5"/>
        <v>2447072</v>
      </c>
      <c r="L18" s="56">
        <f t="shared" si="5"/>
        <v>16674732</v>
      </c>
      <c r="M18" s="56">
        <f t="shared" si="5"/>
        <v>2353194</v>
      </c>
      <c r="N18" s="129">
        <f>SUM(N15:N17)</f>
        <v>67913673</v>
      </c>
      <c r="O18" s="126">
        <f>O15+O16+O17</f>
        <v>67913673</v>
      </c>
      <c r="P18" s="51"/>
      <c r="Q18" s="51"/>
    </row>
    <row r="19" spans="1:17">
      <c r="A19" s="112" t="s">
        <v>276</v>
      </c>
      <c r="B19" s="122">
        <v>586784</v>
      </c>
      <c r="C19" s="122">
        <v>608545</v>
      </c>
      <c r="D19" s="122">
        <v>754694</v>
      </c>
      <c r="E19" s="122">
        <v>811219</v>
      </c>
      <c r="F19" s="122">
        <v>510690</v>
      </c>
      <c r="G19" s="122">
        <f t="shared" ref="G19" si="6">629095+200000</f>
        <v>829095</v>
      </c>
      <c r="H19" s="122">
        <v>1407229</v>
      </c>
      <c r="I19" s="122">
        <v>1407229</v>
      </c>
      <c r="J19" s="122">
        <f>1407229+75000</f>
        <v>1482229</v>
      </c>
      <c r="K19" s="122">
        <f>1407229+75000</f>
        <v>1482229</v>
      </c>
      <c r="L19" s="122">
        <f>1407229+75000</f>
        <v>1482229</v>
      </c>
      <c r="M19" s="122">
        <f>1577620+87500</f>
        <v>1665120</v>
      </c>
      <c r="N19" s="130">
        <f>SUM(B19:M19)</f>
        <v>13027292</v>
      </c>
      <c r="O19" s="131">
        <f>'3.sz.tábla '!E6</f>
        <v>13027292</v>
      </c>
      <c r="P19" s="51"/>
      <c r="Q19" s="51"/>
    </row>
    <row r="20" spans="1:17">
      <c r="A20" s="112" t="s">
        <v>277</v>
      </c>
      <c r="B20" s="122">
        <v>97223</v>
      </c>
      <c r="C20" s="122">
        <v>113971</v>
      </c>
      <c r="D20" s="122">
        <v>76210</v>
      </c>
      <c r="E20" s="122">
        <v>113269</v>
      </c>
      <c r="F20" s="122">
        <v>132170</v>
      </c>
      <c r="G20" s="122">
        <v>204660</v>
      </c>
      <c r="H20" s="122">
        <v>204660</v>
      </c>
      <c r="I20" s="122">
        <v>204660</v>
      </c>
      <c r="J20" s="122">
        <f>204660+13125</f>
        <v>217785</v>
      </c>
      <c r="K20" s="122">
        <f>204660+13125</f>
        <v>217785</v>
      </c>
      <c r="L20" s="122">
        <f>204660+13125</f>
        <v>217785</v>
      </c>
      <c r="M20" s="122">
        <f>204660+149998+13913</f>
        <v>368571</v>
      </c>
      <c r="N20" s="130">
        <f t="shared" ref="N20:N32" si="7">SUM(B20:M20)</f>
        <v>2168749</v>
      </c>
      <c r="O20" s="131">
        <f>'3.sz.tábla '!E9</f>
        <v>2168749</v>
      </c>
      <c r="P20" s="51"/>
      <c r="Q20" s="51"/>
    </row>
    <row r="21" spans="1:17">
      <c r="A21" s="112" t="s">
        <v>278</v>
      </c>
      <c r="B21" s="122">
        <v>5189049</v>
      </c>
      <c r="C21" s="122">
        <v>465673</v>
      </c>
      <c r="D21" s="122">
        <v>1004929</v>
      </c>
      <c r="E21" s="122">
        <v>879613</v>
      </c>
      <c r="F21" s="122">
        <v>6274783</v>
      </c>
      <c r="G21" s="122">
        <v>5000000</v>
      </c>
      <c r="H21" s="122">
        <v>5000000</v>
      </c>
      <c r="I21" s="122">
        <v>5000000</v>
      </c>
      <c r="J21" s="122">
        <v>600000</v>
      </c>
      <c r="K21" s="122">
        <f>5000000+63500</f>
        <v>5063500</v>
      </c>
      <c r="L21" s="122">
        <f>5464357+388620</f>
        <v>5852977</v>
      </c>
      <c r="M21" s="122">
        <f>5000000+514350</f>
        <v>5514350</v>
      </c>
      <c r="N21" s="130">
        <f t="shared" si="7"/>
        <v>45844874</v>
      </c>
      <c r="O21" s="131">
        <f>'3.sz.tábla '!E12</f>
        <v>45844874</v>
      </c>
      <c r="P21" s="51"/>
      <c r="Q21" s="51"/>
    </row>
    <row r="22" spans="1:17">
      <c r="A22" s="112" t="s">
        <v>279</v>
      </c>
      <c r="B22" s="122">
        <v>0</v>
      </c>
      <c r="C22" s="122">
        <v>140000</v>
      </c>
      <c r="D22" s="122">
        <v>100000</v>
      </c>
      <c r="E22" s="122">
        <v>0</v>
      </c>
      <c r="F22" s="122">
        <v>50000</v>
      </c>
      <c r="G22" s="122">
        <v>70000</v>
      </c>
      <c r="H22" s="122">
        <v>50000</v>
      </c>
      <c r="I22" s="122">
        <v>50000</v>
      </c>
      <c r="J22" s="122">
        <v>50000</v>
      </c>
      <c r="K22" s="122">
        <v>60000</v>
      </c>
      <c r="L22" s="122">
        <v>100000</v>
      </c>
      <c r="M22" s="122">
        <v>1564000</v>
      </c>
      <c r="N22" s="130">
        <f t="shared" si="7"/>
        <v>2234000</v>
      </c>
      <c r="O22" s="131">
        <f>'3.sz.tábla '!D30</f>
        <v>2234000</v>
      </c>
      <c r="P22" s="51"/>
      <c r="Q22" s="51"/>
    </row>
    <row r="23" spans="1:17">
      <c r="A23" s="112" t="s">
        <v>280</v>
      </c>
      <c r="B23" s="122"/>
      <c r="C23" s="122"/>
      <c r="D23" s="122"/>
      <c r="E23" s="122"/>
      <c r="F23" s="122"/>
      <c r="G23" s="122"/>
      <c r="H23" s="122"/>
      <c r="I23" s="122"/>
      <c r="J23" s="122">
        <v>50000</v>
      </c>
      <c r="K23" s="122">
        <v>50000</v>
      </c>
      <c r="L23" s="122"/>
      <c r="M23" s="122"/>
      <c r="N23" s="130">
        <f t="shared" si="7"/>
        <v>100000</v>
      </c>
      <c r="O23" s="131">
        <f>'3.sz.tábla '!D36</f>
        <v>100000</v>
      </c>
      <c r="P23" s="51"/>
      <c r="Q23" s="51"/>
    </row>
    <row r="24" spans="1:17">
      <c r="A24" s="112" t="s">
        <v>281</v>
      </c>
      <c r="B24" s="122">
        <v>0</v>
      </c>
      <c r="C24" s="122">
        <v>0</v>
      </c>
      <c r="D24" s="122">
        <v>1922139</v>
      </c>
      <c r="E24" s="122">
        <v>0</v>
      </c>
      <c r="F24" s="122">
        <v>1949794</v>
      </c>
      <c r="G24" s="122">
        <v>802150</v>
      </c>
      <c r="H24" s="122">
        <f>802150+376425</f>
        <v>1178575</v>
      </c>
      <c r="I24" s="122">
        <f>802150+450000+138818</f>
        <v>1390968</v>
      </c>
      <c r="J24" s="122">
        <v>626275</v>
      </c>
      <c r="K24" s="122">
        <v>626275</v>
      </c>
      <c r="L24" s="122">
        <v>626276</v>
      </c>
      <c r="M24" s="122">
        <v>626275</v>
      </c>
      <c r="N24" s="130">
        <f>SUM(B24:M24)</f>
        <v>9748727</v>
      </c>
      <c r="O24" s="131">
        <f>'4.sz.tábla'!E4</f>
        <v>9748727</v>
      </c>
      <c r="P24" s="51"/>
      <c r="Q24" s="51"/>
    </row>
    <row r="25" spans="1:17">
      <c r="A25" s="112" t="s">
        <v>16</v>
      </c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>
        <v>3189649</v>
      </c>
      <c r="N25" s="130">
        <f t="shared" si="7"/>
        <v>3189649</v>
      </c>
      <c r="O25" s="131">
        <f>'1.sz.tábla '!D25</f>
        <v>3189649</v>
      </c>
      <c r="P25" s="51"/>
      <c r="Q25" s="51"/>
    </row>
    <row r="26" spans="1:17">
      <c r="A26" s="124" t="s">
        <v>282</v>
      </c>
      <c r="B26" s="125">
        <f>SUM(B19:B25)</f>
        <v>5873056</v>
      </c>
      <c r="C26" s="125">
        <f t="shared" ref="C26:M26" si="8">SUM(C19:C25)</f>
        <v>1328189</v>
      </c>
      <c r="D26" s="125">
        <f t="shared" si="8"/>
        <v>3857972</v>
      </c>
      <c r="E26" s="125">
        <f t="shared" si="8"/>
        <v>1804101</v>
      </c>
      <c r="F26" s="125">
        <f t="shared" si="8"/>
        <v>8917437</v>
      </c>
      <c r="G26" s="125">
        <f t="shared" si="8"/>
        <v>6905905</v>
      </c>
      <c r="H26" s="125">
        <f t="shared" si="8"/>
        <v>7840464</v>
      </c>
      <c r="I26" s="125">
        <f t="shared" si="8"/>
        <v>8052857</v>
      </c>
      <c r="J26" s="125">
        <f t="shared" si="8"/>
        <v>3026289</v>
      </c>
      <c r="K26" s="125">
        <f t="shared" si="8"/>
        <v>7499789</v>
      </c>
      <c r="L26" s="125">
        <f t="shared" si="8"/>
        <v>8279267</v>
      </c>
      <c r="M26" s="125">
        <f t="shared" si="8"/>
        <v>12927965</v>
      </c>
      <c r="N26" s="130">
        <f>SUM(B26:M26)</f>
        <v>76313291</v>
      </c>
      <c r="O26" s="126">
        <f>SUM(O19:O25)</f>
        <v>76313291</v>
      </c>
      <c r="P26" s="51"/>
      <c r="Q26" s="51"/>
    </row>
    <row r="27" spans="1:17">
      <c r="A27" s="112" t="s">
        <v>88</v>
      </c>
      <c r="B27" s="122">
        <v>0</v>
      </c>
      <c r="C27" s="122">
        <v>41979</v>
      </c>
      <c r="D27" s="122">
        <v>0</v>
      </c>
      <c r="E27" s="122">
        <v>1800000</v>
      </c>
      <c r="F27" s="122">
        <v>2474360</v>
      </c>
      <c r="G27" s="122">
        <v>3200000</v>
      </c>
      <c r="H27" s="122">
        <v>719366</v>
      </c>
      <c r="I27" s="122">
        <v>4962906</v>
      </c>
      <c r="J27" s="122"/>
      <c r="K27" s="122">
        <v>110000</v>
      </c>
      <c r="L27" s="122">
        <v>170000</v>
      </c>
      <c r="M27" s="122">
        <f>3302000-541000+14247660</f>
        <v>17008660</v>
      </c>
      <c r="N27" s="130">
        <f>SUM(B27:M27)</f>
        <v>30487271</v>
      </c>
      <c r="O27" s="131">
        <f>'5. sz. tábla'!E4</f>
        <v>30487271</v>
      </c>
      <c r="P27" s="51"/>
      <c r="Q27" s="51"/>
    </row>
    <row r="28" spans="1:17">
      <c r="A28" s="112" t="s">
        <v>89</v>
      </c>
      <c r="B28" s="122">
        <v>0</v>
      </c>
      <c r="C28" s="122">
        <v>0</v>
      </c>
      <c r="D28" s="122">
        <v>403744</v>
      </c>
      <c r="E28" s="122">
        <v>0</v>
      </c>
      <c r="F28" s="122">
        <v>40485691</v>
      </c>
      <c r="G28" s="122">
        <v>16504744</v>
      </c>
      <c r="H28" s="122">
        <v>500000</v>
      </c>
      <c r="I28" s="122">
        <v>16504744</v>
      </c>
      <c r="J28" s="122">
        <v>0</v>
      </c>
      <c r="K28" s="122">
        <v>700154</v>
      </c>
      <c r="L28" s="122">
        <v>0</v>
      </c>
      <c r="M28" s="122">
        <f>10545781+541000</f>
        <v>11086781</v>
      </c>
      <c r="N28" s="130">
        <f t="shared" si="7"/>
        <v>86185858</v>
      </c>
      <c r="O28" s="131">
        <f>'5. sz. tábla'!E22</f>
        <v>86185858</v>
      </c>
      <c r="P28" s="51"/>
      <c r="Q28" s="51"/>
    </row>
    <row r="29" spans="1:17">
      <c r="A29" s="112" t="s">
        <v>118</v>
      </c>
      <c r="B29" s="122">
        <v>0</v>
      </c>
      <c r="C29" s="122">
        <v>0</v>
      </c>
      <c r="D29" s="122">
        <v>0</v>
      </c>
      <c r="E29" s="122">
        <v>0</v>
      </c>
      <c r="F29" s="122">
        <f>991761</f>
        <v>991761</v>
      </c>
      <c r="G29" s="122">
        <v>2232</v>
      </c>
      <c r="H29" s="122">
        <v>2232</v>
      </c>
      <c r="I29" s="122">
        <v>2233</v>
      </c>
      <c r="J29" s="122">
        <v>2232</v>
      </c>
      <c r="K29" s="122">
        <v>2233</v>
      </c>
      <c r="L29" s="122">
        <v>2232</v>
      </c>
      <c r="M29" s="122">
        <v>2233</v>
      </c>
      <c r="N29" s="130">
        <f t="shared" si="7"/>
        <v>1007388</v>
      </c>
      <c r="O29" s="131">
        <f>'1.sz.tábla '!E23</f>
        <v>1007388</v>
      </c>
      <c r="P29" s="51"/>
      <c r="Q29" s="51"/>
    </row>
    <row r="30" spans="1:17">
      <c r="A30" s="124" t="s">
        <v>283</v>
      </c>
      <c r="B30" s="125">
        <f>B27+B28+B29</f>
        <v>0</v>
      </c>
      <c r="C30" s="125">
        <f t="shared" ref="C30:L30" si="9">SUM(C27:C29)</f>
        <v>41979</v>
      </c>
      <c r="D30" s="125">
        <f t="shared" si="9"/>
        <v>403744</v>
      </c>
      <c r="E30" s="125">
        <f t="shared" si="9"/>
        <v>1800000</v>
      </c>
      <c r="F30" s="125">
        <f t="shared" si="9"/>
        <v>43951812</v>
      </c>
      <c r="G30" s="125">
        <f t="shared" si="9"/>
        <v>19706976</v>
      </c>
      <c r="H30" s="125">
        <f t="shared" si="9"/>
        <v>1221598</v>
      </c>
      <c r="I30" s="125">
        <f t="shared" si="9"/>
        <v>21469883</v>
      </c>
      <c r="J30" s="125">
        <f t="shared" si="9"/>
        <v>2232</v>
      </c>
      <c r="K30" s="125">
        <f t="shared" si="9"/>
        <v>812387</v>
      </c>
      <c r="L30" s="125">
        <f t="shared" si="9"/>
        <v>172232</v>
      </c>
      <c r="M30" s="125">
        <f>SUM(M27:M29)</f>
        <v>28097674</v>
      </c>
      <c r="N30" s="130">
        <f>SUM(B30:M30)</f>
        <v>117680517</v>
      </c>
      <c r="O30" s="126">
        <f>SUM(O27:O29)</f>
        <v>117680517</v>
      </c>
      <c r="P30" s="51"/>
      <c r="Q30" s="51"/>
    </row>
    <row r="31" spans="1:17">
      <c r="A31" s="115" t="s">
        <v>19</v>
      </c>
      <c r="B31" s="128">
        <f>SUM(B30,B26)</f>
        <v>5873056</v>
      </c>
      <c r="C31" s="128">
        <f t="shared" ref="C31:M31" si="10">SUM(C30,C26)</f>
        <v>1370168</v>
      </c>
      <c r="D31" s="128">
        <f t="shared" si="10"/>
        <v>4261716</v>
      </c>
      <c r="E31" s="128">
        <f t="shared" si="10"/>
        <v>3604101</v>
      </c>
      <c r="F31" s="128">
        <f t="shared" si="10"/>
        <v>52869249</v>
      </c>
      <c r="G31" s="128">
        <f t="shared" si="10"/>
        <v>26612881</v>
      </c>
      <c r="H31" s="128">
        <f t="shared" si="10"/>
        <v>9062062</v>
      </c>
      <c r="I31" s="128">
        <f t="shared" si="10"/>
        <v>29522740</v>
      </c>
      <c r="J31" s="128">
        <f t="shared" si="10"/>
        <v>3028521</v>
      </c>
      <c r="K31" s="128">
        <f t="shared" si="10"/>
        <v>8312176</v>
      </c>
      <c r="L31" s="128">
        <f t="shared" si="10"/>
        <v>8451499</v>
      </c>
      <c r="M31" s="128">
        <f t="shared" si="10"/>
        <v>41025639</v>
      </c>
      <c r="N31" s="130">
        <f>SUM(B31:M31)</f>
        <v>193993808</v>
      </c>
      <c r="O31" s="126">
        <f>O26+O30</f>
        <v>193993808</v>
      </c>
      <c r="P31" s="51"/>
      <c r="Q31" s="51"/>
    </row>
    <row r="32" spans="1:17" ht="31.5">
      <c r="A32" s="115" t="s">
        <v>284</v>
      </c>
      <c r="B32" s="128">
        <v>848842</v>
      </c>
      <c r="C32" s="128">
        <v>0</v>
      </c>
      <c r="D32" s="128">
        <v>0</v>
      </c>
      <c r="E32" s="128">
        <v>91902</v>
      </c>
      <c r="F32" s="128">
        <v>9263</v>
      </c>
      <c r="G32" s="128">
        <v>16000</v>
      </c>
      <c r="H32" s="128">
        <v>2072</v>
      </c>
      <c r="I32" s="128">
        <v>87000</v>
      </c>
      <c r="J32" s="128">
        <v>87000</v>
      </c>
      <c r="K32" s="128">
        <v>87000</v>
      </c>
      <c r="L32" s="128">
        <v>87000</v>
      </c>
      <c r="M32" s="128">
        <v>87000</v>
      </c>
      <c r="N32" s="130">
        <f t="shared" si="7"/>
        <v>1403079</v>
      </c>
      <c r="O32" s="131">
        <f>'5. sz. tábla'!E36</f>
        <v>1403079</v>
      </c>
      <c r="P32" s="51"/>
      <c r="Q32" s="51"/>
    </row>
    <row r="33" spans="1:17">
      <c r="A33" s="115" t="s">
        <v>22</v>
      </c>
      <c r="B33" s="128">
        <f>SUM(B31:B32)</f>
        <v>6721898</v>
      </c>
      <c r="C33" s="128">
        <f t="shared" ref="C33:M33" si="11">SUM(C31:C32)</f>
        <v>1370168</v>
      </c>
      <c r="D33" s="128">
        <f t="shared" si="11"/>
        <v>4261716</v>
      </c>
      <c r="E33" s="128">
        <f t="shared" si="11"/>
        <v>3696003</v>
      </c>
      <c r="F33" s="128">
        <f t="shared" si="11"/>
        <v>52878512</v>
      </c>
      <c r="G33" s="128">
        <f t="shared" si="11"/>
        <v>26628881</v>
      </c>
      <c r="H33" s="128">
        <f t="shared" si="11"/>
        <v>9064134</v>
      </c>
      <c r="I33" s="128">
        <f t="shared" si="11"/>
        <v>29609740</v>
      </c>
      <c r="J33" s="128">
        <f t="shared" si="11"/>
        <v>3115521</v>
      </c>
      <c r="K33" s="128">
        <f t="shared" si="11"/>
        <v>8399176</v>
      </c>
      <c r="L33" s="128">
        <f t="shared" si="11"/>
        <v>8538499</v>
      </c>
      <c r="M33" s="128">
        <f t="shared" si="11"/>
        <v>41112639</v>
      </c>
      <c r="N33" s="130">
        <f>SUM(B33:M33)</f>
        <v>195396887</v>
      </c>
      <c r="O33" s="126">
        <f>O31+O32</f>
        <v>195396887</v>
      </c>
      <c r="P33" s="51"/>
      <c r="Q33" s="51"/>
    </row>
    <row r="34" spans="1:17">
      <c r="A34" s="115" t="s">
        <v>285</v>
      </c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30">
        <f>SUM(B34:M34)</f>
        <v>0</v>
      </c>
    </row>
    <row r="35" spans="1:17" ht="16.5" thickBot="1">
      <c r="A35" s="132" t="s">
        <v>286</v>
      </c>
      <c r="B35" s="133">
        <f>B5+B15+B16-B33</f>
        <v>126426226</v>
      </c>
      <c r="C35" s="133">
        <f t="shared" ref="C35:M35" si="12">C5+C15+C16-C33</f>
        <v>130879304</v>
      </c>
      <c r="D35" s="133">
        <f t="shared" si="12"/>
        <v>134199499</v>
      </c>
      <c r="E35" s="133">
        <f t="shared" si="12"/>
        <v>133460931</v>
      </c>
      <c r="F35" s="133">
        <f t="shared" si="12"/>
        <v>83285164</v>
      </c>
      <c r="G35" s="133">
        <f t="shared" si="12"/>
        <v>58572355</v>
      </c>
      <c r="H35" s="133">
        <f t="shared" si="12"/>
        <v>60468931</v>
      </c>
      <c r="I35" s="133">
        <f t="shared" si="12"/>
        <v>34013769</v>
      </c>
      <c r="J35" s="133">
        <f t="shared" si="12"/>
        <v>39309599</v>
      </c>
      <c r="K35" s="133">
        <f t="shared" si="12"/>
        <v>33357495</v>
      </c>
      <c r="L35" s="133">
        <f t="shared" si="12"/>
        <v>41493728</v>
      </c>
      <c r="M35" s="133">
        <f t="shared" si="12"/>
        <v>2734283</v>
      </c>
      <c r="N35" s="134">
        <f>+N5+N15+N16-N33</f>
        <v>2734283</v>
      </c>
      <c r="O35" s="51">
        <f>O18-O33</f>
        <v>-127483214</v>
      </c>
    </row>
    <row r="37" spans="1:17">
      <c r="N37" s="126"/>
    </row>
  </sheetData>
  <mergeCells count="2">
    <mergeCell ref="M1:N1"/>
    <mergeCell ref="A2:N2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&amp;L&amp;"Times New Roman,Normál"&amp;12Vászoly Község Önkormányzata&amp;C&amp;"Times New Roman,Normál"&amp;12 8. mellékletAz önkormányzat 2019. évi költségvetéséről szóló 1/2019. (II. 15.) önkormányzati rendelethez</oddHeader>
  </headerFooter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14</vt:i4>
      </vt:variant>
    </vt:vector>
  </HeadingPairs>
  <TitlesOfParts>
    <vt:vector size="30" baseType="lpstr">
      <vt:lpstr>1.sz.tábla </vt:lpstr>
      <vt:lpstr>2.sz.tábla</vt:lpstr>
      <vt:lpstr>2a. tábla</vt:lpstr>
      <vt:lpstr>3.sz.tábla </vt:lpstr>
      <vt:lpstr>4.sz.tábla</vt:lpstr>
      <vt:lpstr>5. sz. tábla</vt:lpstr>
      <vt:lpstr>6. sz. tábla</vt:lpstr>
      <vt:lpstr>7. sz. tábla</vt:lpstr>
      <vt:lpstr>8. sz. tábla</vt:lpstr>
      <vt:lpstr>9. sz. tábla</vt:lpstr>
      <vt:lpstr>10. sz. tábla</vt:lpstr>
      <vt:lpstr>11. sz. tábla</vt:lpstr>
      <vt:lpstr>12. sz. tábla</vt:lpstr>
      <vt:lpstr>13. sz. tábla</vt:lpstr>
      <vt:lpstr>14. sz. tábla</vt:lpstr>
      <vt:lpstr>Munka1</vt:lpstr>
      <vt:lpstr>'2.sz.tábla'!Nyomtatási_cím</vt:lpstr>
      <vt:lpstr>'1.sz.tábla '!Nyomtatási_terület</vt:lpstr>
      <vt:lpstr>'10. sz. tábla'!Nyomtatási_terület</vt:lpstr>
      <vt:lpstr>'12. sz. tábla'!Nyomtatási_terület</vt:lpstr>
      <vt:lpstr>'14. sz. tábla'!Nyomtatási_terület</vt:lpstr>
      <vt:lpstr>'2.sz.tábla'!Nyomtatási_terület</vt:lpstr>
      <vt:lpstr>'2a. tábla'!Nyomtatási_terület</vt:lpstr>
      <vt:lpstr>'3.sz.tábla '!Nyomtatási_terület</vt:lpstr>
      <vt:lpstr>'4.sz.tábla'!Nyomtatási_terület</vt:lpstr>
      <vt:lpstr>'5. sz. tábla'!Nyomtatási_terület</vt:lpstr>
      <vt:lpstr>'6. sz. tábla'!Nyomtatási_terület</vt:lpstr>
      <vt:lpstr>'7. sz. tábla'!Nyomtatási_terület</vt:lpstr>
      <vt:lpstr>'8. sz. tábla'!Nyomtatási_terület</vt:lpstr>
      <vt:lpstr>'9. sz. tábla'!Nyomtatási_terület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Répásy Ildikó</dc:creator>
  <cp:lastModifiedBy>User</cp:lastModifiedBy>
  <cp:lastPrinted>2019-12-30T20:16:27Z</cp:lastPrinted>
  <dcterms:created xsi:type="dcterms:W3CDTF">2014-05-27T12:51:39Z</dcterms:created>
  <dcterms:modified xsi:type="dcterms:W3CDTF">2019-12-30T20:31:24Z</dcterms:modified>
</cp:coreProperties>
</file>