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45621"/>
</workbook>
</file>

<file path=xl/calcChain.xml><?xml version="1.0" encoding="utf-8"?>
<calcChain xmlns="http://schemas.openxmlformats.org/spreadsheetml/2006/main">
  <c r="E63" i="1" l="1"/>
  <c r="F63" i="1" s="1"/>
  <c r="E62" i="1"/>
  <c r="F62" i="1" s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E29" i="1"/>
  <c r="C29" i="1"/>
  <c r="F29" i="1" s="1"/>
  <c r="E28" i="1"/>
  <c r="F28" i="1" s="1"/>
  <c r="E27" i="1"/>
  <c r="F27" i="1" s="1"/>
  <c r="E26" i="1"/>
  <c r="C26" i="1"/>
  <c r="F26" i="1" s="1"/>
  <c r="F25" i="1"/>
  <c r="E25" i="1"/>
  <c r="E24" i="1"/>
  <c r="C24" i="1"/>
  <c r="F24" i="1" s="1"/>
  <c r="E23" i="1"/>
  <c r="C23" i="1"/>
  <c r="F23" i="1" s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C58" i="1" l="1"/>
  <c r="F58" i="1" s="1"/>
  <c r="F46" i="1"/>
  <c r="F37" i="1"/>
  <c r="C42" i="1"/>
  <c r="F42" i="1" s="1"/>
  <c r="F8" i="1"/>
  <c r="F47" i="1"/>
  <c r="F53" i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<sst xmlns="http://schemas.openxmlformats.org/spreadsheetml/2006/main" count="116" uniqueCount="102">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</sst>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166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9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vertical="center" wrapText="1"/>
    </xf>
    <xf numFmtId="165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167" fontId="27" fillId="0" borderId="12" xfId="2" applyNumberFormat="1" applyFont="1" applyFill="1" applyBorder="1" applyAlignment="1" applyProtection="1">
      <alignment horizontal="right" vertical="center" wrapText="1" inden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168" fontId="27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C8">
            <v>9113943</v>
          </cell>
        </row>
        <row r="10">
          <cell r="C10">
            <v>7034880</v>
          </cell>
        </row>
        <row r="14">
          <cell r="C14">
            <v>1899418</v>
          </cell>
        </row>
        <row r="19">
          <cell r="C19">
            <v>179645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9113943</v>
          </cell>
        </row>
        <row r="38">
          <cell r="C38">
            <v>161050365</v>
          </cell>
        </row>
        <row r="39">
          <cell r="C39">
            <v>4393962</v>
          </cell>
        </row>
        <row r="41">
          <cell r="C41">
            <v>156656403</v>
          </cell>
        </row>
        <row r="42">
          <cell r="C42">
            <v>170164308</v>
          </cell>
        </row>
        <row r="46">
          <cell r="C46">
            <v>169351477</v>
          </cell>
        </row>
        <row r="47">
          <cell r="C47">
            <v>124650697</v>
          </cell>
        </row>
        <row r="48">
          <cell r="C48">
            <v>24847997</v>
          </cell>
        </row>
        <row r="49">
          <cell r="C49">
            <v>19852783</v>
          </cell>
        </row>
        <row r="52">
          <cell r="C52">
            <v>812831</v>
          </cell>
        </row>
        <row r="53">
          <cell r="C53">
            <v>812831</v>
          </cell>
        </row>
        <row r="58">
          <cell r="C58">
            <v>170164308</v>
          </cell>
        </row>
        <row r="60">
          <cell r="C60">
            <v>40.369999999999997</v>
          </cell>
        </row>
      </sheetData>
      <sheetData sheetId="26">
        <row r="8">
          <cell r="C8">
            <v>182510354</v>
          </cell>
        </row>
        <row r="10">
          <cell r="C10">
            <v>1075250</v>
          </cell>
        </row>
        <row r="11">
          <cell r="C11">
            <v>12700000</v>
          </cell>
        </row>
        <row r="13">
          <cell r="C13">
            <v>166316000</v>
          </cell>
        </row>
        <row r="14">
          <cell r="C14">
            <v>1771650</v>
          </cell>
        </row>
        <row r="19">
          <cell r="C19">
            <v>647454</v>
          </cell>
        </row>
        <row r="20">
          <cell r="C20">
            <v>82058381</v>
          </cell>
        </row>
        <row r="23">
          <cell r="C23">
            <v>82058381</v>
          </cell>
        </row>
        <row r="24">
          <cell r="C24">
            <v>70936381</v>
          </cell>
        </row>
        <row r="26">
          <cell r="C26">
            <v>14325200</v>
          </cell>
        </row>
        <row r="29">
          <cell r="C29">
            <v>14325200</v>
          </cell>
        </row>
        <row r="30">
          <cell r="C30">
            <v>1092200</v>
          </cell>
        </row>
        <row r="31">
          <cell r="C31">
            <v>0</v>
          </cell>
        </row>
        <row r="37">
          <cell r="C37">
            <v>278893935</v>
          </cell>
        </row>
        <row r="38">
          <cell r="C38">
            <v>400728791</v>
          </cell>
        </row>
        <row r="39">
          <cell r="C39">
            <v>9446650</v>
          </cell>
        </row>
        <row r="41">
          <cell r="C41">
            <v>391282141</v>
          </cell>
        </row>
        <row r="42">
          <cell r="C42">
            <v>679622726</v>
          </cell>
        </row>
        <row r="46">
          <cell r="C46">
            <v>664833078</v>
          </cell>
        </row>
        <row r="47">
          <cell r="C47">
            <v>395103427</v>
          </cell>
        </row>
        <row r="48">
          <cell r="C48">
            <v>82844369</v>
          </cell>
        </row>
        <row r="49">
          <cell r="C49">
            <v>183462848</v>
          </cell>
        </row>
        <row r="51">
          <cell r="C51">
            <v>3422434</v>
          </cell>
        </row>
        <row r="52">
          <cell r="C52">
            <v>15984769</v>
          </cell>
        </row>
        <row r="53">
          <cell r="C53">
            <v>15675789</v>
          </cell>
        </row>
        <row r="55">
          <cell r="C55">
            <v>308980</v>
          </cell>
        </row>
        <row r="56">
          <cell r="C56">
            <v>308980</v>
          </cell>
        </row>
        <row r="58">
          <cell r="C58">
            <v>680817847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F64"/>
  <sheetViews>
    <sheetView tabSelected="1" zoomScaleNormal="100" workbookViewId="0">
      <selection activeCell="C16" sqref="C16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5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198811320</v>
      </c>
      <c r="E8" s="32" t="e">
        <f>'[1]9.6.1. sz. mell Kornisné Kp. '!C8+'[1]9.6.2. sz. mell Kornisné Kp.'!C8+#REF!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'[1]9.6.1. sz. mell Kornisné Kp. '!C9+'[1]9.6.2. sz. mell Kornisné Kp.'!C9+#REF!</f>
        <v>#REF!</v>
      </c>
      <c r="F9" s="32" t="e">
        <f t="shared" ref="F9:F63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13688512+306736+75250</f>
        <v>14070498</v>
      </c>
      <c r="E10" s="32" t="e">
        <f>'[1]9.6.1. sz. mell Kornisné Kp. '!C10+'[1]9.6.2. sz. mell Kornisné Kp.'!C10+#REF!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 t="e">
        <f>'[1]9.6.1. sz. mell Kornisné Kp. '!C11+'[1]9.6.2. sz. mell Kornisné Kp.'!C11+#REF!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'[1]9.6.1. sz. mell Kornisné Kp. '!C12+'[1]9.6.2. sz. mell Kornisné Kp.'!C12+#REF!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152500000+13816000</f>
        <v>166316000</v>
      </c>
      <c r="E13" s="32" t="e">
        <f>'[1]9.6.1. sz. mell Kornisné Kp. '!C13+'[1]9.6.2. sz. mell Kornisné Kp.'!C13+#REF!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4814904+82819</f>
        <v>4897723</v>
      </c>
      <c r="E14" s="32" t="e">
        <f>'[1]9.6.1. sz. mell Kornisné Kp. '!C14+'[1]9.6.2. sz. mell Kornisné Kp.'!C14+#REF!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'[1]9.6.1. sz. mell Kornisné Kp. '!C15+'[1]9.6.2. sz. mell Kornisné Kp.'!C15+#REF!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'[1]9.6.1. sz. mell Kornisné Kp. '!C16+'[1]9.6.2. sz. mell Kornisné Kp.'!C16+#REF!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'[1]9.6.1. sz. mell Kornisné Kp. '!C17+'[1]9.6.2. sz. mell Kornisné Kp.'!C17+#REF!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'[1]9.6.1. sz. mell Kornisné Kp. '!C18+'[1]9.6.2. sz. mell Kornisné Kp.'!C18+#REF!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f>76652+16176+734271</f>
        <v>827099</v>
      </c>
      <c r="E19" s="32" t="e">
        <f>'[1]9.6.1. sz. mell Kornisné Kp. '!C19+'[1]9.6.2. sz. mell Kornisné Kp.'!C19+#REF!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82058381</v>
      </c>
      <c r="E20" s="32" t="e">
        <f>'[1]9.6.1. sz. mell Kornisné Kp. '!C20+'[1]9.6.2. sz. mell Kornisné Kp.'!C20+#REF!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5" t="s">
        <v>41</v>
      </c>
      <c r="C21" s="38"/>
      <c r="E21" s="32" t="e">
        <f>'[1]9.6.1. sz. mell Kornisné Kp. '!C21+'[1]9.6.2. sz. mell Kornisné Kp.'!C21+#REF!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'[1]9.6.1. sz. mell Kornisné Kp. '!C22+'[1]9.6.2. sz. mell Kornisné Kp.'!C22+#REF!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f>22754943+1659858+68521580-10878000</f>
        <v>82058381</v>
      </c>
      <c r="E23" s="32" t="e">
        <f>'[1]9.6.1. sz. mell Kornisné Kp. '!C23+'[1]9.6.2. sz. mell Kornisné Kp.'!C23+#REF!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f>754943+1659858+68521580</f>
        <v>70936381</v>
      </c>
      <c r="E24" s="32" t="e">
        <f>'[1]9.6.1. sz. mell Kornisné Kp. '!C24+'[1]9.6.2. sz. mell Kornisné Kp.'!C24+#REF!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'[1]9.6.1. sz. mell Kornisné Kp. '!C25+'[1]9.6.2. sz. mell Kornisné Kp.'!C25+#REF!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44">
        <f>+C27+C28+C29</f>
        <v>14325200</v>
      </c>
      <c r="E26" s="32" t="e">
        <f>'[1]9.6.1. sz. mell Kornisné Kp. '!C26+'[1]9.6.2. sz. mell Kornisné Kp.'!C26+#REF!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'[1]9.6.1. sz. mell Kornisné Kp. '!C27+'[1]9.6.2. sz. mell Kornisné Kp.'!C27+#REF!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52"/>
      <c r="E28" s="32" t="e">
        <f>'[1]9.6.1. sz. mell Kornisné Kp. '!C28+'[1]9.6.2. sz. mell Kornisné Kp.'!C28+#REF!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3" t="s">
        <v>56</v>
      </c>
      <c r="C29" s="38">
        <f>1092200+13233000</f>
        <v>14325200</v>
      </c>
      <c r="E29" s="32" t="e">
        <f>'[1]9.6.1. sz. mell Kornisné Kp. '!C29+'[1]9.6.2. sz. mell Kornisné Kp.'!C29+#REF!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4" t="s">
        <v>58</v>
      </c>
      <c r="C30" s="55">
        <v>1092200</v>
      </c>
      <c r="E30" s="32" t="e">
        <f>'[1]9.6.1. sz. mell Kornisné Kp. '!C30+'[1]9.6.2. sz. mell Kornisné Kp.'!C30+#REF!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44">
        <f>+C32+C33+C34</f>
        <v>0</v>
      </c>
      <c r="E31" s="32" t="e">
        <f>'[1]9.6.1. sz. mell Kornisné Kp. '!C31+'[1]9.6.2. sz. mell Kornisné Kp.'!C31+#REF!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'[1]9.6.1. sz. mell Kornisné Kp. '!C32+'[1]9.6.2. sz. mell Kornisné Kp.'!C32+#REF!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3" t="s">
        <v>64</v>
      </c>
      <c r="C33" s="40"/>
      <c r="E33" s="32" t="e">
        <f>'[1]9.6.1. sz. mell Kornisné Kp. '!C33+'[1]9.6.2. sz. mell Kornisné Kp.'!C33+#REF!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4" t="s">
        <v>66</v>
      </c>
      <c r="C34" s="55"/>
      <c r="E34" s="32" t="e">
        <f>'[1]9.6.1. sz. mell Kornisné Kp. '!C34+'[1]9.6.2. sz. mell Kornisné Kp.'!C34+#REF!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'[1]9.6.1. sz. mell Kornisné Kp. '!C35+'[1]9.6.2. sz. mell Kornisné Kp.'!C35+#REF!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6"/>
      <c r="E36" s="32" t="e">
        <f>'[1]9.6.1. sz. mell Kornisné Kp. '!C36+'[1]9.6.2. sz. mell Kornisné Kp.'!C36+#REF!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7">
        <f>+C8+C20+C25+C26+C31+C35+C36</f>
        <v>295194901</v>
      </c>
      <c r="E37" s="32" t="e">
        <f>'[1]9.6.1. sz. mell Kornisné Kp. '!C37+'[1]9.6.2. sz. mell Kornisné Kp.'!C37+#REF!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7" t="s">
        <v>74</v>
      </c>
      <c r="C38" s="59">
        <f>+C39+C40+C41</f>
        <v>561779156</v>
      </c>
      <c r="E38" s="32" t="e">
        <f>'[1]9.6.1. sz. mell Kornisné Kp. '!C38+'[1]9.6.2. sz. mell Kornisné Kp.'!C38+#REF!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13840612</v>
      </c>
      <c r="E39" s="32" t="e">
        <f>'[1]9.6.1. sz. mell Kornisné Kp. '!C39+'[1]9.6.2. sz. mell Kornisné Kp.'!C39+#REF!</f>
        <v>#REF!</v>
      </c>
      <c r="F39" s="32" t="e">
        <f t="shared" si="0"/>
        <v>#REF!</v>
      </c>
    </row>
    <row r="40" spans="1:6" s="41" customFormat="1" ht="12" customHeight="1" x14ac:dyDescent="0.2">
      <c r="A40" s="49" t="s">
        <v>77</v>
      </c>
      <c r="B40" s="53" t="s">
        <v>78</v>
      </c>
      <c r="C40" s="40"/>
      <c r="E40" s="32" t="e">
        <f>'[1]9.6.1. sz. mell Kornisné Kp. '!C40+'[1]9.6.2. sz. mell Kornisné Kp.'!C40+#REF!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4" t="s">
        <v>80</v>
      </c>
      <c r="C41" s="60">
        <f>562158632+95600-10486841-1850000+200000+202200-3257612+876565</f>
        <v>547938544</v>
      </c>
      <c r="E41" s="32" t="e">
        <f>'[1]9.6.1. sz. mell Kornisné Kp. '!C41+'[1]9.6.2. sz. mell Kornisné Kp.'!C41+#REF!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8" t="s">
        <v>81</v>
      </c>
      <c r="B42" s="61" t="s">
        <v>82</v>
      </c>
      <c r="C42" s="57">
        <f>+C37+C38</f>
        <v>856974057</v>
      </c>
      <c r="E42" s="32" t="e">
        <f>'[1]9.6.1. sz. mell Kornisné Kp. '!C42+'[1]9.6.2. sz. mell Kornisné Kp.'!C42+#REF!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'[1]9.6.1. sz. mell Kornisné Kp. '!C43+'[1]9.6.2. sz. mell Kornisné Kp.'!C43+#REF!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'[1]9.6.1. sz. mell Kornisné Kp. '!C44+'[1]9.6.2. sz. mell Kornisné Kp.'!C44+#REF!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'[1]9.6.1. sz. mell Kornisné Kp. '!C45+'[1]9.6.2. sz. mell Kornisné Kp.'!C45+#REF!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840107924</v>
      </c>
      <c r="E46" s="32" t="e">
        <f>'[1]9.6.1. sz. mell Kornisné Kp. '!C46+'[1]9.6.2. sz. mell Kornisné Kp.'!C46+#REF!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5" t="s">
        <v>85</v>
      </c>
      <c r="C47" s="72">
        <f>471445483+80000+1453144-232505-117000-1170000+877500+49983852+746013-1755000+73887</f>
        <v>521385374</v>
      </c>
      <c r="E47" s="32" t="e">
        <f>'[1]9.6.1. sz. mell Kornisné Kp. '!C47+'[1]9.6.2. sz. mell Kornisné Kp.'!C47+#REF!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3">
        <f>98130166+15600+283366-49177-22700+292500+13320738-3757612+130552-342225+12930</f>
        <v>108014138</v>
      </c>
      <c r="E48" s="32" t="e">
        <f>'[1]9.6.1. sz. mell Kornisné Kp. '!C48+'[1]9.6.2. sz. mell Kornisné Kp.'!C48+#REF!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3">
        <f>198957271+3292441+131952+220321-1850000+297858+139700+202200+2649556+500000+2097225+647454</f>
        <v>207285978</v>
      </c>
      <c r="E49" s="32" t="e">
        <f>'[1]9.6.1. sz. mell Kornisné Kp. '!C49+'[1]9.6.2. sz. mell Kornisné Kp.'!C49+#REF!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'[1]9.6.1. sz. mell Kornisné Kp. '!C50+'[1]9.6.2. sz. mell Kornisné Kp.'!C50+#REF!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>
        <v>3422434</v>
      </c>
      <c r="E51" s="32" t="e">
        <f>'[1]9.6.1. sz. mell Kornisné Kp. '!C51+'[1]9.6.2. sz. mell Kornisné Kp.'!C51+#REF!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6" t="s">
        <v>38</v>
      </c>
      <c r="B52" s="47" t="s">
        <v>90</v>
      </c>
      <c r="C52" s="44">
        <f>SUM(C53:C55)</f>
        <v>16866133</v>
      </c>
      <c r="E52" s="32" t="e">
        <f>'[1]9.6.1. sz. mell Kornisné Kp. '!C52+'[1]9.6.2. sz. mell Kornisné Kp.'!C52+#REF!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5" t="s">
        <v>91</v>
      </c>
      <c r="C53" s="51">
        <f>13924683+74000+75250+200000+2283220</f>
        <v>16557153</v>
      </c>
      <c r="E53" s="32" t="e">
        <f>'[1]9.6.1. sz. mell Kornisné Kp. '!C53+'[1]9.6.2. sz. mell Kornisné Kp.'!C53+#REF!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'[1]9.6.1. sz. mell Kornisné Kp. '!C54+'[1]9.6.2. sz. mell Kornisné Kp.'!C54+#REF!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74">
        <v>308980</v>
      </c>
      <c r="E55" s="32" t="e">
        <f>'[1]9.6.1. sz. mell Kornisné Kp. '!C55+'[1]9.6.2. sz. mell Kornisné Kp.'!C55+#REF!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>
        <v>308980</v>
      </c>
      <c r="E56" s="32" t="e">
        <f>'[1]9.6.1. sz. mell Kornisné Kp. '!C56+'[1]9.6.2. sz. mell Kornisné Kp.'!C56+#REF!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'[1]9.6.1. sz. mell Kornisné Kp. '!C57+'[1]9.6.2. sz. mell Kornisné Kp.'!C57+#REF!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5" t="s">
        <v>96</v>
      </c>
      <c r="C58" s="76">
        <f>+C46+C52+C57</f>
        <v>856974057</v>
      </c>
      <c r="E58" s="32" t="e">
        <f>'[1]9.6.1. sz. mell Kornisné Kp. '!C58+'[1]9.6.2. sz. mell Kornisné Kp.'!C58+#REF!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'[1]9.6.1. sz. mell Kornisné Kp. '!C59+'[1]9.6.2. sz. mell Kornisné Kp.'!C59+#REF!</f>
        <v>#REF!</v>
      </c>
      <c r="F59" s="32" t="e">
        <f t="shared" si="0"/>
        <v>#REF!</v>
      </c>
    </row>
    <row r="60" spans="1:6" ht="13.5" thickBot="1" x14ac:dyDescent="0.25">
      <c r="A60" s="79" t="s">
        <v>97</v>
      </c>
      <c r="B60" s="80"/>
      <c r="C60" s="81">
        <v>149.37</v>
      </c>
      <c r="E60" s="32" t="e">
        <f>'[1]9.6.1. sz. mell Kornisné Kp. '!C60+'[1]9.6.2. sz. mell Kornisné Kp.'!C60+#REF!</f>
        <v>#REF!</v>
      </c>
      <c r="F60" s="32" t="e">
        <f t="shared" si="0"/>
        <v>#REF!</v>
      </c>
    </row>
    <row r="61" spans="1:6" s="85" customFormat="1" ht="13.9" customHeight="1" thickBot="1" x14ac:dyDescent="0.25">
      <c r="A61" s="82" t="s">
        <v>98</v>
      </c>
      <c r="B61" s="83"/>
      <c r="C61" s="84">
        <v>0.5</v>
      </c>
      <c r="E61" s="32"/>
      <c r="F61" s="32"/>
    </row>
    <row r="62" spans="1:6" s="85" customFormat="1" ht="13.9" customHeight="1" thickBot="1" x14ac:dyDescent="0.25">
      <c r="A62" s="86" t="s">
        <v>99</v>
      </c>
      <c r="B62" s="87"/>
      <c r="C62" s="88">
        <v>4</v>
      </c>
      <c r="E62" s="32" t="e">
        <f>'[1]9.6.1. sz. mell Kornisné Kp. '!C61+'[1]9.6.2. sz. mell Kornisné Kp.'!C62+#REF!</f>
        <v>#REF!</v>
      </c>
      <c r="F62" s="32" t="e">
        <f t="shared" si="0"/>
        <v>#REF!</v>
      </c>
    </row>
    <row r="63" spans="1:6" s="85" customFormat="1" ht="19.899999999999999" customHeight="1" thickBot="1" x14ac:dyDescent="0.25">
      <c r="A63" s="89" t="s">
        <v>100</v>
      </c>
      <c r="B63" s="90"/>
      <c r="C63" s="91">
        <v>1.5</v>
      </c>
      <c r="E63" s="32" t="e">
        <f>'[1]9.6.1. sz. mell Kornisné Kp. '!C62+'[1]9.6.2. sz. mell Kornisné Kp.'!C63+#REF!</f>
        <v>#REF!</v>
      </c>
      <c r="F63" s="32" t="e">
        <f t="shared" si="0"/>
        <v>#REF!</v>
      </c>
    </row>
    <row r="64" spans="1:6" ht="13.5" thickBot="1" x14ac:dyDescent="0.25">
      <c r="A64" s="92" t="s">
        <v>101</v>
      </c>
      <c r="B64" s="93"/>
      <c r="C64" s="91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2019-10-24T12:16:19Z</dcterms:created>
  <dcterms:modified xsi:type="dcterms:W3CDTF">2019-10-24T12:16:20Z</dcterms:modified>
</cp:coreProperties>
</file>