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9270" firstSheet="12" activeTab="1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'1.sz.mell.'!$A$1:$I$118</definedName>
    <definedName name="_xlnm.Print_Area" localSheetId="22">'15.sz.mell'!$A$1:$C$18</definedName>
    <definedName name="_xlnm.Print_Area" localSheetId="2">'2.1.sz.mell  '!$A$1:$O$22</definedName>
    <definedName name="_xlnm.Print_Area" localSheetId="4">'3.sz.mell'!$A$1:$F$59</definedName>
    <definedName name="_xlnm.Print_Area" localSheetId="5">'4. sz.mell'!$A$1:$N$62</definedName>
    <definedName name="_xlnm.Print_Area" localSheetId="6">'5.sz.mell'!$A$1:$E$37</definedName>
    <definedName name="_xlnm.Print_Area" localSheetId="8">'7.sz.mell.'!$A$1:$L$10</definedName>
    <definedName name="_xlnm.Print_Area" localSheetId="9">'8.sz.mell. '!$A$1:$H$365</definedName>
    <definedName name="_xlnm.Print_Area" localSheetId="11">'9.1.sz.mell'!#REF!</definedName>
    <definedName name="_xlnm.Print_Area" localSheetId="10">'9.sz.mell.'!$A$1:$K$115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J56" i="18" l="1"/>
  <c r="J52" i="18"/>
  <c r="J57" i="18" s="1"/>
  <c r="J60" i="18" s="1"/>
  <c r="K57" i="17"/>
  <c r="K60" i="17" s="1"/>
  <c r="K56" i="17"/>
  <c r="K52" i="17"/>
  <c r="I52" i="17"/>
  <c r="K40" i="17"/>
  <c r="K41" i="17" s="1"/>
  <c r="K29" i="17"/>
  <c r="K15" i="17"/>
  <c r="K10" i="17"/>
  <c r="K33" i="17" s="1"/>
  <c r="K42" i="17" s="1"/>
  <c r="J112" i="14"/>
  <c r="J105" i="14"/>
  <c r="J95" i="14"/>
  <c r="J75" i="14"/>
  <c r="J69" i="14"/>
  <c r="J63" i="14"/>
  <c r="J57" i="14"/>
  <c r="J45" i="14"/>
  <c r="J12" i="14"/>
  <c r="J22" i="14" s="1"/>
  <c r="J106" i="14" l="1"/>
  <c r="J113" i="14" s="1"/>
  <c r="J70" i="14"/>
  <c r="J76" i="14" s="1"/>
  <c r="H76" i="1"/>
  <c r="H118" i="1" l="1"/>
  <c r="H106" i="1"/>
  <c r="H96" i="1"/>
  <c r="H69" i="1"/>
  <c r="H57" i="1"/>
  <c r="H45" i="1"/>
  <c r="H12" i="1"/>
  <c r="H22" i="1" s="1"/>
  <c r="H107" i="1" l="1"/>
  <c r="H113" i="1" s="1"/>
  <c r="H70" i="1"/>
  <c r="H77" i="1" s="1"/>
  <c r="K43" i="34"/>
  <c r="I43" i="34"/>
  <c r="G43" i="34"/>
  <c r="E43" i="34"/>
  <c r="K61" i="34"/>
  <c r="E61" i="34"/>
  <c r="I61" i="34"/>
  <c r="G61" i="34"/>
  <c r="I37" i="18"/>
  <c r="K38" i="18"/>
  <c r="H117" i="1" l="1"/>
  <c r="G15" i="1"/>
  <c r="F12" i="1"/>
  <c r="E37" i="9" l="1"/>
  <c r="E25" i="9" l="1"/>
  <c r="E8" i="20" l="1"/>
  <c r="F8" i="20"/>
  <c r="G8" i="20"/>
  <c r="H8" i="20"/>
  <c r="I8" i="20"/>
  <c r="D8" i="20"/>
  <c r="H69" i="14" l="1"/>
  <c r="I69" i="14"/>
  <c r="H63" i="14"/>
  <c r="I63" i="14"/>
  <c r="H112" i="14"/>
  <c r="I108" i="14"/>
  <c r="I109" i="14"/>
  <c r="I111" i="14"/>
  <c r="I99" i="14"/>
  <c r="I100" i="14"/>
  <c r="I101" i="14"/>
  <c r="I102" i="14"/>
  <c r="I103" i="14"/>
  <c r="H95" i="14"/>
  <c r="H57" i="14"/>
  <c r="I55" i="14"/>
  <c r="H45" i="14"/>
  <c r="H12" i="14"/>
  <c r="H22" i="14" s="1"/>
  <c r="H70" i="14" s="1"/>
  <c r="G69" i="1" l="1"/>
  <c r="I73" i="1"/>
  <c r="G23" i="1"/>
  <c r="M7" i="19" l="1"/>
  <c r="M8" i="19"/>
  <c r="M9" i="19"/>
  <c r="M6" i="19"/>
  <c r="M10" i="19"/>
  <c r="J58" i="17"/>
  <c r="H15" i="17"/>
  <c r="I15" i="17"/>
  <c r="J15" i="17"/>
  <c r="L15" i="17"/>
  <c r="I40" i="17"/>
  <c r="I41" i="17" s="1"/>
  <c r="J40" i="17"/>
  <c r="J41" i="17" s="1"/>
  <c r="H29" i="17"/>
  <c r="I29" i="17"/>
  <c r="J29" i="17"/>
  <c r="I10" i="17"/>
  <c r="I33" i="17" s="1"/>
  <c r="I42" i="17" s="1"/>
  <c r="J10" i="17"/>
  <c r="E56" i="18"/>
  <c r="G56" i="18"/>
  <c r="H56" i="18"/>
  <c r="I56" i="18"/>
  <c r="K56" i="18"/>
  <c r="G29" i="18"/>
  <c r="H29" i="18"/>
  <c r="I29" i="18"/>
  <c r="G52" i="18"/>
  <c r="H52" i="18"/>
  <c r="G40" i="18"/>
  <c r="G41" i="18" s="1"/>
  <c r="H40" i="18"/>
  <c r="H41" i="18" s="1"/>
  <c r="G10" i="18"/>
  <c r="H10" i="18"/>
  <c r="I10" i="18"/>
  <c r="I33" i="18" s="1"/>
  <c r="I56" i="17"/>
  <c r="I57" i="17" s="1"/>
  <c r="I60" i="17" s="1"/>
  <c r="H40" i="17"/>
  <c r="H41" i="17" s="1"/>
  <c r="H56" i="17"/>
  <c r="H52" i="17"/>
  <c r="H10" i="17"/>
  <c r="H33" i="17" s="1"/>
  <c r="G112" i="14"/>
  <c r="G105" i="14"/>
  <c r="G95" i="14"/>
  <c r="G75" i="14"/>
  <c r="G69" i="14"/>
  <c r="G63" i="14"/>
  <c r="G57" i="14"/>
  <c r="G45" i="14"/>
  <c r="E12" i="14"/>
  <c r="G12" i="14"/>
  <c r="G22" i="14" s="1"/>
  <c r="K13" i="6"/>
  <c r="L13" i="6"/>
  <c r="M13" i="6"/>
  <c r="K7" i="6"/>
  <c r="L7" i="6"/>
  <c r="K6" i="6"/>
  <c r="L6" i="6"/>
  <c r="F8" i="6"/>
  <c r="D6" i="6"/>
  <c r="E6" i="6"/>
  <c r="F6" i="6"/>
  <c r="L19" i="5"/>
  <c r="M19" i="5"/>
  <c r="K10" i="5"/>
  <c r="L10" i="5"/>
  <c r="K9" i="5"/>
  <c r="L9" i="5"/>
  <c r="K8" i="5"/>
  <c r="L8" i="5"/>
  <c r="K7" i="5"/>
  <c r="L7" i="5"/>
  <c r="K6" i="5"/>
  <c r="L6" i="5"/>
  <c r="E19" i="5"/>
  <c r="F19" i="5"/>
  <c r="F10" i="5"/>
  <c r="E7" i="5"/>
  <c r="D7" i="5"/>
  <c r="E112" i="1"/>
  <c r="F112" i="1"/>
  <c r="E106" i="1"/>
  <c r="F106" i="1"/>
  <c r="E96" i="1"/>
  <c r="F96" i="1"/>
  <c r="E76" i="1"/>
  <c r="F76" i="1"/>
  <c r="E69" i="1"/>
  <c r="D8" i="6" s="1"/>
  <c r="F69" i="1"/>
  <c r="E8" i="6" s="1"/>
  <c r="E66" i="1"/>
  <c r="D10" i="5" s="1"/>
  <c r="F66" i="1"/>
  <c r="E10" i="5" s="1"/>
  <c r="E63" i="1"/>
  <c r="D7" i="6" s="1"/>
  <c r="F63" i="1"/>
  <c r="E7" i="6" s="1"/>
  <c r="E57" i="1"/>
  <c r="D9" i="5" s="1"/>
  <c r="F57" i="1"/>
  <c r="E9" i="5" s="1"/>
  <c r="E45" i="1"/>
  <c r="D8" i="5" s="1"/>
  <c r="F45" i="1"/>
  <c r="E8" i="5" s="1"/>
  <c r="F22" i="1"/>
  <c r="E12" i="1"/>
  <c r="E22" i="1" s="1"/>
  <c r="L12" i="6" l="1"/>
  <c r="G33" i="18"/>
  <c r="G42" i="18"/>
  <c r="H42" i="17"/>
  <c r="J33" i="17"/>
  <c r="J42" i="17" s="1"/>
  <c r="H57" i="18"/>
  <c r="H60" i="18" s="1"/>
  <c r="L13" i="5"/>
  <c r="L20" i="5" s="1"/>
  <c r="G57" i="18"/>
  <c r="G60" i="18" s="1"/>
  <c r="H33" i="18"/>
  <c r="H42" i="18" s="1"/>
  <c r="D6" i="5"/>
  <c r="E6" i="5"/>
  <c r="E13" i="5" s="1"/>
  <c r="E12" i="6"/>
  <c r="G106" i="14"/>
  <c r="G113" i="14" s="1"/>
  <c r="H57" i="17"/>
  <c r="H60" i="17" s="1"/>
  <c r="G70" i="14"/>
  <c r="G76" i="14"/>
  <c r="E70" i="1"/>
  <c r="E77" i="1" s="1"/>
  <c r="E118" i="1"/>
  <c r="F107" i="1"/>
  <c r="F113" i="1" s="1"/>
  <c r="F70" i="1"/>
  <c r="F77" i="1" s="1"/>
  <c r="E107" i="1"/>
  <c r="E113" i="1" s="1"/>
  <c r="H105" i="14"/>
  <c r="H106" i="14" s="1"/>
  <c r="H75" i="14"/>
  <c r="H76" i="14" s="1"/>
  <c r="L17" i="6"/>
  <c r="E17" i="6"/>
  <c r="F118" i="1"/>
  <c r="E18" i="6" l="1"/>
  <c r="L20" i="6"/>
  <c r="H113" i="14"/>
  <c r="E22" i="5"/>
  <c r="L21" i="5"/>
  <c r="L22" i="5"/>
  <c r="E20" i="6"/>
  <c r="E20" i="5"/>
  <c r="E117" i="1"/>
  <c r="F117" i="1"/>
  <c r="J43" i="34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6" i="31"/>
  <c r="C26" i="31"/>
  <c r="E26" i="31"/>
  <c r="E19" i="6" l="1"/>
  <c r="D26" i="31"/>
  <c r="L18" i="6"/>
  <c r="L19" i="6" s="1"/>
  <c r="O7" i="23"/>
  <c r="D8" i="11"/>
  <c r="D10" i="11" s="1"/>
  <c r="F8" i="11"/>
  <c r="F10" i="11" s="1"/>
  <c r="H8" i="11"/>
  <c r="H10" i="11" s="1"/>
  <c r="J8" i="11"/>
  <c r="J10" i="11" s="1"/>
  <c r="B8" i="11"/>
  <c r="B10" i="11" s="1"/>
  <c r="J8" i="20"/>
  <c r="K8" i="20"/>
  <c r="L8" i="20"/>
  <c r="E8" i="22"/>
  <c r="G8" i="22"/>
  <c r="H8" i="22"/>
  <c r="I8" i="22"/>
  <c r="J8" i="22"/>
  <c r="K8" i="22"/>
  <c r="E11" i="19"/>
  <c r="F11" i="19"/>
  <c r="G11" i="19"/>
  <c r="H11" i="19"/>
  <c r="I11" i="19"/>
  <c r="J11" i="19"/>
  <c r="K11" i="19"/>
  <c r="L11" i="19"/>
  <c r="D11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E21" i="6" l="1"/>
  <c r="L21" i="6"/>
  <c r="O13" i="6"/>
  <c r="O7" i="6"/>
  <c r="O6" i="6"/>
  <c r="H14" i="6"/>
  <c r="O8" i="5"/>
  <c r="O7" i="5"/>
  <c r="O6" i="5"/>
  <c r="H7" i="5"/>
  <c r="O13" i="5" l="1"/>
  <c r="K112" i="14"/>
  <c r="K105" i="14"/>
  <c r="K95" i="14"/>
  <c r="K12" i="14"/>
  <c r="H17" i="6"/>
  <c r="I96" i="1"/>
  <c r="K106" i="14" l="1"/>
  <c r="K113" i="14" s="1"/>
  <c r="K52" i="18"/>
  <c r="K57" i="18" s="1"/>
  <c r="K60" i="18" s="1"/>
  <c r="K10" i="18"/>
  <c r="K29" i="18" l="1"/>
  <c r="K15" i="18"/>
  <c r="L59" i="17"/>
  <c r="L56" i="17"/>
  <c r="L52" i="17"/>
  <c r="L40" i="17"/>
  <c r="L41" i="17" s="1"/>
  <c r="L29" i="17"/>
  <c r="L10" i="17"/>
  <c r="K15" i="5"/>
  <c r="K17" i="5"/>
  <c r="K18" i="5"/>
  <c r="K14" i="5"/>
  <c r="H19" i="5"/>
  <c r="D11" i="5"/>
  <c r="D12" i="5"/>
  <c r="D16" i="5"/>
  <c r="D17" i="5"/>
  <c r="O17" i="6"/>
  <c r="O12" i="6"/>
  <c r="K14" i="6"/>
  <c r="K15" i="6"/>
  <c r="K16" i="6"/>
  <c r="K9" i="6"/>
  <c r="K10" i="6"/>
  <c r="K11" i="6"/>
  <c r="D15" i="6"/>
  <c r="D16" i="6"/>
  <c r="D9" i="6"/>
  <c r="D10" i="6"/>
  <c r="D11" i="6"/>
  <c r="D19" i="32"/>
  <c r="D18" i="32"/>
  <c r="D5" i="32"/>
  <c r="D6" i="32"/>
  <c r="D7" i="32"/>
  <c r="D8" i="32"/>
  <c r="D4" i="32"/>
  <c r="K75" i="14"/>
  <c r="K69" i="14"/>
  <c r="K66" i="14"/>
  <c r="K63" i="14"/>
  <c r="K57" i="14"/>
  <c r="K45" i="14"/>
  <c r="K31" i="14"/>
  <c r="K22" i="14"/>
  <c r="E20" i="32"/>
  <c r="O19" i="5"/>
  <c r="O20" i="5" s="1"/>
  <c r="I112" i="1"/>
  <c r="I106" i="1"/>
  <c r="I107" i="1" s="1"/>
  <c r="I76" i="1"/>
  <c r="I69" i="1"/>
  <c r="H8" i="6" s="1"/>
  <c r="I66" i="1"/>
  <c r="H10" i="5" s="1"/>
  <c r="I63" i="1"/>
  <c r="H7" i="6" s="1"/>
  <c r="I57" i="1"/>
  <c r="H9" i="5" s="1"/>
  <c r="I45" i="1"/>
  <c r="H8" i="5" s="1"/>
  <c r="I31" i="1"/>
  <c r="H6" i="6" s="1"/>
  <c r="I12" i="1"/>
  <c r="O18" i="6" l="1"/>
  <c r="O19" i="6" s="1"/>
  <c r="D12" i="6"/>
  <c r="I113" i="1"/>
  <c r="H12" i="6"/>
  <c r="D14" i="6"/>
  <c r="L33" i="17"/>
  <c r="L42" i="17" s="1"/>
  <c r="K33" i="18"/>
  <c r="D20" i="32"/>
  <c r="I22" i="1"/>
  <c r="I70" i="1" s="1"/>
  <c r="I77" i="1" s="1"/>
  <c r="H6" i="5"/>
  <c r="H13" i="5" s="1"/>
  <c r="H20" i="5" s="1"/>
  <c r="K70" i="14"/>
  <c r="K76" i="14" s="1"/>
  <c r="D11" i="32"/>
  <c r="I118" i="1"/>
  <c r="L57" i="17"/>
  <c r="K12" i="23"/>
  <c r="L60" i="17" l="1"/>
  <c r="H18" i="6"/>
  <c r="H19" i="6" s="1"/>
  <c r="O21" i="6"/>
  <c r="O20" i="6"/>
  <c r="H20" i="6"/>
  <c r="O22" i="5"/>
  <c r="H21" i="6"/>
  <c r="H22" i="5"/>
  <c r="H21" i="5"/>
  <c r="O21" i="5"/>
  <c r="I117" i="1"/>
  <c r="F4" i="16"/>
  <c r="C15" i="5" l="1"/>
  <c r="D15" i="5" s="1"/>
  <c r="F97" i="14"/>
  <c r="F96" i="14"/>
  <c r="K62" i="34"/>
  <c r="E62" i="34" l="1"/>
  <c r="C16" i="25" l="1"/>
  <c r="D94" i="14" s="1"/>
  <c r="O8" i="23"/>
  <c r="E72" i="14" l="1"/>
  <c r="F72" i="14" s="1"/>
  <c r="I72" i="14" s="1"/>
  <c r="I75" i="14" s="1"/>
  <c r="D57" i="14"/>
  <c r="D14" i="14"/>
  <c r="D12" i="14"/>
  <c r="E85" i="14" l="1"/>
  <c r="F74" i="14"/>
  <c r="F73" i="14"/>
  <c r="F82" i="14"/>
  <c r="I82" i="14" s="1"/>
  <c r="F83" i="14"/>
  <c r="F84" i="14"/>
  <c r="F86" i="14"/>
  <c r="F87" i="14"/>
  <c r="I87" i="14" s="1"/>
  <c r="F88" i="14"/>
  <c r="I88" i="14" s="1"/>
  <c r="F89" i="14"/>
  <c r="F90" i="14"/>
  <c r="I90" i="14" s="1"/>
  <c r="F91" i="14"/>
  <c r="F94" i="14"/>
  <c r="I94" i="14" s="1"/>
  <c r="F81" i="14"/>
  <c r="F59" i="14"/>
  <c r="F60" i="14"/>
  <c r="F61" i="14"/>
  <c r="F62" i="14"/>
  <c r="F47" i="14"/>
  <c r="I47" i="14" s="1"/>
  <c r="F48" i="14"/>
  <c r="I48" i="14" s="1"/>
  <c r="F49" i="14"/>
  <c r="I49" i="14" s="1"/>
  <c r="F50" i="14"/>
  <c r="I50" i="14" s="1"/>
  <c r="F51" i="14"/>
  <c r="I51" i="14" s="1"/>
  <c r="F52" i="14"/>
  <c r="F53" i="14"/>
  <c r="F54" i="14"/>
  <c r="I54" i="14" s="1"/>
  <c r="F56" i="14"/>
  <c r="F46" i="14"/>
  <c r="F36" i="14"/>
  <c r="I36" i="14" s="1"/>
  <c r="F38" i="14"/>
  <c r="I38" i="14" s="1"/>
  <c r="F39" i="14"/>
  <c r="I39" i="14" s="1"/>
  <c r="F40" i="14"/>
  <c r="I40" i="14" s="1"/>
  <c r="F42" i="14"/>
  <c r="I42" i="14" s="1"/>
  <c r="F43" i="14"/>
  <c r="F44" i="14"/>
  <c r="F35" i="14"/>
  <c r="F34" i="14"/>
  <c r="I34" i="14" s="1"/>
  <c r="F7" i="14"/>
  <c r="I7" i="14" s="1"/>
  <c r="F8" i="14"/>
  <c r="I8" i="14" s="1"/>
  <c r="F9" i="14"/>
  <c r="F10" i="14"/>
  <c r="F11" i="14"/>
  <c r="F13" i="14"/>
  <c r="F15" i="14"/>
  <c r="F16" i="14"/>
  <c r="F18" i="14"/>
  <c r="F19" i="14"/>
  <c r="F21" i="14"/>
  <c r="F6" i="14"/>
  <c r="I6" i="14" s="1"/>
  <c r="I57" i="14" l="1"/>
  <c r="I12" i="14"/>
  <c r="F12" i="14"/>
  <c r="D55" i="7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48" i="13" l="1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12" i="14"/>
  <c r="D112" i="14"/>
  <c r="E98" i="14"/>
  <c r="E105" i="14" s="1"/>
  <c r="D105" i="14"/>
  <c r="E95" i="14"/>
  <c r="O17" i="23"/>
  <c r="F63" i="14" l="1"/>
  <c r="F37" i="14"/>
  <c r="I37" i="14" s="1"/>
  <c r="E45" i="14"/>
  <c r="D45" i="14"/>
  <c r="F14" i="14"/>
  <c r="I14" i="14" s="1"/>
  <c r="I22" i="14" s="1"/>
  <c r="F41" i="14"/>
  <c r="E75" i="14"/>
  <c r="E106" i="14"/>
  <c r="E113" i="14" s="1"/>
  <c r="D22" i="14"/>
  <c r="E22" i="14"/>
  <c r="E70" i="14" l="1"/>
  <c r="E76" i="14" s="1"/>
  <c r="D70" i="14"/>
  <c r="D76" i="14" s="1"/>
  <c r="F22" i="14"/>
  <c r="F56" i="17"/>
  <c r="F37" i="17"/>
  <c r="F18" i="17"/>
  <c r="F29" i="17" s="1"/>
  <c r="E59" i="17"/>
  <c r="F59" i="17"/>
  <c r="D59" i="17"/>
  <c r="G59" i="17"/>
  <c r="G54" i="17"/>
  <c r="J54" i="17" s="1"/>
  <c r="G55" i="17"/>
  <c r="J55" i="17" s="1"/>
  <c r="G53" i="17"/>
  <c r="J53" i="17" s="1"/>
  <c r="J56" i="17" s="1"/>
  <c r="F52" i="17"/>
  <c r="G49" i="17"/>
  <c r="J49" i="17" s="1"/>
  <c r="G50" i="17"/>
  <c r="J50" i="17" s="1"/>
  <c r="G51" i="17"/>
  <c r="J51" i="17" s="1"/>
  <c r="G48" i="17"/>
  <c r="J48" i="17" s="1"/>
  <c r="G47" i="17"/>
  <c r="J47" i="17" s="1"/>
  <c r="J52" i="17" s="1"/>
  <c r="J57" i="17" s="1"/>
  <c r="J60" i="17" s="1"/>
  <c r="G39" i="17"/>
  <c r="G38" i="17"/>
  <c r="F34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D20" i="1" l="1"/>
  <c r="G20" i="1" s="1"/>
  <c r="D21" i="1"/>
  <c r="G21" i="1" s="1"/>
  <c r="G56" i="17"/>
  <c r="F40" i="17"/>
  <c r="F41" i="17" s="1"/>
  <c r="F33" i="17"/>
  <c r="F57" i="17"/>
  <c r="F60" i="17" s="1"/>
  <c r="F42" i="17" l="1"/>
  <c r="E53" i="16" l="1"/>
  <c r="D53" i="16"/>
  <c r="F53" i="16" l="1"/>
  <c r="M6" i="20"/>
  <c r="E7" i="28" l="1"/>
  <c r="E23" i="28" l="1"/>
  <c r="E27" i="28" l="1"/>
  <c r="E29" i="28" s="1"/>
  <c r="F61" i="34"/>
  <c r="H61" i="34"/>
  <c r="J61" i="34"/>
  <c r="L61" i="34"/>
  <c r="M61" i="34"/>
  <c r="N61" i="34"/>
  <c r="I8" i="6"/>
  <c r="I7" i="6"/>
  <c r="I6" i="6"/>
  <c r="I7" i="5"/>
  <c r="I8" i="5"/>
  <c r="I9" i="5"/>
  <c r="I10" i="5"/>
  <c r="I6" i="5"/>
  <c r="B17" i="5" l="1"/>
  <c r="B16" i="5"/>
  <c r="B14" i="5"/>
  <c r="C14" i="6"/>
  <c r="J4" i="6"/>
  <c r="D18" i="5"/>
  <c r="J4" i="5"/>
  <c r="D19" i="5" l="1"/>
  <c r="C17" i="6"/>
  <c r="D17" i="6"/>
  <c r="C19" i="5"/>
  <c r="D109" i="1" l="1"/>
  <c r="D110" i="1"/>
  <c r="D101" i="1"/>
  <c r="G101" i="1" s="1"/>
  <c r="D102" i="1"/>
  <c r="G102" i="1" s="1"/>
  <c r="D103" i="1"/>
  <c r="G103" i="1" s="1"/>
  <c r="D104" i="1"/>
  <c r="G104" i="1" s="1"/>
  <c r="D105" i="1"/>
  <c r="D100" i="1"/>
  <c r="G100" i="1" s="1"/>
  <c r="D88" i="1"/>
  <c r="G88" i="1" s="1"/>
  <c r="D89" i="1"/>
  <c r="G89" i="1" s="1"/>
  <c r="D87" i="1"/>
  <c r="D74" i="1"/>
  <c r="D59" i="1"/>
  <c r="G59" i="1" s="1"/>
  <c r="D61" i="1"/>
  <c r="G61" i="1" s="1"/>
  <c r="D62" i="1"/>
  <c r="G62" i="1" s="1"/>
  <c r="D58" i="1"/>
  <c r="D54" i="1"/>
  <c r="G54" i="1" s="1"/>
  <c r="D55" i="1"/>
  <c r="G55" i="1" s="1"/>
  <c r="D53" i="1"/>
  <c r="D50" i="1"/>
  <c r="G50" i="1" s="1"/>
  <c r="D43" i="1"/>
  <c r="D44" i="1"/>
  <c r="D42" i="1"/>
  <c r="G42" i="1" s="1"/>
  <c r="D40" i="1"/>
  <c r="G40" i="1" s="1"/>
  <c r="D39" i="1"/>
  <c r="G39" i="1" s="1"/>
  <c r="D38" i="1"/>
  <c r="G38" i="1" s="1"/>
  <c r="D35" i="1"/>
  <c r="D36" i="1"/>
  <c r="G36" i="1" s="1"/>
  <c r="D34" i="1"/>
  <c r="G34" i="1" s="1"/>
  <c r="D32" i="1"/>
  <c r="D17" i="1"/>
  <c r="G17" i="1" s="1"/>
  <c r="D13" i="1"/>
  <c r="G13" i="1" s="1"/>
  <c r="D7" i="1"/>
  <c r="G7" i="1" s="1"/>
  <c r="D8" i="1"/>
  <c r="G8" i="1" s="1"/>
  <c r="D9" i="1"/>
  <c r="D11" i="1"/>
  <c r="D7" i="29"/>
  <c r="E7" i="29"/>
  <c r="F7" i="29"/>
  <c r="G7" i="29"/>
  <c r="C7" i="29"/>
  <c r="J16" i="5" l="1"/>
  <c r="D19" i="1"/>
  <c r="G19" i="1" s="1"/>
  <c r="D18" i="1"/>
  <c r="G18" i="1" s="1"/>
  <c r="D37" i="1"/>
  <c r="G37" i="1" s="1"/>
  <c r="H6" i="29"/>
  <c r="H5" i="29"/>
  <c r="H4" i="29"/>
  <c r="J19" i="5" l="1"/>
  <c r="K16" i="5"/>
  <c r="K19" i="5" s="1"/>
  <c r="H7" i="29"/>
  <c r="C19" i="30"/>
  <c r="L9" i="11" l="1"/>
  <c r="K9" i="11" l="1"/>
  <c r="G9" i="11"/>
  <c r="C9" i="11"/>
  <c r="E9" i="11"/>
  <c r="J10" i="26"/>
  <c r="G10" i="26"/>
  <c r="K9" i="26"/>
  <c r="K8" i="26"/>
  <c r="K7" i="26"/>
  <c r="K6" i="26"/>
  <c r="K5" i="26"/>
  <c r="K10" i="26" l="1"/>
  <c r="L7" i="11" l="1"/>
  <c r="K7" i="11" s="1"/>
  <c r="L6" i="11"/>
  <c r="K6" i="11" s="1"/>
  <c r="K8" i="11" l="1"/>
  <c r="K10" i="11" s="1"/>
  <c r="L8" i="11"/>
  <c r="L10" i="11" s="1"/>
  <c r="G6" i="11"/>
  <c r="C6" i="11"/>
  <c r="C8" i="11" s="1"/>
  <c r="C10" i="11" s="1"/>
  <c r="I6" i="11"/>
  <c r="E6" i="11"/>
  <c r="I7" i="11"/>
  <c r="E7" i="11"/>
  <c r="G7" i="11"/>
  <c r="H43" i="34"/>
  <c r="H62" i="34" s="1"/>
  <c r="I62" i="34"/>
  <c r="J62" i="34"/>
  <c r="L43" i="34"/>
  <c r="L62" i="34" s="1"/>
  <c r="M43" i="34"/>
  <c r="M62" i="34" s="1"/>
  <c r="N43" i="34"/>
  <c r="N62" i="34" s="1"/>
  <c r="F43" i="34"/>
  <c r="F62" i="34" s="1"/>
  <c r="I8" i="11" l="1"/>
  <c r="I10" i="11" s="1"/>
  <c r="E8" i="11"/>
  <c r="E10" i="11" s="1"/>
  <c r="G8" i="11"/>
  <c r="G10" i="11" s="1"/>
  <c r="G62" i="34"/>
  <c r="D56" i="1"/>
  <c r="D90" i="1" l="1"/>
  <c r="D60" i="1" l="1"/>
  <c r="G60" i="1" l="1"/>
  <c r="G63" i="1" s="1"/>
  <c r="F7" i="6" s="1"/>
  <c r="F12" i="6" s="1"/>
  <c r="M21" i="6" s="1"/>
  <c r="D92" i="1"/>
  <c r="E34" i="31"/>
  <c r="D34" i="31"/>
  <c r="C34" i="31"/>
  <c r="E28" i="31"/>
  <c r="D28" i="31"/>
  <c r="C28" i="31"/>
  <c r="C35" i="31" l="1"/>
  <c r="C20" i="32"/>
  <c r="E35" i="31"/>
  <c r="D95" i="1" l="1"/>
  <c r="G95" i="1" s="1"/>
  <c r="D98" i="1"/>
  <c r="M7" i="6" s="1"/>
  <c r="J12" i="5" l="1"/>
  <c r="J7" i="6"/>
  <c r="C25" i="28"/>
  <c r="D6" i="1" l="1"/>
  <c r="G6" i="1" s="1"/>
  <c r="G12" i="1" l="1"/>
  <c r="F6" i="5" s="1"/>
  <c r="D12" i="1"/>
  <c r="E37" i="17"/>
  <c r="G37" i="17"/>
  <c r="F11" i="18"/>
  <c r="F12" i="18"/>
  <c r="F13" i="18"/>
  <c r="F14" i="18"/>
  <c r="F39" i="18"/>
  <c r="K39" i="18" s="1"/>
  <c r="E37" i="18"/>
  <c r="D37" i="18"/>
  <c r="L6" i="21" l="1"/>
  <c r="F37" i="18"/>
  <c r="K37" i="18" s="1"/>
  <c r="F110" i="14" l="1"/>
  <c r="F23" i="28"/>
  <c r="F27" i="28" s="1"/>
  <c r="F29" i="28" s="1"/>
  <c r="D23" i="28"/>
  <c r="D27" i="28" s="1"/>
  <c r="D29" i="28" s="1"/>
  <c r="D31" i="28" s="1"/>
  <c r="F14" i="28"/>
  <c r="F16" i="28" s="1"/>
  <c r="F31" i="28" s="1"/>
  <c r="E14" i="28"/>
  <c r="E16" i="28" s="1"/>
  <c r="E31" i="28" s="1"/>
  <c r="D14" i="28"/>
  <c r="D16" i="28" s="1"/>
  <c r="C8" i="25"/>
  <c r="F93" i="14" l="1"/>
  <c r="L5" i="22"/>
  <c r="C17" i="25"/>
  <c r="H7" i="24"/>
  <c r="G7" i="24"/>
  <c r="F7" i="24"/>
  <c r="E7" i="24"/>
  <c r="B7" i="24"/>
  <c r="I7" i="24"/>
  <c r="D7" i="24"/>
  <c r="F107" i="14" s="1"/>
  <c r="I107" i="14" s="1"/>
  <c r="I112" i="14" s="1"/>
  <c r="D94" i="1" l="1"/>
  <c r="D85" i="14"/>
  <c r="F92" i="14"/>
  <c r="D108" i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D93" i="1" l="1"/>
  <c r="J11" i="5"/>
  <c r="K11" i="5" s="1"/>
  <c r="F85" i="14"/>
  <c r="I95" i="14" s="1"/>
  <c r="D95" i="14"/>
  <c r="D106" i="14" s="1"/>
  <c r="D113" i="14" s="1"/>
  <c r="J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1" i="19" s="1"/>
  <c r="E59" i="18"/>
  <c r="D59" i="18"/>
  <c r="F58" i="18"/>
  <c r="D56" i="18"/>
  <c r="F55" i="18"/>
  <c r="F54" i="18"/>
  <c r="F53" i="18"/>
  <c r="E52" i="18"/>
  <c r="D52" i="18"/>
  <c r="F51" i="18"/>
  <c r="F50" i="18"/>
  <c r="F49" i="18"/>
  <c r="F48" i="18"/>
  <c r="F47" i="18"/>
  <c r="F36" i="18"/>
  <c r="F35" i="18"/>
  <c r="E34" i="18"/>
  <c r="E40" i="18" s="1"/>
  <c r="E41" i="18" s="1"/>
  <c r="D34" i="18"/>
  <c r="D40" i="18" s="1"/>
  <c r="D41" i="18" s="1"/>
  <c r="F28" i="18"/>
  <c r="F27" i="18"/>
  <c r="F26" i="18"/>
  <c r="F25" i="18"/>
  <c r="F24" i="18"/>
  <c r="F23" i="18"/>
  <c r="F22" i="18"/>
  <c r="F21" i="18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I105" i="14" s="1"/>
  <c r="F79" i="14"/>
  <c r="F75" i="14"/>
  <c r="F69" i="14"/>
  <c r="F66" i="14"/>
  <c r="F57" i="14"/>
  <c r="F33" i="14"/>
  <c r="I45" i="14" s="1"/>
  <c r="I70" i="14" s="1"/>
  <c r="I76" i="14" s="1"/>
  <c r="F24" i="14"/>
  <c r="I106" i="14" l="1"/>
  <c r="I113" i="14" s="1"/>
  <c r="I52" i="18"/>
  <c r="I57" i="18" s="1"/>
  <c r="I60" i="18" s="1"/>
  <c r="F56" i="18"/>
  <c r="M8" i="20"/>
  <c r="D85" i="1"/>
  <c r="M9" i="5" s="1"/>
  <c r="D49" i="1"/>
  <c r="G49" i="1" s="1"/>
  <c r="D82" i="1"/>
  <c r="D91" i="1"/>
  <c r="G91" i="1" s="1"/>
  <c r="F59" i="18"/>
  <c r="D83" i="1"/>
  <c r="M7" i="5" s="1"/>
  <c r="J17" i="6"/>
  <c r="K17" i="6"/>
  <c r="F31" i="14"/>
  <c r="D51" i="1"/>
  <c r="D84" i="1"/>
  <c r="M8" i="5" s="1"/>
  <c r="D52" i="1"/>
  <c r="F95" i="14"/>
  <c r="F18" i="18"/>
  <c r="F29" i="18" s="1"/>
  <c r="D57" i="18"/>
  <c r="D60" i="18" s="1"/>
  <c r="E29" i="17"/>
  <c r="E33" i="17" s="1"/>
  <c r="E42" i="17" s="1"/>
  <c r="G18" i="17"/>
  <c r="E57" i="18"/>
  <c r="E60" i="18" s="1"/>
  <c r="D6" i="22"/>
  <c r="D8" i="22" s="1"/>
  <c r="D46" i="1"/>
  <c r="G46" i="1" s="1"/>
  <c r="F8" i="22"/>
  <c r="D47" i="1"/>
  <c r="F34" i="18"/>
  <c r="D73" i="1"/>
  <c r="O24" i="23"/>
  <c r="E57" i="17"/>
  <c r="E60" i="17" s="1"/>
  <c r="F45" i="14"/>
  <c r="G52" i="17"/>
  <c r="G40" i="17"/>
  <c r="G41" i="17" s="1"/>
  <c r="G15" i="17"/>
  <c r="F52" i="18"/>
  <c r="F10" i="18"/>
  <c r="E33" i="18"/>
  <c r="E42" i="18" s="1"/>
  <c r="F15" i="18"/>
  <c r="D33" i="18"/>
  <c r="D42" i="18" s="1"/>
  <c r="D57" i="17"/>
  <c r="D60" i="17" s="1"/>
  <c r="D33" i="17"/>
  <c r="D42" i="17" s="1"/>
  <c r="G10" i="17"/>
  <c r="M6" i="5" l="1"/>
  <c r="J8" i="5"/>
  <c r="J7" i="5"/>
  <c r="J9" i="5"/>
  <c r="D86" i="1"/>
  <c r="M10" i="5" s="1"/>
  <c r="J6" i="5"/>
  <c r="F40" i="18"/>
  <c r="F41" i="18" s="1"/>
  <c r="D48" i="1"/>
  <c r="C10" i="30"/>
  <c r="C11" i="30" s="1"/>
  <c r="C20" i="30" s="1"/>
  <c r="L7" i="22"/>
  <c r="F57" i="18"/>
  <c r="F60" i="18" s="1"/>
  <c r="D16" i="1"/>
  <c r="G16" i="1" s="1"/>
  <c r="L6" i="22"/>
  <c r="G29" i="17"/>
  <c r="F33" i="18"/>
  <c r="F70" i="14"/>
  <c r="G57" i="17"/>
  <c r="G48" i="1" l="1"/>
  <c r="G57" i="1" s="1"/>
  <c r="F9" i="5" s="1"/>
  <c r="M13" i="5"/>
  <c r="M20" i="5" s="1"/>
  <c r="G60" i="17"/>
  <c r="G96" i="1"/>
  <c r="J10" i="5"/>
  <c r="K13" i="5"/>
  <c r="K20" i="5" s="1"/>
  <c r="D96" i="1"/>
  <c r="L8" i="22"/>
  <c r="L5" i="21"/>
  <c r="L7" i="21" s="1"/>
  <c r="F7" i="21"/>
  <c r="F76" i="14"/>
  <c r="D57" i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F18" i="7" l="1"/>
  <c r="F35" i="7" s="1"/>
  <c r="F105" i="14"/>
  <c r="F106" i="14" s="1"/>
  <c r="F113" i="14" s="1"/>
  <c r="D97" i="1"/>
  <c r="F15" i="7"/>
  <c r="F17" i="7" s="1"/>
  <c r="F57" i="7"/>
  <c r="F58" i="7" s="1"/>
  <c r="F54" i="7"/>
  <c r="M6" i="6" l="1"/>
  <c r="M12" i="6" s="1"/>
  <c r="M20" i="6" s="1"/>
  <c r="F59" i="7"/>
  <c r="J6" i="6"/>
  <c r="C24" i="28"/>
  <c r="C28" i="28" l="1"/>
  <c r="D99" i="1"/>
  <c r="G106" i="1" s="1"/>
  <c r="G107" i="1" s="1"/>
  <c r="D72" i="1"/>
  <c r="G72" i="1" s="1"/>
  <c r="G76" i="1" s="1"/>
  <c r="G118" i="1" s="1"/>
  <c r="D69" i="1"/>
  <c r="C8" i="6" s="1"/>
  <c r="D66" i="1"/>
  <c r="C10" i="5" s="1"/>
  <c r="D63" i="1"/>
  <c r="D41" i="1"/>
  <c r="D33" i="1"/>
  <c r="D24" i="1"/>
  <c r="D14" i="1"/>
  <c r="C6" i="5"/>
  <c r="G45" i="1" l="1"/>
  <c r="F8" i="5" s="1"/>
  <c r="G113" i="1"/>
  <c r="G22" i="1"/>
  <c r="F7" i="5"/>
  <c r="D106" i="1"/>
  <c r="D107" i="1" s="1"/>
  <c r="D113" i="1" s="1"/>
  <c r="D31" i="1"/>
  <c r="C6" i="6" s="1"/>
  <c r="C7" i="5"/>
  <c r="D76" i="1"/>
  <c r="C15" i="28" s="1"/>
  <c r="D45" i="1"/>
  <c r="C9" i="28" s="1"/>
  <c r="C26" i="28"/>
  <c r="C23" i="28" s="1"/>
  <c r="J8" i="6"/>
  <c r="C7" i="6"/>
  <c r="C11" i="28"/>
  <c r="C9" i="5"/>
  <c r="C10" i="28"/>
  <c r="C22" i="28"/>
  <c r="J13" i="5"/>
  <c r="D22" i="1"/>
  <c r="G70" i="1" l="1"/>
  <c r="G117" i="1" s="1"/>
  <c r="F13" i="5"/>
  <c r="M21" i="5" s="1"/>
  <c r="C8" i="28"/>
  <c r="D18" i="6"/>
  <c r="J12" i="6"/>
  <c r="J18" i="6" s="1"/>
  <c r="K8" i="6"/>
  <c r="K12" i="6" s="1"/>
  <c r="D118" i="1"/>
  <c r="J20" i="5"/>
  <c r="C7" i="28"/>
  <c r="D70" i="1"/>
  <c r="D77" i="1" s="1"/>
  <c r="C27" i="28"/>
  <c r="C29" i="28" s="1"/>
  <c r="C8" i="5"/>
  <c r="C12" i="6"/>
  <c r="G77" i="1" l="1"/>
  <c r="F22" i="5"/>
  <c r="M22" i="5"/>
  <c r="F20" i="5"/>
  <c r="C14" i="28"/>
  <c r="C16" i="28" s="1"/>
  <c r="K18" i="6"/>
  <c r="K21" i="6" s="1"/>
  <c r="K20" i="6"/>
  <c r="D13" i="5"/>
  <c r="C13" i="5"/>
  <c r="C21" i="5" s="1"/>
  <c r="D20" i="6"/>
  <c r="C18" i="6"/>
  <c r="C20" i="6"/>
  <c r="C21" i="6"/>
  <c r="J19" i="6"/>
  <c r="J20" i="6"/>
  <c r="J21" i="6"/>
  <c r="D117" i="1"/>
  <c r="K19" i="6" l="1"/>
  <c r="D21" i="6"/>
  <c r="D21" i="5"/>
  <c r="D22" i="5"/>
  <c r="J21" i="5"/>
  <c r="D20" i="5"/>
  <c r="D19" i="6" s="1"/>
  <c r="K21" i="5"/>
  <c r="K22" i="5"/>
  <c r="C22" i="5"/>
  <c r="J22" i="5"/>
  <c r="C20" i="5"/>
  <c r="C19" i="6" s="1"/>
  <c r="D35" i="31"/>
  <c r="I40" i="18"/>
  <c r="I41" i="18" s="1"/>
  <c r="I42" i="18" s="1"/>
  <c r="K40" i="18"/>
  <c r="K41" i="18" s="1"/>
  <c r="K42" i="18" s="1"/>
</calcChain>
</file>

<file path=xl/sharedStrings.xml><?xml version="1.0" encoding="utf-8"?>
<sst xmlns="http://schemas.openxmlformats.org/spreadsheetml/2006/main" count="2828" uniqueCount="990">
  <si>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</si>
  <si>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</si>
  <si>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</si>
  <si>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</si>
  <si>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</si>
  <si>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</si>
  <si>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</si>
  <si>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</si>
  <si>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</si>
  <si>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</si>
  <si>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</si>
  <si>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</si>
  <si>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</si>
  <si>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</si>
  <si>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</si>
  <si>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</si>
  <si>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</si>
  <si>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</si>
  <si>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</si>
  <si>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</si>
  <si>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</si>
  <si>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</si>
  <si>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</si>
  <si>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</si>
  <si>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</si>
  <si>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</si>
  <si>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</si>
  <si>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</si>
  <si>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</si>
  <si>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</si>
  <si>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</si>
  <si>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</si>
  <si>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</si>
  <si>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</si>
  <si>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</si>
  <si>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</si>
  <si>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</si>
  <si>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</si>
  <si>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</si>
  <si>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</si>
  <si>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</si>
  <si>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</si>
  <si>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</si>
  <si>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</si>
  <si>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</si>
  <si>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</si>
  <si>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</si>
  <si>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</si>
  <si>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</si>
  <si>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</si>
  <si>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</si>
  <si>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</si>
  <si>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</si>
  <si>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</si>
  <si>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</si>
  <si>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</si>
  <si>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</si>
  <si>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</si>
  <si>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</si>
  <si>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</si>
  <si>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</si>
  <si>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</si>
  <si>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</si>
  <si>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</si>
  <si>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</si>
  <si>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</si>
  <si>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</si>
  <si>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</si>
  <si>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</si>
  <si>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</si>
  <si>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</si>
  <si>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</si>
  <si>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</si>
  <si>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</si>
  <si>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</si>
  <si>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</si>
  <si>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</si>
  <si>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</si>
  <si>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</si>
  <si>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</si>
  <si>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</si>
  <si>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</si>
  <si>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</si>
  <si>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</si>
  <si>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</si>
  <si>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</si>
  <si>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</si>
  <si>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</si>
  <si>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</si>
  <si>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</si>
  <si>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</si>
  <si>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</si>
  <si>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</si>
  <si>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</si>
  <si>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</si>
  <si>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</si>
  <si>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</si>
  <si>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</si>
  <si>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</si>
  <si>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</si>
  <si>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</si>
  <si>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</si>
  <si>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</si>
  <si>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</si>
  <si>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</si>
  <si>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</si>
  <si>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</si>
  <si>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</si>
  <si>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</si>
  <si>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</si>
  <si>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</si>
  <si>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</si>
  <si>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</si>
  <si>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</si>
  <si>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</si>
  <si>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</si>
  <si>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</si>
  <si>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</si>
  <si>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</si>
  <si>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</si>
  <si>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</si>
  <si>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</si>
  <si>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</si>
  <si>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</si>
  <si>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</si>
  <si>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</si>
  <si>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</si>
  <si>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</si>
  <si>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</si>
  <si>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</si>
  <si>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</si>
  <si>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</si>
  <si>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</si>
  <si>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</si>
  <si>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</si>
  <si>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</si>
  <si>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</si>
  <si>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</si>
  <si>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</si>
  <si>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</si>
  <si>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</si>
  <si>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</si>
  <si>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</si>
  <si>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</si>
  <si>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</si>
  <si>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</si>
  <si>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</si>
  <si>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</si>
  <si>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</si>
  <si>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</si>
  <si>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</si>
  <si>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</si>
  <si>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</si>
  <si>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</si>
  <si>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</si>
  <si>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</si>
  <si>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</si>
  <si>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</si>
  <si>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</si>
  <si>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</si>
  <si>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</si>
  <si>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</si>
  <si>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</si>
  <si>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</si>
  <si>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</si>
  <si>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</si>
  <si>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</si>
  <si>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</si>
  <si>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</si>
  <si>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</si>
  <si>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</si>
  <si>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</si>
  <si>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</si>
  <si>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</si>
  <si>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</si>
  <si>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</si>
  <si>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</si>
  <si>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</si>
  <si>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</si>
  <si>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</si>
  <si>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</si>
  <si>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</si>
  <si>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</si>
  <si>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</si>
  <si>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</si>
  <si>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</si>
  <si>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</si>
  <si>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</si>
  <si>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</si>
  <si>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</si>
  <si>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</si>
  <si>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</si>
  <si>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</si>
  <si>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</si>
  <si>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</si>
  <si>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</si>
  <si>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</si>
  <si>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</si>
  <si>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</si>
  <si>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</si>
  <si>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</si>
  <si>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</si>
  <si>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</si>
  <si>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</si>
  <si>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</si>
  <si>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</si>
  <si>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</si>
  <si>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</si>
  <si>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</si>
  <si>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</si>
  <si>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</si>
  <si>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</si>
  <si>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</si>
  <si>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</si>
  <si>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</si>
  <si>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</si>
  <si>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</si>
  <si>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</si>
  <si>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</si>
  <si>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</si>
  <si>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</si>
  <si>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</si>
  <si>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</si>
  <si>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</si>
  <si>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</si>
  <si>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</si>
  <si>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</si>
  <si>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</si>
  <si>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</si>
  <si>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</si>
  <si>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</si>
  <si>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</si>
  <si>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</si>
  <si>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</si>
  <si>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</si>
  <si>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</si>
  <si>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</si>
  <si>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</si>
  <si>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</si>
  <si>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</si>
  <si>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</si>
  <si>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</si>
  <si>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</si>
  <si>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</si>
  <si>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</si>
  <si>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</si>
  <si>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</si>
  <si>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</si>
  <si>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</si>
  <si>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</si>
  <si>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</si>
  <si>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</si>
  <si>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</si>
  <si>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</si>
  <si>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</si>
  <si>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</si>
  <si>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</si>
  <si>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</si>
  <si>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</si>
  <si>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</si>
  <si>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</si>
  <si>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</si>
  <si>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</si>
  <si>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</si>
  <si>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</si>
  <si>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</si>
  <si>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</si>
  <si>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</si>
  <si>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</si>
  <si>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</si>
  <si>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</si>
  <si>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</si>
  <si>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</si>
  <si>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</si>
  <si>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</si>
  <si>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</si>
  <si>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</si>
  <si>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</si>
  <si>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</si>
  <si>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</si>
  <si>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</si>
  <si>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</si>
  <si>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</si>
  <si>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</si>
  <si>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</si>
  <si>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</si>
  <si>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</si>
  <si>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</si>
  <si>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</si>
  <si>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</si>
  <si>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</si>
  <si>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</si>
  <si>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</si>
  <si>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</si>
  <si>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</si>
  <si>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</si>
  <si>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</si>
  <si>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</si>
  <si>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</si>
  <si>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</si>
  <si>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</si>
  <si>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</si>
  <si>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</si>
  <si>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</si>
  <si>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</si>
  <si>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</si>
  <si>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</si>
  <si>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</si>
  <si>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</si>
  <si>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</si>
  <si>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</si>
  <si>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</si>
  <si>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</si>
  <si>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</si>
  <si>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</si>
  <si>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</si>
  <si>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</si>
  <si>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</si>
  <si>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</si>
  <si>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</si>
  <si>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</si>
  <si>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</si>
  <si>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</si>
  <si>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</si>
  <si>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</si>
  <si>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</si>
  <si>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</si>
  <si>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</si>
  <si>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</si>
  <si>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</si>
  <si>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</si>
  <si>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</si>
  <si>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</si>
  <si>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</si>
  <si>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</si>
  <si>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</si>
  <si>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</si>
  <si>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</si>
  <si>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</si>
  <si>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</si>
  <si>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</si>
  <si>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</si>
  <si>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</si>
  <si>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</si>
  <si>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</si>
  <si>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</si>
  <si>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</si>
  <si>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</si>
  <si>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</si>
  <si>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</si>
  <si>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</si>
  <si>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</si>
  <si>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</si>
  <si>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</si>
  <si>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</si>
  <si>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</si>
  <si>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</si>
  <si>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</si>
  <si>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</si>
  <si>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</si>
  <si>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</si>
  <si>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</si>
  <si>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</si>
  <si>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</si>
  <si>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</si>
  <si>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</si>
  <si>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</si>
  <si>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</si>
  <si>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</si>
  <si>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</si>
  <si>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</si>
  <si>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</si>
  <si>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</si>
  <si>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</si>
  <si>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</si>
  <si>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</si>
  <si>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</si>
  <si>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</si>
  <si>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</si>
  <si>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</si>
  <si>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</si>
  <si>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</si>
  <si>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</si>
  <si>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</si>
  <si>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</si>
  <si>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</si>
  <si>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</si>
  <si>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</si>
  <si>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</si>
  <si>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</si>
  <si>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</si>
  <si>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</si>
  <si>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</si>
  <si>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</si>
  <si>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</si>
  <si>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</si>
  <si>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</si>
  <si>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</si>
  <si>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</si>
  <si>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</si>
  <si>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</si>
  <si>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</si>
  <si>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</si>
  <si>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</si>
  <si>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</si>
  <si>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</si>
  <si>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</si>
  <si>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</si>
  <si>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</si>
  <si>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</si>
  <si>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</si>
  <si>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</si>
  <si>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</si>
  <si>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</si>
  <si>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</si>
  <si>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</si>
  <si>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</si>
  <si>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</si>
  <si>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</si>
  <si>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</si>
  <si>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</si>
  <si>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</si>
  <si>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</si>
  <si>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</si>
  <si>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</si>
  <si>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</si>
  <si>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</si>
  <si>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</si>
  <si>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</si>
  <si>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</si>
  <si>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</si>
  <si>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</si>
  <si>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</si>
  <si>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</si>
  <si>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</si>
  <si>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</si>
  <si>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</si>
  <si>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</si>
  <si>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</si>
  <si>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</si>
  <si>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</si>
  <si>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</si>
  <si>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</si>
  <si>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</si>
  <si>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</si>
  <si>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</si>
  <si>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</si>
  <si>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</si>
  <si>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</si>
  <si>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</si>
  <si>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</si>
  <si>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</si>
  <si>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</si>
  <si>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</si>
  <si>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</si>
  <si>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</si>
  <si>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</si>
  <si>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</si>
  <si>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</si>
  <si>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</si>
  <si>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</si>
  <si>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</si>
  <si>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</si>
  <si>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</si>
  <si>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</si>
  <si>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</si>
  <si>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</si>
  <si>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</si>
  <si>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</si>
  <si>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</si>
  <si>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</si>
  <si>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</si>
  <si>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</si>
  <si>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</si>
  <si>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</si>
  <si>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</si>
  <si>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</si>
  <si>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</si>
  <si>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</si>
  <si>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</si>
  <si>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</si>
  <si>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</si>
  <si>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</si>
  <si>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</si>
  <si>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</si>
  <si>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</si>
  <si>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</si>
  <si>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</si>
  <si>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</si>
  <si>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</si>
  <si>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</si>
  <si>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</si>
  <si>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</si>
  <si>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</si>
  <si>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</si>
  <si>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</si>
  <si>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</si>
  <si>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</si>
  <si>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</si>
  <si>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</si>
  <si>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</si>
  <si>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</si>
  <si>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</si>
  <si>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</si>
  <si>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</si>
  <si>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</si>
  <si>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</si>
  <si>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</si>
  <si>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</si>
  <si>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</si>
  <si>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</si>
  <si>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</si>
  <si>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</si>
  <si>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</si>
  <si>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</si>
  <si>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</si>
  <si>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</si>
  <si>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</si>
  <si>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</si>
  <si>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</si>
  <si>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</si>
  <si>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</si>
  <si>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</si>
  <si>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</si>
  <si>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</si>
  <si>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</si>
  <si>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</si>
  <si>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</si>
  <si>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</si>
  <si>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</si>
  <si>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</si>
  <si>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</si>
  <si>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</si>
  <si>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</si>
  <si>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</si>
  <si>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</si>
  <si>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</si>
  <si>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</si>
  <si>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</si>
  <si>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</si>
  <si>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</si>
  <si>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</si>
  <si>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</si>
  <si>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</si>
  <si>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</si>
  <si>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</si>
  <si>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</si>
  <si>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</si>
  <si>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</si>
  <si>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</si>
  <si>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</si>
  <si>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</si>
  <si>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</si>
  <si>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</si>
  <si>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</si>
  <si>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</si>
  <si>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</si>
  <si>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</si>
  <si>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</si>
  <si>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</si>
  <si>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</si>
  <si>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</si>
  <si>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</si>
  <si>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</si>
  <si>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</si>
  <si>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</si>
  <si>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</si>
  <si>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</si>
  <si>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</si>
  <si>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</si>
  <si>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</si>
  <si>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</si>
  <si>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</si>
  <si>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</si>
  <si>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</si>
  <si>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</si>
  <si>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</si>
  <si>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</si>
  <si>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</si>
  <si>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</si>
  <si>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</si>
  <si>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</si>
  <si>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</si>
  <si>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</si>
  <si>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</si>
  <si>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</si>
  <si>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</si>
  <si>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</si>
  <si>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</si>
  <si>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</si>
  <si>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</si>
  <si>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</si>
  <si>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</si>
  <si>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</si>
  <si>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</si>
  <si>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</si>
  <si>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</si>
  <si>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</si>
  <si>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</si>
  <si>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</si>
  <si>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</si>
  <si>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</si>
  <si>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</si>
  <si>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</si>
  <si>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</si>
  <si>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</si>
  <si>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</si>
  <si>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</si>
  <si>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</si>
  <si>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</si>
  <si>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</si>
  <si>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</si>
  <si>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</si>
  <si>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</si>
  <si>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</si>
  <si>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</si>
  <si>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</si>
  <si>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</si>
  <si>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</si>
  <si>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</si>
  <si>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</si>
  <si>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</si>
  <si>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</si>
  <si>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</si>
  <si>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</si>
  <si>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</si>
  <si>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</si>
  <si>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</si>
  <si>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</si>
  <si>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</si>
  <si>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</si>
  <si>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</si>
  <si>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</si>
  <si>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</si>
  <si>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</si>
  <si>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</si>
  <si>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</si>
  <si>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</si>
  <si>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</si>
  <si>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</si>
  <si>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</si>
  <si>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</si>
  <si>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</si>
  <si>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</si>
  <si>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</si>
  <si>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</si>
  <si>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</si>
  <si>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</si>
  <si>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</si>
  <si>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</si>
  <si>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</si>
  <si>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</si>
  <si>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</si>
  <si>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</si>
  <si>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</si>
  <si>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</si>
  <si>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</si>
  <si>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</si>
  <si>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</si>
  <si>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</si>
  <si>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</si>
  <si>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</si>
  <si>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</si>
  <si>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</si>
  <si>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</si>
  <si>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</si>
  <si>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</si>
  <si>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</si>
  <si>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</si>
  <si>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</si>
  <si>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</si>
  <si>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</si>
  <si>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</si>
  <si>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</si>
  <si>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</si>
  <si>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</si>
  <si>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</si>
  <si>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</si>
  <si>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</si>
  <si>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</si>
  <si>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</si>
  <si>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</si>
  <si>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</si>
  <si>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</si>
  <si>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</si>
  <si>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</si>
  <si>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</si>
  <si>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</si>
  <si>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</si>
  <si>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</si>
  <si>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</si>
  <si>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</si>
  <si>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</si>
  <si>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</si>
  <si>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</si>
  <si>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</si>
  <si>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</si>
  <si>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</si>
  <si>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</si>
  <si>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</si>
  <si>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</si>
  <si>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</si>
  <si>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</si>
  <si>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</si>
  <si>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</si>
  <si>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</si>
  <si>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</si>
  <si>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</si>
  <si>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</si>
  <si>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</si>
  <si>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</si>
  <si>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</si>
  <si>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</si>
  <si>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</si>
  <si>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</si>
  <si>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</si>
  <si>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</si>
  <si>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</si>
  <si>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</si>
  <si>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</si>
  <si>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</si>
  <si>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</si>
  <si>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</si>
  <si>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</si>
  <si>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</si>
  <si>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</si>
  <si>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</si>
  <si>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</si>
  <si>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</si>
  <si>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</si>
  <si>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</si>
  <si>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</si>
  <si>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</si>
  <si>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</si>
  <si>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</si>
  <si>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</si>
  <si>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</si>
  <si>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</si>
  <si>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</si>
  <si>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</si>
  <si>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</si>
  <si>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</si>
  <si>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</si>
  <si>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</si>
  <si>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</si>
  <si>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</si>
  <si>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</si>
  <si>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</si>
  <si>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</si>
  <si>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</si>
  <si>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</si>
  <si>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</si>
  <si>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</si>
  <si>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</si>
  <si>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</si>
  <si>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</si>
  <si>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</si>
  <si>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</si>
  <si>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</si>
  <si>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</si>
  <si>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</si>
  <si>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</si>
  <si>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</si>
  <si>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</si>
  <si>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</si>
  <si>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</si>
  <si>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</si>
  <si>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</si>
  <si>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</si>
  <si>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</si>
  <si>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</si>
  <si>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</si>
  <si>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</si>
  <si>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</si>
  <si>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</si>
  <si>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</si>
  <si>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</si>
  <si>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</si>
  <si>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</si>
  <si>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</si>
  <si>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</si>
  <si>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</si>
  <si>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</si>
  <si>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</si>
  <si>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</si>
  <si>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</si>
  <si>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</si>
  <si>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</si>
  <si>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</si>
  <si>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</si>
  <si>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</si>
  <si>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</si>
  <si>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</si>
  <si>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</si>
  <si>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</si>
  <si>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</si>
  <si>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</si>
  <si>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</si>
  <si>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</si>
  <si>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</si>
  <si>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</si>
  <si>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</si>
  <si>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</si>
  <si>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</si>
  <si>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</si>
  <si>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</si>
  <si>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</si>
  <si>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</si>
  <si>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</si>
  <si>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</si>
  <si>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</si>
  <si>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</si>
  <si>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</si>
  <si>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</si>
  <si>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</si>
  <si>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</si>
  <si>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</si>
  <si>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</si>
  <si>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</si>
  <si>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</si>
  <si>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</si>
  <si>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</si>
  <si>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</si>
  <si>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</si>
  <si>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</si>
  <si>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</si>
  <si>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</si>
  <si>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</si>
  <si>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</si>
  <si>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</si>
  <si>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</si>
  <si>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</si>
  <si>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</si>
  <si>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</si>
  <si>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</si>
  <si>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</si>
  <si>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</si>
  <si>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</si>
  <si>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</si>
  <si>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</si>
  <si>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</si>
  <si>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</si>
  <si>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</si>
  <si>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</si>
  <si>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</si>
  <si>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</si>
  <si>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</si>
  <si>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</si>
  <si>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</si>
  <si>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</si>
  <si>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</si>
  <si>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</si>
  <si>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</si>
  <si>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</si>
  <si>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</si>
  <si>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</si>
  <si>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</si>
  <si>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</si>
  <si>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</si>
  <si>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</si>
  <si>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</si>
  <si>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</si>
  <si>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</si>
  <si>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</si>
  <si>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</si>
  <si>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</si>
  <si>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</si>
  <si>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</si>
  <si>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</si>
  <si>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</si>
  <si>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</si>
  <si>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</si>
  <si>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</si>
  <si>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</si>
  <si>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</si>
  <si>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</si>
  <si>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</si>
  <si>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</si>
  <si>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</si>
  <si>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</si>
  <si>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</si>
  <si>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</si>
  <si>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</si>
  <si>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</si>
  <si>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</si>
  <si>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</si>
  <si>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</si>
  <si>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</si>
  <si>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</si>
  <si>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</si>
  <si>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</si>
  <si>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</si>
  <si>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</si>
  <si>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</si>
  <si>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</si>
  <si>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</si>
  <si>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</si>
  <si>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</si>
  <si>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</si>
  <si>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</si>
  <si>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</si>
  <si>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</si>
  <si>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</si>
  <si>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</si>
  <si>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</si>
  <si>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</si>
  <si>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</si>
  <si>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</si>
  <si>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</si>
  <si>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</si>
  <si>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</si>
  <si>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</si>
  <si>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</si>
  <si>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</si>
  <si>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</si>
  <si>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</si>
  <si>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</si>
  <si>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</si>
  <si>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</si>
  <si>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</si>
  <si>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</si>
  <si>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</si>
  <si>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</si>
  <si>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</si>
  <si>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</si>
  <si>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</si>
  <si>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</si>
  <si>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</si>
  <si>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</si>
  <si>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</si>
  <si>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</si>
  <si>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</si>
  <si>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</si>
  <si>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</si>
  <si>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</si>
  <si>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</si>
  <si>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</si>
  <si>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</si>
  <si>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</si>
  <si>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</si>
  <si>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</si>
  <si>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</si>
  <si>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</si>
  <si>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</si>
  <si>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</si>
  <si>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>Női kézilabda szakoszt. támogatása NMBI miatt</t>
  </si>
  <si>
    <t>Burkolatlan utak stabilizációja-Andrássy utca</t>
  </si>
  <si>
    <t>X. utca</t>
  </si>
  <si>
    <t>Hajó utca</t>
  </si>
  <si>
    <t>Kinizsi utca</t>
  </si>
  <si>
    <t>Álmos utca</t>
  </si>
  <si>
    <t>Korsós utca</t>
  </si>
  <si>
    <t>Jázmin utca</t>
  </si>
  <si>
    <t>Lehel utca</t>
  </si>
  <si>
    <t>XXV.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</si>
  <si>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</si>
  <si>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</si>
  <si>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</si>
  <si>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</si>
  <si>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</si>
  <si>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</si>
  <si>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</si>
  <si>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</si>
  <si>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</si>
  <si>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</si>
  <si>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 xml:space="preserve">Módosítás </t>
  </si>
  <si>
    <t>Burkolatlan utak stabilizációja- Andrássy utca</t>
  </si>
  <si>
    <t>XVIII. utca</t>
  </si>
  <si>
    <t>Útalappal rendelkező utak aszfalt burkolattal való ellátása- VIII. utca</t>
  </si>
  <si>
    <t xml:space="preserve">Bárdos Lajos Alapfukú Művészet támogatása </t>
  </si>
  <si>
    <t>NEA finanszírozás átadása Túrmed Bt és Dr. Ecseki Teréz háziorvos részére</t>
  </si>
  <si>
    <t>Módosítás 2</t>
  </si>
  <si>
    <t>J</t>
  </si>
  <si>
    <t>K</t>
  </si>
  <si>
    <t>Módosítás 3</t>
  </si>
  <si>
    <t>L</t>
  </si>
  <si>
    <t>M</t>
  </si>
  <si>
    <t>016010</t>
  </si>
  <si>
    <t>Országgyűlési és önkrományzati választás</t>
  </si>
  <si>
    <t>Szivárvány Gyermekkert Nonprofit kft</t>
  </si>
  <si>
    <t>Mezőtúri Turisztikai Kft</t>
  </si>
  <si>
    <t>Mezőtúr Város Tűzoltóság támogatás</t>
  </si>
  <si>
    <t>Szabadság tér szökőkút helyreállítása</t>
  </si>
  <si>
    <t>TRV szivattyú felújítás</t>
  </si>
  <si>
    <t>Cipőgyár hűtés-fűtés kialakításának tervdokumentációja</t>
  </si>
  <si>
    <t>Kompok, révek fenntartásának és felújításának támogatása 2017. év</t>
  </si>
  <si>
    <t>Szabadidőpark önereje</t>
  </si>
  <si>
    <t>Módosítás 4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</si>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</sst>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79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79" xfId="212" applyFont="1" applyFill="1" applyBorder="1" applyProtection="1"/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8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87" xfId="160" applyNumberFormat="1" applyFont="1" applyFill="1" applyBorder="1" applyAlignment="1">
      <alignment horizontal="right" vertical="center" wrapText="1"/>
    </xf>
    <xf numFmtId="164" fontId="95" fillId="0" borderId="88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91" xfId="160" applyNumberFormat="1" applyFont="1" applyFill="1" applyBorder="1" applyAlignment="1">
      <alignment horizontal="right" vertical="center" wrapText="1"/>
    </xf>
    <xf numFmtId="164" fontId="95" fillId="0" borderId="9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center" vertical="center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0" fontId="16" fillId="0" borderId="15" xfId="178" applyFont="1" applyFill="1" applyBorder="1"/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164" fontId="15" fillId="0" borderId="38" xfId="1" applyNumberFormat="1" applyFont="1" applyFill="1" applyBorder="1" applyAlignment="1" applyProtection="1">
      <alignment vertical="center" wrapText="1"/>
      <protection locked="0"/>
    </xf>
    <xf numFmtId="164" fontId="15" fillId="0" borderId="27" xfId="1" applyNumberFormat="1" applyFont="1" applyFill="1" applyBorder="1" applyAlignment="1" applyProtection="1">
      <alignment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2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20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9" fillId="0" borderId="0" xfId="0" applyNumberFormat="1" applyFont="1" applyFill="1" applyAlignment="1" applyProtection="1">
      <alignment horizontal="right" vertical="center"/>
    </xf>
    <xf numFmtId="41" fontId="13" fillId="0" borderId="15" xfId="0" applyNumberFormat="1" applyFont="1" applyFill="1" applyBorder="1" applyAlignment="1">
      <alignment horizontal="right" vertical="center" wrapText="1"/>
    </xf>
    <xf numFmtId="41" fontId="13" fillId="0" borderId="9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41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41" fontId="15" fillId="0" borderId="0" xfId="1" applyNumberFormat="1" applyFon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</xf>
    <xf numFmtId="41" fontId="13" fillId="0" borderId="75" xfId="1" applyNumberFormat="1" applyFont="1" applyFill="1" applyBorder="1" applyAlignment="1" applyProtection="1">
      <alignment horizontal="right" vertical="center" wrapText="1"/>
    </xf>
    <xf numFmtId="41" fontId="13" fillId="0" borderId="70" xfId="1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20" fillId="0" borderId="2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right" vertical="center" wrapText="1"/>
    </xf>
    <xf numFmtId="164" fontId="15" fillId="0" borderId="61" xfId="1" applyNumberFormat="1" applyFont="1" applyFill="1" applyBorder="1" applyAlignment="1" applyProtection="1"/>
    <xf numFmtId="164" fontId="15" fillId="0" borderId="57" xfId="1" applyNumberFormat="1" applyFont="1" applyFill="1" applyBorder="1" applyAlignment="1" applyProtection="1"/>
    <xf numFmtId="164" fontId="15" fillId="0" borderId="95" xfId="1" applyNumberFormat="1" applyFont="1" applyFill="1" applyBorder="1" applyAlignment="1" applyProtection="1"/>
    <xf numFmtId="164" fontId="15" fillId="0" borderId="71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1" fillId="0" borderId="61" xfId="1" applyNumberFormat="1" applyFont="1" applyFill="1" applyBorder="1" applyAlignment="1" applyProtection="1"/>
    <xf numFmtId="164" fontId="11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wrapText="1"/>
    </xf>
    <xf numFmtId="164" fontId="0" fillId="0" borderId="57" xfId="0" applyNumberFormat="1" applyFont="1" applyFill="1" applyBorder="1" applyAlignment="1" applyProtection="1">
      <alignment wrapTex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95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61" xfId="0" applyNumberFormat="1" applyFont="1" applyFill="1" applyBorder="1" applyAlignment="1" applyProtection="1">
      <alignment horizontal="right" vertical="center" wrapText="1"/>
    </xf>
    <xf numFmtId="164" fontId="23" fillId="0" borderId="61" xfId="0" applyNumberFormat="1" applyFont="1" applyFill="1" applyBorder="1" applyAlignment="1" applyProtection="1">
      <alignment wrapText="1"/>
    </xf>
    <xf numFmtId="164" fontId="23" fillId="0" borderId="95" xfId="0" applyNumberFormat="1" applyFont="1" applyFill="1" applyBorder="1" applyAlignment="1" applyProtection="1">
      <alignment wrapText="1"/>
    </xf>
    <xf numFmtId="164" fontId="11" fillId="0" borderId="61" xfId="1" applyNumberFormat="1" applyFont="1" applyFill="1" applyBorder="1" applyAlignment="1" applyProtection="1">
      <alignment horizontal="right" vertical="center"/>
    </xf>
    <xf numFmtId="164" fontId="11" fillId="0" borderId="95" xfId="1" applyNumberFormat="1" applyFont="1" applyFill="1" applyBorder="1" applyAlignment="1" applyProtection="1">
      <alignment horizontal="right" vertical="center"/>
    </xf>
    <xf numFmtId="164" fontId="17" fillId="0" borderId="6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5" fillId="0" borderId="61" xfId="0" applyNumberFormat="1" applyFont="1" applyFill="1" applyBorder="1" applyAlignment="1">
      <alignment horizontal="right" vertical="center" wrapText="1"/>
    </xf>
    <xf numFmtId="164" fontId="15" fillId="0" borderId="57" xfId="0" applyNumberFormat="1" applyFont="1" applyFill="1" applyBorder="1" applyAlignment="1">
      <alignment horizontal="right" vertical="center" wrapText="1"/>
    </xf>
    <xf numFmtId="164" fontId="15" fillId="0" borderId="71" xfId="0" applyNumberFormat="1" applyFont="1" applyFill="1" applyBorder="1" applyAlignment="1">
      <alignment horizontal="right" vertical="center" wrapText="1"/>
    </xf>
    <xf numFmtId="164" fontId="19" fillId="0" borderId="61" xfId="0" applyNumberFormat="1" applyFont="1" applyFill="1" applyBorder="1" applyAlignment="1">
      <alignment horizontal="right" vertical="center" wrapText="1"/>
    </xf>
    <xf numFmtId="41" fontId="15" fillId="0" borderId="75" xfId="0" applyNumberFormat="1" applyFont="1" applyFill="1" applyBorder="1" applyAlignment="1">
      <alignment horizontal="right" vertical="center" wrapText="1"/>
    </xf>
    <xf numFmtId="164" fontId="13" fillId="0" borderId="61" xfId="0" applyNumberFormat="1" applyFont="1" applyFill="1" applyBorder="1" applyAlignment="1">
      <alignment horizontal="right" vertical="center" wrapText="1"/>
    </xf>
    <xf numFmtId="164" fontId="13" fillId="0" borderId="57" xfId="0" applyNumberFormat="1" applyFont="1" applyFill="1" applyBorder="1" applyAlignment="1">
      <alignment horizontal="right" vertical="center" wrapText="1"/>
    </xf>
    <xf numFmtId="164" fontId="13" fillId="0" borderId="71" xfId="0" applyNumberFormat="1" applyFont="1" applyFill="1" applyBorder="1" applyAlignment="1">
      <alignment horizontal="right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3" fillId="0" borderId="60" xfId="0" applyNumberFormat="1" applyFont="1" applyFill="1" applyBorder="1" applyAlignment="1">
      <alignment horizontal="right" vertical="center" wrapText="1"/>
    </xf>
    <xf numFmtId="164" fontId="13" fillId="0" borderId="74" xfId="0" applyNumberFormat="1" applyFont="1" applyFill="1" applyBorder="1" applyAlignment="1">
      <alignment horizontal="right" vertical="center" wrapText="1"/>
    </xf>
    <xf numFmtId="164" fontId="0" fillId="0" borderId="61" xfId="0" applyNumberFormat="1" applyFont="1" applyFill="1" applyBorder="1" applyAlignment="1">
      <alignment horizontal="right" vertical="center" wrapText="1"/>
    </xf>
    <xf numFmtId="164" fontId="17" fillId="0" borderId="60" xfId="0" applyNumberFormat="1" applyFont="1" applyFill="1" applyBorder="1" applyAlignment="1">
      <alignment horizontal="right" vertical="center" wrapText="1"/>
    </xf>
    <xf numFmtId="164" fontId="17" fillId="0" borderId="97" xfId="0" applyNumberFormat="1" applyFont="1" applyFill="1" applyBorder="1" applyAlignment="1" applyProtection="1">
      <alignment vertical="center" wrapText="1"/>
    </xf>
    <xf numFmtId="164" fontId="23" fillId="0" borderId="98" xfId="0" applyNumberFormat="1" applyFont="1" applyFill="1" applyBorder="1" applyAlignment="1" applyProtection="1">
      <alignment vertical="center" wrapText="1"/>
    </xf>
    <xf numFmtId="164" fontId="0" fillId="0" borderId="67" xfId="0" applyNumberFormat="1" applyFont="1" applyFill="1" applyBorder="1" applyAlignment="1" applyProtection="1">
      <alignment vertical="center" wrapText="1"/>
      <protection locked="0"/>
    </xf>
    <xf numFmtId="166" fontId="59" fillId="0" borderId="28" xfId="35" applyNumberFormat="1" applyFont="1" applyBorder="1" applyAlignment="1">
      <alignment vertical="center"/>
    </xf>
    <xf numFmtId="164" fontId="0" fillId="0" borderId="99" xfId="0" applyNumberFormat="1" applyFont="1" applyFill="1" applyBorder="1" applyAlignment="1" applyProtection="1">
      <alignment vertical="center" wrapText="1"/>
      <protection locked="0"/>
    </xf>
    <xf numFmtId="164" fontId="17" fillId="0" borderId="71" xfId="0" applyNumberFormat="1" applyFont="1" applyFill="1" applyBorder="1" applyAlignment="1" applyProtection="1">
      <alignment horizontal="right" vertical="center" wrapText="1"/>
    </xf>
    <xf numFmtId="164" fontId="13" fillId="0" borderId="14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41" fontId="13" fillId="0" borderId="75" xfId="0" applyNumberFormat="1" applyFont="1" applyFill="1" applyBorder="1" applyAlignment="1">
      <alignment horizontal="right" vertical="center" wrapText="1"/>
    </xf>
    <xf numFmtId="41" fontId="19" fillId="0" borderId="75" xfId="0" applyNumberFormat="1" applyFont="1" applyFill="1" applyBorder="1" applyAlignment="1">
      <alignment horizontal="right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1" fontId="22" fillId="0" borderId="21" xfId="0" applyNumberFormat="1" applyFont="1" applyFill="1" applyBorder="1" applyAlignment="1">
      <alignment horizontal="right" vertical="center" wrapText="1"/>
    </xf>
    <xf numFmtId="41" fontId="19" fillId="0" borderId="21" xfId="0" applyNumberFormat="1" applyFont="1" applyFill="1" applyBorder="1" applyAlignment="1">
      <alignment horizontal="right" vertical="center" wrapText="1"/>
    </xf>
    <xf numFmtId="41" fontId="19" fillId="0" borderId="100" xfId="0" applyNumberFormat="1" applyFont="1" applyFill="1" applyBorder="1" applyAlignment="1">
      <alignment horizontal="right" vertical="center" wrapText="1"/>
    </xf>
    <xf numFmtId="164" fontId="22" fillId="0" borderId="2" xfId="0" applyNumberFormat="1" applyFont="1" applyFill="1" applyBorder="1" applyAlignment="1">
      <alignment horizontal="right" vertical="center" wrapText="1"/>
    </xf>
    <xf numFmtId="164" fontId="22" fillId="0" borderId="5" xfId="0" applyNumberFormat="1" applyFont="1" applyFill="1" applyBorder="1" applyAlignment="1">
      <alignment horizontal="right" vertical="center" wrapText="1"/>
    </xf>
    <xf numFmtId="41" fontId="15" fillId="0" borderId="96" xfId="0" applyNumberFormat="1" applyFont="1" applyFill="1" applyBorder="1" applyAlignment="1">
      <alignment horizontal="right" vertical="center" wrapText="1"/>
    </xf>
    <xf numFmtId="41" fontId="0" fillId="0" borderId="100" xfId="0" applyNumberFormat="1" applyFont="1" applyFill="1" applyBorder="1" applyAlignment="1">
      <alignment horizontal="right" vertical="center" wrapText="1"/>
    </xf>
    <xf numFmtId="49" fontId="98" fillId="0" borderId="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center" vertical="center" wrapText="1"/>
    </xf>
    <xf numFmtId="164" fontId="0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41" fontId="0" fillId="0" borderId="75" xfId="0" applyNumberFormat="1" applyFont="1" applyFill="1" applyBorder="1" applyAlignment="1">
      <alignment horizontal="right" vertical="center" wrapText="1"/>
    </xf>
    <xf numFmtId="41" fontId="15" fillId="0" borderId="99" xfId="0" applyNumberFormat="1" applyFont="1" applyFill="1" applyBorder="1" applyAlignment="1">
      <alignment horizontal="right" vertical="center" wrapText="1"/>
    </xf>
    <xf numFmtId="164" fontId="15" fillId="0" borderId="14" xfId="0" applyNumberFormat="1" applyFont="1" applyFill="1" applyBorder="1" applyAlignment="1">
      <alignment horizontal="right" vertical="center" wrapText="1"/>
    </xf>
    <xf numFmtId="164" fontId="15" fillId="0" borderId="67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Fill="1" applyProtection="1"/>
    <xf numFmtId="164" fontId="7" fillId="0" borderId="0" xfId="1" applyNumberFormat="1" applyFill="1" applyProtection="1"/>
    <xf numFmtId="166" fontId="62" fillId="0" borderId="0" xfId="48" applyNumberFormat="1" applyFont="1"/>
    <xf numFmtId="164" fontId="24" fillId="0" borderId="0" xfId="1" applyNumberFormat="1" applyFont="1" applyFill="1" applyProtection="1"/>
    <xf numFmtId="0" fontId="61" fillId="0" borderId="25" xfId="48" applyFont="1" applyBorder="1" applyAlignment="1">
      <alignment horizontal="center" vertical="center" wrapText="1"/>
    </xf>
    <xf numFmtId="0" fontId="59" fillId="0" borderId="22" xfId="48" applyFont="1" applyBorder="1" applyAlignment="1">
      <alignment horizontal="center" vertical="center"/>
    </xf>
    <xf numFmtId="0" fontId="62" fillId="0" borderId="28" xfId="48" applyFont="1" applyBorder="1"/>
    <xf numFmtId="0" fontId="62" fillId="0" borderId="0" xfId="48" applyFont="1" applyBorder="1"/>
    <xf numFmtId="166" fontId="67" fillId="0" borderId="101" xfId="35" applyNumberFormat="1" applyFont="1" applyBorder="1"/>
    <xf numFmtId="0" fontId="17" fillId="0" borderId="97" xfId="1" applyFont="1" applyFill="1" applyBorder="1" applyAlignment="1" applyProtection="1">
      <alignment horizontal="left" vertical="center" wrapText="1"/>
    </xf>
    <xf numFmtId="0" fontId="13" fillId="0" borderId="68" xfId="1" applyFont="1" applyFill="1" applyBorder="1" applyAlignment="1" applyProtection="1">
      <alignment horizontal="left" vertical="center" wrapText="1" indent="1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3" fontId="59" fillId="0" borderId="6" xfId="178" applyNumberFormat="1" applyFont="1" applyFill="1" applyBorder="1" applyAlignment="1">
      <alignment horizontal="right"/>
    </xf>
    <xf numFmtId="3" fontId="59" fillId="0" borderId="9" xfId="178" applyNumberFormat="1" applyFont="1" applyFill="1" applyBorder="1" applyAlignment="1">
      <alignment horizontal="right"/>
    </xf>
    <xf numFmtId="3" fontId="59" fillId="0" borderId="55" xfId="178" applyNumberFormat="1" applyFont="1" applyFill="1" applyBorder="1" applyAlignment="1">
      <alignment horizontal="right"/>
    </xf>
    <xf numFmtId="164" fontId="118" fillId="0" borderId="0" xfId="0" applyNumberFormat="1" applyFont="1" applyFill="1" applyAlignment="1">
      <alignment vertical="center" wrapText="1"/>
    </xf>
    <xf numFmtId="0" fontId="118" fillId="0" borderId="14" xfId="0" applyFont="1" applyBorder="1" applyAlignment="1"/>
    <xf numFmtId="164" fontId="118" fillId="0" borderId="8" xfId="0" applyNumberFormat="1" applyFont="1" applyFill="1" applyBorder="1" applyAlignment="1" applyProtection="1">
      <alignment vertical="center" wrapText="1"/>
      <protection locked="0"/>
    </xf>
    <xf numFmtId="164" fontId="118" fillId="0" borderId="11" xfId="0" applyNumberFormat="1" applyFont="1" applyFill="1" applyBorder="1" applyAlignment="1" applyProtection="1">
      <alignment vertical="center" wrapText="1"/>
      <protection locked="0"/>
    </xf>
    <xf numFmtId="164" fontId="118" fillId="0" borderId="8" xfId="0" applyNumberFormat="1" applyFont="1" applyFill="1" applyBorder="1" applyAlignment="1">
      <alignment vertical="center" wrapText="1"/>
    </xf>
    <xf numFmtId="164" fontId="118" fillId="0" borderId="11" xfId="0" applyNumberFormat="1" applyFont="1" applyFill="1" applyBorder="1" applyAlignment="1">
      <alignment vertical="center" wrapText="1"/>
    </xf>
    <xf numFmtId="0" fontId="118" fillId="0" borderId="8" xfId="0" applyFont="1" applyBorder="1" applyAlignment="1">
      <alignment wrapText="1"/>
    </xf>
    <xf numFmtId="0" fontId="110" fillId="0" borderId="8" xfId="176" applyFont="1" applyFill="1" applyBorder="1" applyAlignment="1">
      <alignment wrapText="1"/>
    </xf>
    <xf numFmtId="0" fontId="110" fillId="0" borderId="8" xfId="176" applyFont="1" applyBorder="1" applyAlignment="1">
      <alignment wrapText="1"/>
    </xf>
    <xf numFmtId="0" fontId="110" fillId="0" borderId="8" xfId="176" applyFont="1" applyBorder="1" applyAlignment="1">
      <alignment vertical="center" wrapText="1"/>
    </xf>
    <xf numFmtId="0" fontId="110" fillId="0" borderId="8" xfId="176" applyFont="1" applyBorder="1" applyAlignment="1">
      <alignment vertical="center" wrapText="1" shrinkToFit="1"/>
    </xf>
    <xf numFmtId="0" fontId="110" fillId="0" borderId="11" xfId="176" applyFont="1" applyBorder="1" applyAlignment="1">
      <alignment vertical="center" wrapText="1" shrinkToFit="1"/>
    </xf>
    <xf numFmtId="164" fontId="119" fillId="0" borderId="2" xfId="0" applyNumberFormat="1" applyFont="1" applyFill="1" applyBorder="1" applyAlignment="1">
      <alignment vertical="center" wrapText="1"/>
    </xf>
    <xf numFmtId="164" fontId="16" fillId="0" borderId="102" xfId="0" applyNumberFormat="1" applyFont="1" applyFill="1" applyBorder="1" applyAlignment="1">
      <alignment horizontal="center" vertical="center" wrapText="1"/>
    </xf>
    <xf numFmtId="0" fontId="110" fillId="0" borderId="67" xfId="176" applyFont="1" applyBorder="1" applyAlignment="1">
      <alignment wrapText="1"/>
    </xf>
    <xf numFmtId="49" fontId="16" fillId="0" borderId="67" xfId="0" applyNumberFormat="1" applyFont="1" applyFill="1" applyBorder="1" applyAlignment="1">
      <alignment horizontal="center" vertical="center"/>
    </xf>
    <xf numFmtId="164" fontId="16" fillId="0" borderId="67" xfId="0" applyNumberFormat="1" applyFont="1" applyFill="1" applyBorder="1" applyAlignment="1">
      <alignment vertical="center" wrapText="1"/>
    </xf>
    <xf numFmtId="164" fontId="16" fillId="0" borderId="55" xfId="0" applyNumberFormat="1" applyFont="1" applyFill="1" applyBorder="1" applyAlignment="1">
      <alignment vertical="center" wrapText="1"/>
    </xf>
    <xf numFmtId="0" fontId="110" fillId="0" borderId="67" xfId="176" applyFont="1" applyFill="1" applyBorder="1" applyAlignment="1">
      <alignment wrapText="1"/>
    </xf>
    <xf numFmtId="164" fontId="119" fillId="0" borderId="2" xfId="0" applyNumberFormat="1" applyFont="1" applyFill="1" applyBorder="1" applyAlignment="1">
      <alignment horizontal="center" vertical="center" wrapText="1"/>
    </xf>
    <xf numFmtId="164" fontId="119" fillId="0" borderId="97" xfId="0" applyNumberFormat="1" applyFont="1" applyFill="1" applyBorder="1" applyAlignment="1">
      <alignment vertical="center" wrapText="1"/>
    </xf>
    <xf numFmtId="164" fontId="0" fillId="0" borderId="57" xfId="1" applyNumberFormat="1" applyFont="1" applyFill="1" applyBorder="1" applyAlignment="1" applyProtection="1"/>
    <xf numFmtId="164" fontId="0" fillId="0" borderId="31" xfId="0" applyNumberFormat="1" applyFont="1" applyFill="1" applyBorder="1" applyAlignment="1" applyProtection="1">
      <alignment vertical="center" wrapText="1"/>
      <protection locked="0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73" xfId="0" applyNumberFormat="1" applyFont="1" applyFill="1" applyBorder="1" applyAlignment="1">
      <alignment horizontal="right" vertical="center" wrapText="1"/>
    </xf>
    <xf numFmtId="164" fontId="15" fillId="0" borderId="33" xfId="0" applyNumberFormat="1" applyFont="1" applyFill="1" applyBorder="1" applyAlignment="1">
      <alignment horizontal="right" vertical="center" wrapText="1"/>
    </xf>
    <xf numFmtId="0" fontId="15" fillId="0" borderId="33" xfId="0" applyFont="1" applyFill="1" applyBorder="1" applyAlignment="1">
      <alignment horizontal="right" vertical="center" wrapText="1"/>
    </xf>
    <xf numFmtId="0" fontId="9" fillId="0" borderId="103" xfId="0" applyFont="1" applyFill="1" applyBorder="1" applyAlignment="1">
      <alignment horizontal="center" vertical="center" wrapText="1"/>
    </xf>
    <xf numFmtId="164" fontId="13" fillId="0" borderId="50" xfId="0" applyNumberFormat="1" applyFont="1" applyFill="1" applyBorder="1" applyAlignment="1">
      <alignment horizontal="right" vertical="center" wrapText="1"/>
    </xf>
    <xf numFmtId="164" fontId="13" fillId="0" borderId="104" xfId="0" applyNumberFormat="1" applyFont="1" applyFill="1" applyBorder="1" applyAlignment="1">
      <alignment horizontal="right" vertical="center" wrapText="1"/>
    </xf>
    <xf numFmtId="164" fontId="15" fillId="0" borderId="98" xfId="0" applyNumberFormat="1" applyFont="1" applyFill="1" applyBorder="1" applyAlignment="1">
      <alignment horizontal="right" vertical="center" wrapText="1"/>
    </xf>
    <xf numFmtId="164" fontId="15" fillId="0" borderId="50" xfId="0" applyNumberFormat="1" applyFont="1" applyFill="1" applyBorder="1" applyAlignment="1">
      <alignment horizontal="right" vertical="center" wrapText="1"/>
    </xf>
    <xf numFmtId="164" fontId="22" fillId="0" borderId="97" xfId="0" applyNumberFormat="1" applyFont="1" applyFill="1" applyBorder="1" applyAlignment="1">
      <alignment horizontal="right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</xf>
    <xf numFmtId="164" fontId="22" fillId="0" borderId="59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0" fillId="0" borderId="60" xfId="0" applyNumberFormat="1" applyFont="1" applyFill="1" applyBorder="1" applyAlignment="1" applyProtection="1">
      <alignment horizontal="right"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74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74" xfId="1" applyNumberFormat="1" applyFont="1" applyFill="1" applyBorder="1" applyAlignment="1" applyProtection="1">
      <alignment horizontal="right" vertical="center" wrapText="1"/>
    </xf>
    <xf numFmtId="164" fontId="16" fillId="0" borderId="11" xfId="0" applyNumberFormat="1" applyFont="1" applyBorder="1" applyAlignment="1" applyProtection="1">
      <alignment vertical="center" wrapText="1"/>
      <protection locked="0"/>
    </xf>
    <xf numFmtId="0" fontId="11" fillId="0" borderId="0" xfId="1" applyFont="1" applyFill="1" applyProtection="1"/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25" xfId="144" applyFont="1" applyFill="1" applyBorder="1" applyAlignment="1">
      <alignment horizontal="center" vertical="center" wrapText="1"/>
    </xf>
    <xf numFmtId="0" fontId="119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61" fillId="0" borderId="1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17" xfId="48" applyFont="1" applyBorder="1" applyAlignment="1">
      <alignment horizontal="center" vertical="center" wrapText="1"/>
    </xf>
    <xf numFmtId="0" fontId="59" fillId="0" borderId="8" xfId="48" applyFont="1" applyBorder="1" applyAlignment="1">
      <alignment horizontal="left" vertical="center" wrapText="1"/>
    </xf>
    <xf numFmtId="0" fontId="61" fillId="0" borderId="62" xfId="48" applyFont="1" applyBorder="1" applyAlignment="1">
      <alignment horizontal="left" vertical="center"/>
    </xf>
    <xf numFmtId="0" fontId="61" fillId="0" borderId="35" xfId="48" applyFont="1" applyBorder="1" applyAlignment="1">
      <alignment horizontal="left" vertical="center"/>
    </xf>
    <xf numFmtId="0" fontId="61" fillId="0" borderId="54" xfId="48" applyFont="1" applyBorder="1" applyAlignment="1">
      <alignment horizontal="left" vertical="center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59" fillId="0" borderId="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21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view="pageLayout" topLeftCell="M1" zoomScaleNormal="100" workbookViewId="0">
      <selection activeCell="R3" sqref="R3"/>
    </sheetView>
  </sheetViews>
  <sheetFormatPr defaultColWidth="10.69921875" defaultRowHeight="13" x14ac:dyDescent="0.3"/>
  <cols>
    <col min="1" max="2" width="8.796875" style="484" customWidth="1"/>
    <col min="3" max="3" width="73.5" style="463" customWidth="1"/>
    <col min="4" max="256" width="10.69921875" style="463"/>
    <col min="257" max="258" width="8.796875" style="463" customWidth="1"/>
    <col min="259" max="259" width="73.5" style="463" customWidth="1"/>
    <col min="260" max="512" width="10.69921875" style="463"/>
    <col min="513" max="514" width="8.796875" style="463" customWidth="1"/>
    <col min="515" max="515" width="73.5" style="463" customWidth="1"/>
    <col min="516" max="768" width="10.69921875" style="463"/>
    <col min="769" max="770" width="8.796875" style="463" customWidth="1"/>
    <col min="771" max="771" width="73.5" style="463" customWidth="1"/>
    <col min="772" max="1024" width="10.69921875" style="463"/>
    <col min="1025" max="1026" width="8.796875" style="463" customWidth="1"/>
    <col min="1027" max="1027" width="73.5" style="463" customWidth="1"/>
    <col min="1028" max="1280" width="10.69921875" style="463"/>
    <col min="1281" max="1282" width="8.796875" style="463" customWidth="1"/>
    <col min="1283" max="1283" width="73.5" style="463" customWidth="1"/>
    <col min="1284" max="1536" width="10.69921875" style="463"/>
    <col min="1537" max="1538" width="8.796875" style="463" customWidth="1"/>
    <col min="1539" max="1539" width="73.5" style="463" customWidth="1"/>
    <col min="1540" max="1792" width="10.69921875" style="463"/>
    <col min="1793" max="1794" width="8.796875" style="463" customWidth="1"/>
    <col min="1795" max="1795" width="73.5" style="463" customWidth="1"/>
    <col min="1796" max="2048" width="10.69921875" style="463"/>
    <col min="2049" max="2050" width="8.796875" style="463" customWidth="1"/>
    <col min="2051" max="2051" width="73.5" style="463" customWidth="1"/>
    <col min="2052" max="2304" width="10.69921875" style="463"/>
    <col min="2305" max="2306" width="8.796875" style="463" customWidth="1"/>
    <col min="2307" max="2307" width="73.5" style="463" customWidth="1"/>
    <col min="2308" max="2560" width="10.69921875" style="463"/>
    <col min="2561" max="2562" width="8.796875" style="463" customWidth="1"/>
    <col min="2563" max="2563" width="73.5" style="463" customWidth="1"/>
    <col min="2564" max="2816" width="10.69921875" style="463"/>
    <col min="2817" max="2818" width="8.796875" style="463" customWidth="1"/>
    <col min="2819" max="2819" width="73.5" style="463" customWidth="1"/>
    <col min="2820" max="3072" width="10.69921875" style="463"/>
    <col min="3073" max="3074" width="8.796875" style="463" customWidth="1"/>
    <col min="3075" max="3075" width="73.5" style="463" customWidth="1"/>
    <col min="3076" max="3328" width="10.69921875" style="463"/>
    <col min="3329" max="3330" width="8.796875" style="463" customWidth="1"/>
    <col min="3331" max="3331" width="73.5" style="463" customWidth="1"/>
    <col min="3332" max="3584" width="10.69921875" style="463"/>
    <col min="3585" max="3586" width="8.796875" style="463" customWidth="1"/>
    <col min="3587" max="3587" width="73.5" style="463" customWidth="1"/>
    <col min="3588" max="3840" width="10.69921875" style="463"/>
    <col min="3841" max="3842" width="8.796875" style="463" customWidth="1"/>
    <col min="3843" max="3843" width="73.5" style="463" customWidth="1"/>
    <col min="3844" max="4096" width="10.69921875" style="463"/>
    <col min="4097" max="4098" width="8.796875" style="463" customWidth="1"/>
    <col min="4099" max="4099" width="73.5" style="463" customWidth="1"/>
    <col min="4100" max="4352" width="10.69921875" style="463"/>
    <col min="4353" max="4354" width="8.796875" style="463" customWidth="1"/>
    <col min="4355" max="4355" width="73.5" style="463" customWidth="1"/>
    <col min="4356" max="4608" width="10.69921875" style="463"/>
    <col min="4609" max="4610" width="8.796875" style="463" customWidth="1"/>
    <col min="4611" max="4611" width="73.5" style="463" customWidth="1"/>
    <col min="4612" max="4864" width="10.69921875" style="463"/>
    <col min="4865" max="4866" width="8.796875" style="463" customWidth="1"/>
    <col min="4867" max="4867" width="73.5" style="463" customWidth="1"/>
    <col min="4868" max="5120" width="10.69921875" style="463"/>
    <col min="5121" max="5122" width="8.796875" style="463" customWidth="1"/>
    <col min="5123" max="5123" width="73.5" style="463" customWidth="1"/>
    <col min="5124" max="5376" width="10.69921875" style="463"/>
    <col min="5377" max="5378" width="8.796875" style="463" customWidth="1"/>
    <col min="5379" max="5379" width="73.5" style="463" customWidth="1"/>
    <col min="5380" max="5632" width="10.69921875" style="463"/>
    <col min="5633" max="5634" width="8.796875" style="463" customWidth="1"/>
    <col min="5635" max="5635" width="73.5" style="463" customWidth="1"/>
    <col min="5636" max="5888" width="10.69921875" style="463"/>
    <col min="5889" max="5890" width="8.796875" style="463" customWidth="1"/>
    <col min="5891" max="5891" width="73.5" style="463" customWidth="1"/>
    <col min="5892" max="6144" width="10.69921875" style="463"/>
    <col min="6145" max="6146" width="8.796875" style="463" customWidth="1"/>
    <col min="6147" max="6147" width="73.5" style="463" customWidth="1"/>
    <col min="6148" max="6400" width="10.69921875" style="463"/>
    <col min="6401" max="6402" width="8.796875" style="463" customWidth="1"/>
    <col min="6403" max="6403" width="73.5" style="463" customWidth="1"/>
    <col min="6404" max="6656" width="10.69921875" style="463"/>
    <col min="6657" max="6658" width="8.796875" style="463" customWidth="1"/>
    <col min="6659" max="6659" width="73.5" style="463" customWidth="1"/>
    <col min="6660" max="6912" width="10.69921875" style="463"/>
    <col min="6913" max="6914" width="8.796875" style="463" customWidth="1"/>
    <col min="6915" max="6915" width="73.5" style="463" customWidth="1"/>
    <col min="6916" max="7168" width="10.69921875" style="463"/>
    <col min="7169" max="7170" width="8.796875" style="463" customWidth="1"/>
    <col min="7171" max="7171" width="73.5" style="463" customWidth="1"/>
    <col min="7172" max="7424" width="10.69921875" style="463"/>
    <col min="7425" max="7426" width="8.796875" style="463" customWidth="1"/>
    <col min="7427" max="7427" width="73.5" style="463" customWidth="1"/>
    <col min="7428" max="7680" width="10.69921875" style="463"/>
    <col min="7681" max="7682" width="8.796875" style="463" customWidth="1"/>
    <col min="7683" max="7683" width="73.5" style="463" customWidth="1"/>
    <col min="7684" max="7936" width="10.69921875" style="463"/>
    <col min="7937" max="7938" width="8.796875" style="463" customWidth="1"/>
    <col min="7939" max="7939" width="73.5" style="463" customWidth="1"/>
    <col min="7940" max="8192" width="10.69921875" style="463"/>
    <col min="8193" max="8194" width="8.796875" style="463" customWidth="1"/>
    <col min="8195" max="8195" width="73.5" style="463" customWidth="1"/>
    <col min="8196" max="8448" width="10.69921875" style="463"/>
    <col min="8449" max="8450" width="8.796875" style="463" customWidth="1"/>
    <col min="8451" max="8451" width="73.5" style="463" customWidth="1"/>
    <col min="8452" max="8704" width="10.69921875" style="463"/>
    <col min="8705" max="8706" width="8.796875" style="463" customWidth="1"/>
    <col min="8707" max="8707" width="73.5" style="463" customWidth="1"/>
    <col min="8708" max="8960" width="10.69921875" style="463"/>
    <col min="8961" max="8962" width="8.796875" style="463" customWidth="1"/>
    <col min="8963" max="8963" width="73.5" style="463" customWidth="1"/>
    <col min="8964" max="9216" width="10.69921875" style="463"/>
    <col min="9217" max="9218" width="8.796875" style="463" customWidth="1"/>
    <col min="9219" max="9219" width="73.5" style="463" customWidth="1"/>
    <col min="9220" max="9472" width="10.69921875" style="463"/>
    <col min="9473" max="9474" width="8.796875" style="463" customWidth="1"/>
    <col min="9475" max="9475" width="73.5" style="463" customWidth="1"/>
    <col min="9476" max="9728" width="10.69921875" style="463"/>
    <col min="9729" max="9730" width="8.796875" style="463" customWidth="1"/>
    <col min="9731" max="9731" width="73.5" style="463" customWidth="1"/>
    <col min="9732" max="9984" width="10.69921875" style="463"/>
    <col min="9985" max="9986" width="8.796875" style="463" customWidth="1"/>
    <col min="9987" max="9987" width="73.5" style="463" customWidth="1"/>
    <col min="9988" max="10240" width="10.69921875" style="463"/>
    <col min="10241" max="10242" width="8.796875" style="463" customWidth="1"/>
    <col min="10243" max="10243" width="73.5" style="463" customWidth="1"/>
    <col min="10244" max="10496" width="10.69921875" style="463"/>
    <col min="10497" max="10498" width="8.796875" style="463" customWidth="1"/>
    <col min="10499" max="10499" width="73.5" style="463" customWidth="1"/>
    <col min="10500" max="10752" width="10.69921875" style="463"/>
    <col min="10753" max="10754" width="8.796875" style="463" customWidth="1"/>
    <col min="10755" max="10755" width="73.5" style="463" customWidth="1"/>
    <col min="10756" max="11008" width="10.69921875" style="463"/>
    <col min="11009" max="11010" width="8.796875" style="463" customWidth="1"/>
    <col min="11011" max="11011" width="73.5" style="463" customWidth="1"/>
    <col min="11012" max="11264" width="10.69921875" style="463"/>
    <col min="11265" max="11266" width="8.796875" style="463" customWidth="1"/>
    <col min="11267" max="11267" width="73.5" style="463" customWidth="1"/>
    <col min="11268" max="11520" width="10.69921875" style="463"/>
    <col min="11521" max="11522" width="8.796875" style="463" customWidth="1"/>
    <col min="11523" max="11523" width="73.5" style="463" customWidth="1"/>
    <col min="11524" max="11776" width="10.69921875" style="463"/>
    <col min="11777" max="11778" width="8.796875" style="463" customWidth="1"/>
    <col min="11779" max="11779" width="73.5" style="463" customWidth="1"/>
    <col min="11780" max="12032" width="10.69921875" style="463"/>
    <col min="12033" max="12034" width="8.796875" style="463" customWidth="1"/>
    <col min="12035" max="12035" width="73.5" style="463" customWidth="1"/>
    <col min="12036" max="12288" width="10.69921875" style="463"/>
    <col min="12289" max="12290" width="8.796875" style="463" customWidth="1"/>
    <col min="12291" max="12291" width="73.5" style="463" customWidth="1"/>
    <col min="12292" max="12544" width="10.69921875" style="463"/>
    <col min="12545" max="12546" width="8.796875" style="463" customWidth="1"/>
    <col min="12547" max="12547" width="73.5" style="463" customWidth="1"/>
    <col min="12548" max="12800" width="10.69921875" style="463"/>
    <col min="12801" max="12802" width="8.796875" style="463" customWidth="1"/>
    <col min="12803" max="12803" width="73.5" style="463" customWidth="1"/>
    <col min="12804" max="13056" width="10.69921875" style="463"/>
    <col min="13057" max="13058" width="8.796875" style="463" customWidth="1"/>
    <col min="13059" max="13059" width="73.5" style="463" customWidth="1"/>
    <col min="13060" max="13312" width="10.69921875" style="463"/>
    <col min="13313" max="13314" width="8.796875" style="463" customWidth="1"/>
    <col min="13315" max="13315" width="73.5" style="463" customWidth="1"/>
    <col min="13316" max="13568" width="10.69921875" style="463"/>
    <col min="13569" max="13570" width="8.796875" style="463" customWidth="1"/>
    <col min="13571" max="13571" width="73.5" style="463" customWidth="1"/>
    <col min="13572" max="13824" width="10.69921875" style="463"/>
    <col min="13825" max="13826" width="8.796875" style="463" customWidth="1"/>
    <col min="13827" max="13827" width="73.5" style="463" customWidth="1"/>
    <col min="13828" max="14080" width="10.69921875" style="463"/>
    <col min="14081" max="14082" width="8.796875" style="463" customWidth="1"/>
    <col min="14083" max="14083" width="73.5" style="463" customWidth="1"/>
    <col min="14084" max="14336" width="10.69921875" style="463"/>
    <col min="14337" max="14338" width="8.796875" style="463" customWidth="1"/>
    <col min="14339" max="14339" width="73.5" style="463" customWidth="1"/>
    <col min="14340" max="14592" width="10.69921875" style="463"/>
    <col min="14593" max="14594" width="8.796875" style="463" customWidth="1"/>
    <col min="14595" max="14595" width="73.5" style="463" customWidth="1"/>
    <col min="14596" max="14848" width="10.69921875" style="463"/>
    <col min="14849" max="14850" width="8.796875" style="463" customWidth="1"/>
    <col min="14851" max="14851" width="73.5" style="463" customWidth="1"/>
    <col min="14852" max="15104" width="10.69921875" style="463"/>
    <col min="15105" max="15106" width="8.796875" style="463" customWidth="1"/>
    <col min="15107" max="15107" width="73.5" style="463" customWidth="1"/>
    <col min="15108" max="15360" width="10.69921875" style="463"/>
    <col min="15361" max="15362" width="8.796875" style="463" customWidth="1"/>
    <col min="15363" max="15363" width="73.5" style="463" customWidth="1"/>
    <col min="15364" max="15616" width="10.69921875" style="463"/>
    <col min="15617" max="15618" width="8.796875" style="463" customWidth="1"/>
    <col min="15619" max="15619" width="73.5" style="463" customWidth="1"/>
    <col min="15620" max="15872" width="10.69921875" style="463"/>
    <col min="15873" max="15874" width="8.796875" style="463" customWidth="1"/>
    <col min="15875" max="15875" width="73.5" style="463" customWidth="1"/>
    <col min="15876" max="16128" width="10.69921875" style="463"/>
    <col min="16129" max="16130" width="8.796875" style="463" customWidth="1"/>
    <col min="16131" max="16131" width="73.5" style="463" customWidth="1"/>
    <col min="16132" max="16384" width="10.69921875" style="463"/>
  </cols>
  <sheetData>
    <row r="1" spans="1:3" x14ac:dyDescent="0.3">
      <c r="A1" s="1363" t="s">
        <v>810</v>
      </c>
      <c r="B1" s="1364"/>
      <c r="C1" s="1365"/>
    </row>
    <row r="2" spans="1:3" ht="41.25" customHeight="1" x14ac:dyDescent="0.3">
      <c r="A2" s="1366"/>
      <c r="B2" s="1367"/>
      <c r="C2" s="1368"/>
    </row>
    <row r="4" spans="1:3" s="485" customFormat="1" ht="30" x14ac:dyDescent="0.3">
      <c r="A4" s="498" t="s">
        <v>597</v>
      </c>
      <c r="B4" s="499" t="s">
        <v>598</v>
      </c>
      <c r="C4" s="500" t="s">
        <v>599</v>
      </c>
    </row>
    <row r="5" spans="1:3" s="464" customFormat="1" ht="24" customHeight="1" x14ac:dyDescent="0.3">
      <c r="A5" s="495" t="s">
        <v>600</v>
      </c>
      <c r="B5" s="496"/>
      <c r="C5" s="497" t="s">
        <v>377</v>
      </c>
    </row>
    <row r="6" spans="1:3" s="464" customFormat="1" ht="24" customHeight="1" x14ac:dyDescent="0.3">
      <c r="A6" s="488" t="s">
        <v>601</v>
      </c>
      <c r="B6" s="489"/>
      <c r="C6" s="490" t="s">
        <v>602</v>
      </c>
    </row>
    <row r="7" spans="1:3" s="464" customFormat="1" ht="24" customHeight="1" x14ac:dyDescent="0.3">
      <c r="A7" s="488"/>
      <c r="B7" s="489" t="s">
        <v>9</v>
      </c>
      <c r="C7" s="491" t="s">
        <v>396</v>
      </c>
    </row>
    <row r="8" spans="1:3" s="464" customFormat="1" ht="24" customHeight="1" x14ac:dyDescent="0.3">
      <c r="A8" s="488" t="s">
        <v>384</v>
      </c>
      <c r="B8" s="489"/>
      <c r="C8" s="490" t="s">
        <v>603</v>
      </c>
    </row>
    <row r="9" spans="1:3" s="464" customFormat="1" ht="24" customHeight="1" x14ac:dyDescent="0.3">
      <c r="A9" s="492"/>
      <c r="B9" s="493" t="s">
        <v>9</v>
      </c>
      <c r="C9" s="494" t="s">
        <v>422</v>
      </c>
    </row>
    <row r="10" spans="1:3" s="464" customFormat="1" ht="19.5" customHeight="1" x14ac:dyDescent="0.3">
      <c r="A10" s="486"/>
      <c r="B10" s="486"/>
      <c r="C10" s="48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65"/>
  <sheetViews>
    <sheetView view="pageLayout" topLeftCell="A40" zoomScaleNormal="100" workbookViewId="0">
      <selection activeCell="B34" sqref="B34:G34"/>
    </sheetView>
  </sheetViews>
  <sheetFormatPr defaultRowHeight="13" x14ac:dyDescent="0.3"/>
  <cols>
    <col min="1" max="1" width="34.796875" style="212" customWidth="1"/>
    <col min="2" max="6" width="16.5" style="212" customWidth="1"/>
    <col min="7" max="7" width="13.796875" style="212" customWidth="1"/>
    <col min="8" max="257" width="9.296875" style="212"/>
    <col min="258" max="258" width="34.796875" style="212" customWidth="1"/>
    <col min="259" max="262" width="16.5" style="212" customWidth="1"/>
    <col min="263" max="263" width="13.796875" style="212" customWidth="1"/>
    <col min="264" max="513" width="9.296875" style="212"/>
    <col min="514" max="514" width="34.796875" style="212" customWidth="1"/>
    <col min="515" max="518" width="16.5" style="212" customWidth="1"/>
    <col min="519" max="519" width="13.796875" style="212" customWidth="1"/>
    <col min="520" max="769" width="9.296875" style="212"/>
    <col min="770" max="770" width="34.796875" style="212" customWidth="1"/>
    <col min="771" max="774" width="16.5" style="212" customWidth="1"/>
    <col min="775" max="775" width="13.796875" style="212" customWidth="1"/>
    <col min="776" max="1025" width="9.296875" style="212"/>
    <col min="1026" max="1026" width="34.796875" style="212" customWidth="1"/>
    <col min="1027" max="1030" width="16.5" style="212" customWidth="1"/>
    <col min="1031" max="1031" width="13.796875" style="212" customWidth="1"/>
    <col min="1032" max="1281" width="9.296875" style="212"/>
    <col min="1282" max="1282" width="34.796875" style="212" customWidth="1"/>
    <col min="1283" max="1286" width="16.5" style="212" customWidth="1"/>
    <col min="1287" max="1287" width="13.796875" style="212" customWidth="1"/>
    <col min="1288" max="1537" width="9.296875" style="212"/>
    <col min="1538" max="1538" width="34.796875" style="212" customWidth="1"/>
    <col min="1539" max="1542" width="16.5" style="212" customWidth="1"/>
    <col min="1543" max="1543" width="13.796875" style="212" customWidth="1"/>
    <col min="1544" max="1793" width="9.296875" style="212"/>
    <col min="1794" max="1794" width="34.796875" style="212" customWidth="1"/>
    <col min="1795" max="1798" width="16.5" style="212" customWidth="1"/>
    <col min="1799" max="1799" width="13.796875" style="212" customWidth="1"/>
    <col min="1800" max="2049" width="9.296875" style="212"/>
    <col min="2050" max="2050" width="34.796875" style="212" customWidth="1"/>
    <col min="2051" max="2054" width="16.5" style="212" customWidth="1"/>
    <col min="2055" max="2055" width="13.796875" style="212" customWidth="1"/>
    <col min="2056" max="2305" width="9.296875" style="212"/>
    <col min="2306" max="2306" width="34.796875" style="212" customWidth="1"/>
    <col min="2307" max="2310" width="16.5" style="212" customWidth="1"/>
    <col min="2311" max="2311" width="13.796875" style="212" customWidth="1"/>
    <col min="2312" max="2561" width="9.296875" style="212"/>
    <col min="2562" max="2562" width="34.796875" style="212" customWidth="1"/>
    <col min="2563" max="2566" width="16.5" style="212" customWidth="1"/>
    <col min="2567" max="2567" width="13.796875" style="212" customWidth="1"/>
    <col min="2568" max="2817" width="9.296875" style="212"/>
    <col min="2818" max="2818" width="34.796875" style="212" customWidth="1"/>
    <col min="2819" max="2822" width="16.5" style="212" customWidth="1"/>
    <col min="2823" max="2823" width="13.796875" style="212" customWidth="1"/>
    <col min="2824" max="3073" width="9.296875" style="212"/>
    <col min="3074" max="3074" width="34.796875" style="212" customWidth="1"/>
    <col min="3075" max="3078" width="16.5" style="212" customWidth="1"/>
    <col min="3079" max="3079" width="13.796875" style="212" customWidth="1"/>
    <col min="3080" max="3329" width="9.296875" style="212"/>
    <col min="3330" max="3330" width="34.796875" style="212" customWidth="1"/>
    <col min="3331" max="3334" width="16.5" style="212" customWidth="1"/>
    <col min="3335" max="3335" width="13.796875" style="212" customWidth="1"/>
    <col min="3336" max="3585" width="9.296875" style="212"/>
    <col min="3586" max="3586" width="34.796875" style="212" customWidth="1"/>
    <col min="3587" max="3590" width="16.5" style="212" customWidth="1"/>
    <col min="3591" max="3591" width="13.796875" style="212" customWidth="1"/>
    <col min="3592" max="3841" width="9.296875" style="212"/>
    <col min="3842" max="3842" width="34.796875" style="212" customWidth="1"/>
    <col min="3843" max="3846" width="16.5" style="212" customWidth="1"/>
    <col min="3847" max="3847" width="13.796875" style="212" customWidth="1"/>
    <col min="3848" max="4097" width="9.296875" style="212"/>
    <col min="4098" max="4098" width="34.796875" style="212" customWidth="1"/>
    <col min="4099" max="4102" width="16.5" style="212" customWidth="1"/>
    <col min="4103" max="4103" width="13.796875" style="212" customWidth="1"/>
    <col min="4104" max="4353" width="9.296875" style="212"/>
    <col min="4354" max="4354" width="34.796875" style="212" customWidth="1"/>
    <col min="4355" max="4358" width="16.5" style="212" customWidth="1"/>
    <col min="4359" max="4359" width="13.796875" style="212" customWidth="1"/>
    <col min="4360" max="4609" width="9.296875" style="212"/>
    <col min="4610" max="4610" width="34.796875" style="212" customWidth="1"/>
    <col min="4611" max="4614" width="16.5" style="212" customWidth="1"/>
    <col min="4615" max="4615" width="13.796875" style="212" customWidth="1"/>
    <col min="4616" max="4865" width="9.296875" style="212"/>
    <col min="4866" max="4866" width="34.796875" style="212" customWidth="1"/>
    <col min="4867" max="4870" width="16.5" style="212" customWidth="1"/>
    <col min="4871" max="4871" width="13.796875" style="212" customWidth="1"/>
    <col min="4872" max="5121" width="9.296875" style="212"/>
    <col min="5122" max="5122" width="34.796875" style="212" customWidth="1"/>
    <col min="5123" max="5126" width="16.5" style="212" customWidth="1"/>
    <col min="5127" max="5127" width="13.796875" style="212" customWidth="1"/>
    <col min="5128" max="5377" width="9.296875" style="212"/>
    <col min="5378" max="5378" width="34.796875" style="212" customWidth="1"/>
    <col min="5379" max="5382" width="16.5" style="212" customWidth="1"/>
    <col min="5383" max="5383" width="13.796875" style="212" customWidth="1"/>
    <col min="5384" max="5633" width="9.296875" style="212"/>
    <col min="5634" max="5634" width="34.796875" style="212" customWidth="1"/>
    <col min="5635" max="5638" width="16.5" style="212" customWidth="1"/>
    <col min="5639" max="5639" width="13.796875" style="212" customWidth="1"/>
    <col min="5640" max="5889" width="9.296875" style="212"/>
    <col min="5890" max="5890" width="34.796875" style="212" customWidth="1"/>
    <col min="5891" max="5894" width="16.5" style="212" customWidth="1"/>
    <col min="5895" max="5895" width="13.796875" style="212" customWidth="1"/>
    <col min="5896" max="6145" width="9.296875" style="212"/>
    <col min="6146" max="6146" width="34.796875" style="212" customWidth="1"/>
    <col min="6147" max="6150" width="16.5" style="212" customWidth="1"/>
    <col min="6151" max="6151" width="13.796875" style="212" customWidth="1"/>
    <col min="6152" max="6401" width="9.296875" style="212"/>
    <col min="6402" max="6402" width="34.796875" style="212" customWidth="1"/>
    <col min="6403" max="6406" width="16.5" style="212" customWidth="1"/>
    <col min="6407" max="6407" width="13.796875" style="212" customWidth="1"/>
    <col min="6408" max="6657" width="9.296875" style="212"/>
    <col min="6658" max="6658" width="34.796875" style="212" customWidth="1"/>
    <col min="6659" max="6662" width="16.5" style="212" customWidth="1"/>
    <col min="6663" max="6663" width="13.796875" style="212" customWidth="1"/>
    <col min="6664" max="6913" width="9.296875" style="212"/>
    <col min="6914" max="6914" width="34.796875" style="212" customWidth="1"/>
    <col min="6915" max="6918" width="16.5" style="212" customWidth="1"/>
    <col min="6919" max="6919" width="13.796875" style="212" customWidth="1"/>
    <col min="6920" max="7169" width="9.296875" style="212"/>
    <col min="7170" max="7170" width="34.796875" style="212" customWidth="1"/>
    <col min="7171" max="7174" width="16.5" style="212" customWidth="1"/>
    <col min="7175" max="7175" width="13.796875" style="212" customWidth="1"/>
    <col min="7176" max="7425" width="9.296875" style="212"/>
    <col min="7426" max="7426" width="34.796875" style="212" customWidth="1"/>
    <col min="7427" max="7430" width="16.5" style="212" customWidth="1"/>
    <col min="7431" max="7431" width="13.796875" style="212" customWidth="1"/>
    <col min="7432" max="7681" width="9.296875" style="212"/>
    <col min="7682" max="7682" width="34.796875" style="212" customWidth="1"/>
    <col min="7683" max="7686" width="16.5" style="212" customWidth="1"/>
    <col min="7687" max="7687" width="13.796875" style="212" customWidth="1"/>
    <col min="7688" max="7937" width="9.296875" style="212"/>
    <col min="7938" max="7938" width="34.796875" style="212" customWidth="1"/>
    <col min="7939" max="7942" width="16.5" style="212" customWidth="1"/>
    <col min="7943" max="7943" width="13.796875" style="212" customWidth="1"/>
    <col min="7944" max="8193" width="9.296875" style="212"/>
    <col min="8194" max="8194" width="34.796875" style="212" customWidth="1"/>
    <col min="8195" max="8198" width="16.5" style="212" customWidth="1"/>
    <col min="8199" max="8199" width="13.796875" style="212" customWidth="1"/>
    <col min="8200" max="8449" width="9.296875" style="212"/>
    <col min="8450" max="8450" width="34.796875" style="212" customWidth="1"/>
    <col min="8451" max="8454" width="16.5" style="212" customWidth="1"/>
    <col min="8455" max="8455" width="13.796875" style="212" customWidth="1"/>
    <col min="8456" max="8705" width="9.296875" style="212"/>
    <col min="8706" max="8706" width="34.796875" style="212" customWidth="1"/>
    <col min="8707" max="8710" width="16.5" style="212" customWidth="1"/>
    <col min="8711" max="8711" width="13.796875" style="212" customWidth="1"/>
    <col min="8712" max="8961" width="9.296875" style="212"/>
    <col min="8962" max="8962" width="34.796875" style="212" customWidth="1"/>
    <col min="8963" max="8966" width="16.5" style="212" customWidth="1"/>
    <col min="8967" max="8967" width="13.796875" style="212" customWidth="1"/>
    <col min="8968" max="9217" width="9.296875" style="212"/>
    <col min="9218" max="9218" width="34.796875" style="212" customWidth="1"/>
    <col min="9219" max="9222" width="16.5" style="212" customWidth="1"/>
    <col min="9223" max="9223" width="13.796875" style="212" customWidth="1"/>
    <col min="9224" max="9473" width="9.296875" style="212"/>
    <col min="9474" max="9474" width="34.796875" style="212" customWidth="1"/>
    <col min="9475" max="9478" width="16.5" style="212" customWidth="1"/>
    <col min="9479" max="9479" width="13.796875" style="212" customWidth="1"/>
    <col min="9480" max="9729" width="9.296875" style="212"/>
    <col min="9730" max="9730" width="34.796875" style="212" customWidth="1"/>
    <col min="9731" max="9734" width="16.5" style="212" customWidth="1"/>
    <col min="9735" max="9735" width="13.796875" style="212" customWidth="1"/>
    <col min="9736" max="9985" width="9.296875" style="212"/>
    <col min="9986" max="9986" width="34.796875" style="212" customWidth="1"/>
    <col min="9987" max="9990" width="16.5" style="212" customWidth="1"/>
    <col min="9991" max="9991" width="13.796875" style="212" customWidth="1"/>
    <col min="9992" max="10241" width="9.296875" style="212"/>
    <col min="10242" max="10242" width="34.796875" style="212" customWidth="1"/>
    <col min="10243" max="10246" width="16.5" style="212" customWidth="1"/>
    <col min="10247" max="10247" width="13.796875" style="212" customWidth="1"/>
    <col min="10248" max="10497" width="9.296875" style="212"/>
    <col min="10498" max="10498" width="34.796875" style="212" customWidth="1"/>
    <col min="10499" max="10502" width="16.5" style="212" customWidth="1"/>
    <col min="10503" max="10503" width="13.796875" style="212" customWidth="1"/>
    <col min="10504" max="10753" width="9.296875" style="212"/>
    <col min="10754" max="10754" width="34.796875" style="212" customWidth="1"/>
    <col min="10755" max="10758" width="16.5" style="212" customWidth="1"/>
    <col min="10759" max="10759" width="13.796875" style="212" customWidth="1"/>
    <col min="10760" max="11009" width="9.296875" style="212"/>
    <col min="11010" max="11010" width="34.796875" style="212" customWidth="1"/>
    <col min="11011" max="11014" width="16.5" style="212" customWidth="1"/>
    <col min="11015" max="11015" width="13.796875" style="212" customWidth="1"/>
    <col min="11016" max="11265" width="9.296875" style="212"/>
    <col min="11266" max="11266" width="34.796875" style="212" customWidth="1"/>
    <col min="11267" max="11270" width="16.5" style="212" customWidth="1"/>
    <col min="11271" max="11271" width="13.796875" style="212" customWidth="1"/>
    <col min="11272" max="11521" width="9.296875" style="212"/>
    <col min="11522" max="11522" width="34.796875" style="212" customWidth="1"/>
    <col min="11523" max="11526" width="16.5" style="212" customWidth="1"/>
    <col min="11527" max="11527" width="13.796875" style="212" customWidth="1"/>
    <col min="11528" max="11777" width="9.296875" style="212"/>
    <col min="11778" max="11778" width="34.796875" style="212" customWidth="1"/>
    <col min="11779" max="11782" width="16.5" style="212" customWidth="1"/>
    <col min="11783" max="11783" width="13.796875" style="212" customWidth="1"/>
    <col min="11784" max="12033" width="9.296875" style="212"/>
    <col min="12034" max="12034" width="34.796875" style="212" customWidth="1"/>
    <col min="12035" max="12038" width="16.5" style="212" customWidth="1"/>
    <col min="12039" max="12039" width="13.796875" style="212" customWidth="1"/>
    <col min="12040" max="12289" width="9.296875" style="212"/>
    <col min="12290" max="12290" width="34.796875" style="212" customWidth="1"/>
    <col min="12291" max="12294" width="16.5" style="212" customWidth="1"/>
    <col min="12295" max="12295" width="13.796875" style="212" customWidth="1"/>
    <col min="12296" max="12545" width="9.296875" style="212"/>
    <col min="12546" max="12546" width="34.796875" style="212" customWidth="1"/>
    <col min="12547" max="12550" width="16.5" style="212" customWidth="1"/>
    <col min="12551" max="12551" width="13.796875" style="212" customWidth="1"/>
    <col min="12552" max="12801" width="9.296875" style="212"/>
    <col min="12802" max="12802" width="34.796875" style="212" customWidth="1"/>
    <col min="12803" max="12806" width="16.5" style="212" customWidth="1"/>
    <col min="12807" max="12807" width="13.796875" style="212" customWidth="1"/>
    <col min="12808" max="13057" width="9.296875" style="212"/>
    <col min="13058" max="13058" width="34.796875" style="212" customWidth="1"/>
    <col min="13059" max="13062" width="16.5" style="212" customWidth="1"/>
    <col min="13063" max="13063" width="13.796875" style="212" customWidth="1"/>
    <col min="13064" max="13313" width="9.296875" style="212"/>
    <col min="13314" max="13314" width="34.796875" style="212" customWidth="1"/>
    <col min="13315" max="13318" width="16.5" style="212" customWidth="1"/>
    <col min="13319" max="13319" width="13.796875" style="212" customWidth="1"/>
    <col min="13320" max="13569" width="9.296875" style="212"/>
    <col min="13570" max="13570" width="34.796875" style="212" customWidth="1"/>
    <col min="13571" max="13574" width="16.5" style="212" customWidth="1"/>
    <col min="13575" max="13575" width="13.796875" style="212" customWidth="1"/>
    <col min="13576" max="13825" width="9.296875" style="212"/>
    <col min="13826" max="13826" width="34.796875" style="212" customWidth="1"/>
    <col min="13827" max="13830" width="16.5" style="212" customWidth="1"/>
    <col min="13831" max="13831" width="13.796875" style="212" customWidth="1"/>
    <col min="13832" max="14081" width="9.296875" style="212"/>
    <col min="14082" max="14082" width="34.796875" style="212" customWidth="1"/>
    <col min="14083" max="14086" width="16.5" style="212" customWidth="1"/>
    <col min="14087" max="14087" width="13.796875" style="212" customWidth="1"/>
    <col min="14088" max="14337" width="9.296875" style="212"/>
    <col min="14338" max="14338" width="34.796875" style="212" customWidth="1"/>
    <col min="14339" max="14342" width="16.5" style="212" customWidth="1"/>
    <col min="14343" max="14343" width="13.796875" style="212" customWidth="1"/>
    <col min="14344" max="14593" width="9.296875" style="212"/>
    <col min="14594" max="14594" width="34.796875" style="212" customWidth="1"/>
    <col min="14595" max="14598" width="16.5" style="212" customWidth="1"/>
    <col min="14599" max="14599" width="13.796875" style="212" customWidth="1"/>
    <col min="14600" max="14849" width="9.296875" style="212"/>
    <col min="14850" max="14850" width="34.796875" style="212" customWidth="1"/>
    <col min="14851" max="14854" width="16.5" style="212" customWidth="1"/>
    <col min="14855" max="14855" width="13.796875" style="212" customWidth="1"/>
    <col min="14856" max="15105" width="9.296875" style="212"/>
    <col min="15106" max="15106" width="34.796875" style="212" customWidth="1"/>
    <col min="15107" max="15110" width="16.5" style="212" customWidth="1"/>
    <col min="15111" max="15111" width="13.796875" style="212" customWidth="1"/>
    <col min="15112" max="15361" width="9.296875" style="212"/>
    <col min="15362" max="15362" width="34.796875" style="212" customWidth="1"/>
    <col min="15363" max="15366" width="16.5" style="212" customWidth="1"/>
    <col min="15367" max="15367" width="13.796875" style="212" customWidth="1"/>
    <col min="15368" max="15617" width="9.296875" style="212"/>
    <col min="15618" max="15618" width="34.796875" style="212" customWidth="1"/>
    <col min="15619" max="15622" width="16.5" style="212" customWidth="1"/>
    <col min="15623" max="15623" width="13.796875" style="212" customWidth="1"/>
    <col min="15624" max="15873" width="9.296875" style="212"/>
    <col min="15874" max="15874" width="34.796875" style="212" customWidth="1"/>
    <col min="15875" max="15878" width="16.5" style="212" customWidth="1"/>
    <col min="15879" max="15879" width="13.796875" style="212" customWidth="1"/>
    <col min="15880" max="16129" width="9.296875" style="212"/>
    <col min="16130" max="16130" width="34.796875" style="212" customWidth="1"/>
    <col min="16131" max="16134" width="16.5" style="212" customWidth="1"/>
    <col min="16135" max="16135" width="13.796875" style="212" customWidth="1"/>
    <col min="16136" max="16384" width="9.296875" style="212"/>
  </cols>
  <sheetData>
    <row r="1" spans="1:7" ht="39.75" customHeight="1" x14ac:dyDescent="0.3">
      <c r="A1" s="1431" t="s">
        <v>441</v>
      </c>
      <c r="B1" s="1432"/>
      <c r="C1" s="1432"/>
      <c r="D1" s="1432"/>
      <c r="E1" s="1432"/>
      <c r="F1" s="1432"/>
      <c r="G1" s="1433"/>
    </row>
    <row r="2" spans="1:7" ht="16.5" customHeight="1" x14ac:dyDescent="0.3">
      <c r="A2" s="794"/>
      <c r="B2" s="1428"/>
      <c r="C2" s="1428"/>
      <c r="D2" s="795"/>
      <c r="E2" s="795"/>
      <c r="F2" s="795"/>
      <c r="G2" s="796"/>
    </row>
    <row r="3" spans="1:7" ht="15.75" customHeight="1" x14ac:dyDescent="0.3">
      <c r="A3" s="797" t="s">
        <v>423</v>
      </c>
      <c r="B3" s="1429" t="s">
        <v>812</v>
      </c>
      <c r="C3" s="1429"/>
      <c r="D3" s="1429"/>
      <c r="E3" s="1429"/>
      <c r="F3" s="1429"/>
      <c r="G3" s="1430"/>
    </row>
    <row r="4" spans="1:7" ht="15" customHeight="1" x14ac:dyDescent="0.3">
      <c r="A4" s="797" t="s">
        <v>424</v>
      </c>
      <c r="B4" s="1429" t="s">
        <v>813</v>
      </c>
      <c r="C4" s="1429"/>
      <c r="D4" s="1429"/>
      <c r="E4" s="1429"/>
      <c r="F4" s="1429"/>
      <c r="G4" s="1430"/>
    </row>
    <row r="5" spans="1:7" ht="12.75" customHeight="1" x14ac:dyDescent="0.3">
      <c r="A5" s="797" t="s">
        <v>814</v>
      </c>
      <c r="B5" s="1429" t="s">
        <v>815</v>
      </c>
      <c r="C5" s="1429"/>
      <c r="D5" s="1429"/>
      <c r="E5" s="1429"/>
      <c r="F5" s="1429"/>
      <c r="G5" s="1430"/>
    </row>
    <row r="6" spans="1:7" ht="15.75" customHeight="1" x14ac:dyDescent="0.3">
      <c r="A6" s="797" t="s">
        <v>816</v>
      </c>
      <c r="B6" s="1424">
        <v>277000000</v>
      </c>
      <c r="C6" s="1424"/>
      <c r="D6" s="438"/>
      <c r="E6" s="787"/>
      <c r="F6" s="787"/>
      <c r="G6" s="798"/>
    </row>
    <row r="7" spans="1:7" ht="15.75" customHeight="1" x14ac:dyDescent="0.3">
      <c r="A7" s="797" t="s">
        <v>817</v>
      </c>
      <c r="B7" s="1424" t="s">
        <v>377</v>
      </c>
      <c r="C7" s="1424"/>
      <c r="D7" s="1424"/>
      <c r="E7" s="799"/>
      <c r="F7" s="799"/>
      <c r="G7" s="798"/>
    </row>
    <row r="8" spans="1:7" ht="15.5" x14ac:dyDescent="0.3">
      <c r="A8" s="797" t="s">
        <v>425</v>
      </c>
      <c r="B8" s="1425">
        <v>1</v>
      </c>
      <c r="C8" s="1425"/>
      <c r="D8" s="788"/>
      <c r="E8" s="788"/>
      <c r="F8" s="788"/>
      <c r="G8" s="798"/>
    </row>
    <row r="9" spans="1:7" ht="15.5" x14ac:dyDescent="0.3">
      <c r="A9" s="797" t="s">
        <v>426</v>
      </c>
      <c r="B9" s="1426">
        <v>42887</v>
      </c>
      <c r="C9" s="1427"/>
      <c r="D9" s="786"/>
      <c r="E9" s="786"/>
      <c r="F9" s="786"/>
      <c r="G9" s="798"/>
    </row>
    <row r="10" spans="1:7" ht="15.5" x14ac:dyDescent="0.3">
      <c r="A10" s="797" t="s">
        <v>427</v>
      </c>
      <c r="B10" s="1426">
        <v>43921</v>
      </c>
      <c r="C10" s="1427"/>
      <c r="D10" s="786"/>
      <c r="E10" s="786"/>
      <c r="F10" s="786"/>
      <c r="G10" s="798"/>
    </row>
    <row r="11" spans="1:7" ht="13.5" thickBot="1" x14ac:dyDescent="0.35">
      <c r="A11" s="800"/>
      <c r="B11" s="801"/>
      <c r="C11" s="801"/>
      <c r="D11" s="801"/>
      <c r="E11" s="801"/>
      <c r="F11" s="801"/>
      <c r="G11" s="802"/>
    </row>
    <row r="12" spans="1:7" ht="26" x14ac:dyDescent="0.3">
      <c r="A12" s="803" t="s">
        <v>266</v>
      </c>
      <c r="B12" s="804" t="s">
        <v>428</v>
      </c>
      <c r="C12" s="805" t="s">
        <v>429</v>
      </c>
      <c r="D12" s="805" t="s">
        <v>430</v>
      </c>
      <c r="E12" s="805" t="s">
        <v>581</v>
      </c>
      <c r="F12" s="805" t="s">
        <v>818</v>
      </c>
      <c r="G12" s="806" t="s">
        <v>398</v>
      </c>
    </row>
    <row r="13" spans="1:7" x14ac:dyDescent="0.3">
      <c r="A13" s="807" t="s">
        <v>431</v>
      </c>
      <c r="B13" s="808"/>
      <c r="C13" s="808">
        <v>277000000</v>
      </c>
      <c r="D13" s="808"/>
      <c r="E13" s="808"/>
      <c r="F13" s="808"/>
      <c r="G13" s="809">
        <f>SUM(B13:F13)</f>
        <v>277000000</v>
      </c>
    </row>
    <row r="14" spans="1:7" x14ac:dyDescent="0.3">
      <c r="A14" s="810" t="s">
        <v>432</v>
      </c>
      <c r="B14" s="811"/>
      <c r="C14" s="811"/>
      <c r="D14" s="811"/>
      <c r="E14" s="811"/>
      <c r="F14" s="811"/>
      <c r="G14" s="812"/>
    </row>
    <row r="15" spans="1:7" x14ac:dyDescent="0.3">
      <c r="A15" s="813" t="s">
        <v>433</v>
      </c>
      <c r="B15" s="814"/>
      <c r="C15" s="814">
        <v>277000000</v>
      </c>
      <c r="D15" s="814"/>
      <c r="E15" s="814"/>
      <c r="F15" s="814"/>
      <c r="G15" s="815">
        <f>SUM(B15:F15)</f>
        <v>277000000</v>
      </c>
    </row>
    <row r="16" spans="1:7" ht="15" customHeight="1" x14ac:dyDescent="0.3">
      <c r="A16" s="813"/>
      <c r="B16" s="814"/>
      <c r="C16" s="814"/>
      <c r="D16" s="814"/>
      <c r="E16" s="814"/>
      <c r="F16" s="814"/>
      <c r="G16" s="815"/>
    </row>
    <row r="17" spans="1:11" x14ac:dyDescent="0.3">
      <c r="A17" s="807" t="s">
        <v>434</v>
      </c>
      <c r="B17" s="816">
        <v>0</v>
      </c>
      <c r="C17" s="816">
        <f>SUM(C18:C26)</f>
        <v>803250</v>
      </c>
      <c r="D17" s="816">
        <f>SUM(D18:D26)</f>
        <v>81672690</v>
      </c>
      <c r="E17" s="816">
        <f>SUM(E18:E26)</f>
        <v>129222732</v>
      </c>
      <c r="F17" s="816">
        <f>SUM(F21:F22)</f>
        <v>65301328</v>
      </c>
      <c r="G17" s="817">
        <f>SUM(B17:F17)</f>
        <v>277000000</v>
      </c>
    </row>
    <row r="18" spans="1:11" x14ac:dyDescent="0.3">
      <c r="A18" s="810" t="s">
        <v>432</v>
      </c>
      <c r="B18" s="811"/>
      <c r="C18" s="811"/>
      <c r="D18" s="811"/>
      <c r="E18" s="811"/>
      <c r="F18" s="811"/>
      <c r="G18" s="812"/>
    </row>
    <row r="19" spans="1:11" x14ac:dyDescent="0.3">
      <c r="A19" s="818" t="s">
        <v>435</v>
      </c>
      <c r="B19" s="819"/>
      <c r="C19" s="819">
        <v>0</v>
      </c>
      <c r="D19" s="819">
        <v>0</v>
      </c>
      <c r="E19" s="819">
        <v>0</v>
      </c>
      <c r="F19" s="819"/>
      <c r="G19" s="815">
        <v>0</v>
      </c>
    </row>
    <row r="20" spans="1:11" ht="26" x14ac:dyDescent="0.3">
      <c r="A20" s="818" t="s">
        <v>205</v>
      </c>
      <c r="B20" s="819"/>
      <c r="C20" s="819">
        <v>0</v>
      </c>
      <c r="D20" s="819">
        <v>0</v>
      </c>
      <c r="E20" s="819">
        <v>0</v>
      </c>
      <c r="F20" s="819"/>
      <c r="G20" s="815">
        <v>0</v>
      </c>
    </row>
    <row r="21" spans="1:11" x14ac:dyDescent="0.3">
      <c r="A21" s="818" t="s">
        <v>436</v>
      </c>
      <c r="B21" s="819">
        <v>0</v>
      </c>
      <c r="C21" s="819">
        <v>803250</v>
      </c>
      <c r="D21" s="819">
        <v>18139923</v>
      </c>
      <c r="E21" s="819">
        <v>5157198</v>
      </c>
      <c r="F21" s="819">
        <v>3268561</v>
      </c>
      <c r="G21" s="815">
        <f>SUM(B21:F21)</f>
        <v>27368932</v>
      </c>
    </row>
    <row r="22" spans="1:11" x14ac:dyDescent="0.3">
      <c r="A22" s="818" t="s">
        <v>437</v>
      </c>
      <c r="B22" s="819">
        <v>0</v>
      </c>
      <c r="C22" s="819">
        <v>0</v>
      </c>
      <c r="D22" s="819">
        <v>63532767</v>
      </c>
      <c r="E22" s="819">
        <v>124065534</v>
      </c>
      <c r="F22" s="819">
        <v>62032767</v>
      </c>
      <c r="G22" s="815">
        <f>SUM(D22:F22)</f>
        <v>249631068</v>
      </c>
    </row>
    <row r="23" spans="1:11" x14ac:dyDescent="0.3">
      <c r="A23" s="813" t="s">
        <v>432</v>
      </c>
      <c r="B23" s="819"/>
      <c r="C23" s="819"/>
      <c r="D23" s="819"/>
      <c r="E23" s="819"/>
      <c r="F23" s="819"/>
      <c r="G23" s="815"/>
    </row>
    <row r="24" spans="1:11" x14ac:dyDescent="0.3">
      <c r="A24" s="813" t="s">
        <v>819</v>
      </c>
      <c r="B24" s="819"/>
      <c r="C24" s="819"/>
      <c r="D24" s="819"/>
      <c r="E24" s="819"/>
      <c r="F24" s="819">
        <v>0</v>
      </c>
      <c r="G24" s="815">
        <v>0</v>
      </c>
    </row>
    <row r="25" spans="1:11" x14ac:dyDescent="0.3">
      <c r="A25" s="818" t="s">
        <v>438</v>
      </c>
      <c r="B25" s="819"/>
      <c r="C25" s="819"/>
      <c r="D25" s="819"/>
      <c r="E25" s="819"/>
      <c r="F25" s="819"/>
      <c r="G25" s="815">
        <v>0</v>
      </c>
    </row>
    <row r="26" spans="1:11" x14ac:dyDescent="0.3">
      <c r="A26" s="818" t="s">
        <v>234</v>
      </c>
      <c r="B26" s="819"/>
      <c r="C26" s="819"/>
      <c r="D26" s="819"/>
      <c r="E26" s="819"/>
      <c r="F26" s="819"/>
      <c r="G26" s="815">
        <v>0</v>
      </c>
    </row>
    <row r="27" spans="1:11" ht="13.5" x14ac:dyDescent="0.3">
      <c r="A27" s="820" t="s">
        <v>439</v>
      </c>
      <c r="B27" s="821">
        <v>0</v>
      </c>
      <c r="C27" s="821">
        <v>5405991</v>
      </c>
      <c r="D27" s="821">
        <v>77069949</v>
      </c>
      <c r="E27" s="821">
        <v>129222732</v>
      </c>
      <c r="F27" s="821">
        <v>65301328</v>
      </c>
      <c r="G27" s="822">
        <f>SUM(B27:F27)</f>
        <v>277000000</v>
      </c>
    </row>
    <row r="28" spans="1:11" ht="27.5" thickBot="1" x14ac:dyDescent="0.35">
      <c r="A28" s="823" t="s">
        <v>440</v>
      </c>
      <c r="B28" s="824">
        <v>0</v>
      </c>
      <c r="C28" s="824">
        <v>0</v>
      </c>
      <c r="D28" s="824"/>
      <c r="E28" s="824"/>
      <c r="F28" s="824"/>
      <c r="G28" s="825">
        <v>0</v>
      </c>
    </row>
    <row r="29" spans="1:11" x14ac:dyDescent="0.3">
      <c r="A29" s="214"/>
      <c r="B29" s="213"/>
      <c r="C29" s="213"/>
      <c r="D29" s="213"/>
      <c r="E29" s="213"/>
    </row>
    <row r="30" spans="1:11" ht="13.5" thickBot="1" x14ac:dyDescent="0.35">
      <c r="A30" s="215"/>
      <c r="B30" s="213"/>
      <c r="C30" s="213"/>
      <c r="D30" s="213"/>
      <c r="E30" s="213"/>
    </row>
    <row r="31" spans="1:11" ht="18.75" customHeight="1" x14ac:dyDescent="0.3">
      <c r="A31" s="1431" t="s">
        <v>441</v>
      </c>
      <c r="B31" s="1432"/>
      <c r="C31" s="1432"/>
      <c r="D31" s="1432"/>
      <c r="E31" s="1432"/>
      <c r="F31" s="1432"/>
      <c r="G31" s="1433"/>
    </row>
    <row r="32" spans="1:11" ht="15" x14ac:dyDescent="0.3">
      <c r="A32" s="794"/>
      <c r="B32" s="1428"/>
      <c r="C32" s="1428"/>
      <c r="D32" s="826"/>
      <c r="E32" s="826"/>
      <c r="F32" s="826"/>
      <c r="G32" s="827"/>
      <c r="H32" s="213"/>
      <c r="I32" s="213"/>
      <c r="J32" s="213"/>
      <c r="K32" s="213"/>
    </row>
    <row r="33" spans="1:11" ht="12.75" customHeight="1" x14ac:dyDescent="0.3">
      <c r="A33" s="797" t="s">
        <v>423</v>
      </c>
      <c r="B33" s="1429" t="s">
        <v>820</v>
      </c>
      <c r="C33" s="1429"/>
      <c r="D33" s="1429"/>
      <c r="E33" s="1429"/>
      <c r="F33" s="1429"/>
      <c r="G33" s="1430"/>
      <c r="H33" s="213"/>
      <c r="I33" s="213"/>
      <c r="J33" s="213"/>
      <c r="K33" s="213"/>
    </row>
    <row r="34" spans="1:11" ht="15.75" customHeight="1" x14ac:dyDescent="0.3">
      <c r="A34" s="797" t="s">
        <v>821</v>
      </c>
      <c r="B34" s="1429" t="s">
        <v>822</v>
      </c>
      <c r="C34" s="1429"/>
      <c r="D34" s="1429"/>
      <c r="E34" s="1429"/>
      <c r="F34" s="1429"/>
      <c r="G34" s="1430"/>
      <c r="H34" s="213"/>
      <c r="I34" s="213"/>
      <c r="J34" s="213"/>
      <c r="K34" s="213"/>
    </row>
    <row r="35" spans="1:11" ht="15.75" customHeight="1" x14ac:dyDescent="0.3">
      <c r="A35" s="797" t="s">
        <v>814</v>
      </c>
      <c r="B35" s="1429" t="s">
        <v>823</v>
      </c>
      <c r="C35" s="1429"/>
      <c r="D35" s="1429"/>
      <c r="E35" s="1429"/>
      <c r="F35" s="1429"/>
      <c r="G35" s="1430"/>
      <c r="H35" s="213"/>
      <c r="I35" s="213"/>
      <c r="J35" s="213"/>
      <c r="K35" s="213"/>
    </row>
    <row r="36" spans="1:11" ht="15.5" x14ac:dyDescent="0.3">
      <c r="A36" s="797" t="s">
        <v>816</v>
      </c>
      <c r="B36" s="1424">
        <v>90000000</v>
      </c>
      <c r="C36" s="1424"/>
      <c r="D36" s="438"/>
      <c r="E36" s="438"/>
      <c r="F36" s="438"/>
      <c r="G36" s="798"/>
      <c r="H36" s="213"/>
      <c r="I36" s="213"/>
      <c r="J36" s="213"/>
      <c r="K36" s="213"/>
    </row>
    <row r="37" spans="1:11" ht="15.75" customHeight="1" x14ac:dyDescent="0.3">
      <c r="A37" s="797" t="s">
        <v>817</v>
      </c>
      <c r="B37" s="1424" t="s">
        <v>377</v>
      </c>
      <c r="C37" s="1424"/>
      <c r="D37" s="1424"/>
      <c r="E37" s="787"/>
      <c r="F37" s="787"/>
      <c r="G37" s="798"/>
      <c r="H37" s="213"/>
      <c r="I37" s="213"/>
      <c r="J37" s="213"/>
      <c r="K37" s="213"/>
    </row>
    <row r="38" spans="1:11" ht="15.5" x14ac:dyDescent="0.3">
      <c r="A38" s="797" t="s">
        <v>425</v>
      </c>
      <c r="B38" s="1425">
        <v>1</v>
      </c>
      <c r="C38" s="1425"/>
      <c r="D38" s="788"/>
      <c r="E38" s="788"/>
      <c r="F38" s="788"/>
      <c r="G38" s="798"/>
      <c r="H38" s="213"/>
      <c r="I38" s="213"/>
      <c r="J38" s="213"/>
      <c r="K38" s="213"/>
    </row>
    <row r="39" spans="1:11" ht="15.5" x14ac:dyDescent="0.3">
      <c r="A39" s="797" t="s">
        <v>426</v>
      </c>
      <c r="B39" s="1426">
        <v>42917</v>
      </c>
      <c r="C39" s="1426"/>
      <c r="D39" s="786"/>
      <c r="E39" s="786"/>
      <c r="F39" s="786"/>
      <c r="G39" s="798"/>
      <c r="H39" s="213"/>
      <c r="I39" s="213"/>
      <c r="J39" s="213"/>
      <c r="K39" s="213"/>
    </row>
    <row r="40" spans="1:11" ht="15.5" x14ac:dyDescent="0.3">
      <c r="A40" s="797" t="s">
        <v>427</v>
      </c>
      <c r="B40" s="1426">
        <v>43465</v>
      </c>
      <c r="C40" s="1426"/>
      <c r="D40" s="786"/>
      <c r="E40" s="786"/>
      <c r="F40" s="786"/>
      <c r="G40" s="798"/>
      <c r="H40" s="213"/>
      <c r="I40" s="213"/>
      <c r="J40" s="213"/>
      <c r="K40" s="213"/>
    </row>
    <row r="41" spans="1:11" ht="13.5" thickBot="1" x14ac:dyDescent="0.35">
      <c r="A41" s="800"/>
      <c r="B41" s="801"/>
      <c r="C41" s="801"/>
      <c r="D41" s="801"/>
      <c r="E41" s="801"/>
      <c r="F41" s="801"/>
      <c r="G41" s="802"/>
      <c r="H41" s="213"/>
      <c r="I41" s="213"/>
      <c r="J41" s="213"/>
      <c r="K41" s="213"/>
    </row>
    <row r="42" spans="1:11" ht="26" x14ac:dyDescent="0.3">
      <c r="A42" s="803" t="s">
        <v>266</v>
      </c>
      <c r="B42" s="804" t="s">
        <v>428</v>
      </c>
      <c r="C42" s="805" t="s">
        <v>824</v>
      </c>
      <c r="D42" s="805" t="s">
        <v>430</v>
      </c>
      <c r="E42" s="828" t="s">
        <v>581</v>
      </c>
      <c r="F42" s="828" t="s">
        <v>818</v>
      </c>
      <c r="G42" s="806" t="s">
        <v>398</v>
      </c>
      <c r="H42" s="213"/>
      <c r="I42" s="213"/>
      <c r="J42" s="213"/>
      <c r="K42" s="213"/>
    </row>
    <row r="43" spans="1:11" x14ac:dyDescent="0.3">
      <c r="A43" s="807" t="s">
        <v>431</v>
      </c>
      <c r="B43" s="808"/>
      <c r="C43" s="808">
        <v>90000000</v>
      </c>
      <c r="D43" s="808"/>
      <c r="E43" s="829"/>
      <c r="F43" s="829"/>
      <c r="G43" s="809">
        <f>C43</f>
        <v>90000000</v>
      </c>
      <c r="H43" s="213"/>
      <c r="I43" s="213"/>
      <c r="J43" s="213"/>
      <c r="K43" s="213"/>
    </row>
    <row r="44" spans="1:11" x14ac:dyDescent="0.3">
      <c r="A44" s="810" t="s">
        <v>432</v>
      </c>
      <c r="B44" s="811"/>
      <c r="C44" s="811"/>
      <c r="D44" s="811"/>
      <c r="E44" s="830"/>
      <c r="F44" s="830"/>
      <c r="G44" s="812"/>
      <c r="H44" s="213"/>
      <c r="I44" s="213"/>
      <c r="J44" s="213"/>
      <c r="K44" s="213"/>
    </row>
    <row r="45" spans="1:11" x14ac:dyDescent="0.3">
      <c r="A45" s="813" t="s">
        <v>433</v>
      </c>
      <c r="B45" s="814"/>
      <c r="C45" s="814">
        <f>C43</f>
        <v>90000000</v>
      </c>
      <c r="D45" s="814"/>
      <c r="E45" s="831"/>
      <c r="F45" s="831"/>
      <c r="G45" s="815">
        <v>90000000</v>
      </c>
      <c r="H45" s="213"/>
      <c r="I45" s="213"/>
      <c r="J45" s="213"/>
      <c r="K45" s="213"/>
    </row>
    <row r="46" spans="1:11" x14ac:dyDescent="0.3">
      <c r="A46" s="813"/>
      <c r="B46" s="814"/>
      <c r="C46" s="814"/>
      <c r="D46" s="814"/>
      <c r="E46" s="831"/>
      <c r="F46" s="831"/>
      <c r="G46" s="815"/>
      <c r="H46" s="213"/>
      <c r="I46" s="213"/>
      <c r="J46" s="213"/>
      <c r="K46" s="213"/>
    </row>
    <row r="47" spans="1:11" x14ac:dyDescent="0.3">
      <c r="A47" s="807" t="s">
        <v>434</v>
      </c>
      <c r="B47" s="816">
        <f>SUM(B48:B56)</f>
        <v>4424000</v>
      </c>
      <c r="C47" s="816">
        <v>5041500</v>
      </c>
      <c r="D47" s="816">
        <f>SUM(D48:D56)</f>
        <v>80534500</v>
      </c>
      <c r="E47" s="832"/>
      <c r="F47" s="832"/>
      <c r="G47" s="817">
        <f>SUM(B47:D47)</f>
        <v>90000000</v>
      </c>
      <c r="H47" s="213"/>
      <c r="I47" s="213"/>
      <c r="J47" s="213"/>
      <c r="K47" s="213"/>
    </row>
    <row r="48" spans="1:11" x14ac:dyDescent="0.3">
      <c r="A48" s="810" t="s">
        <v>432</v>
      </c>
      <c r="B48" s="811"/>
      <c r="C48" s="811"/>
      <c r="D48" s="811"/>
      <c r="E48" s="830"/>
      <c r="F48" s="830"/>
      <c r="G48" s="812"/>
      <c r="H48" s="213"/>
      <c r="I48" s="213"/>
      <c r="J48" s="213"/>
      <c r="K48" s="213"/>
    </row>
    <row r="49" spans="1:11" x14ac:dyDescent="0.3">
      <c r="A49" s="818" t="s">
        <v>435</v>
      </c>
      <c r="B49" s="819"/>
      <c r="C49" s="819">
        <v>0</v>
      </c>
      <c r="D49" s="819">
        <v>0</v>
      </c>
      <c r="E49" s="833"/>
      <c r="F49" s="833"/>
      <c r="G49" s="815">
        <v>0</v>
      </c>
      <c r="H49" s="213"/>
      <c r="I49" s="213"/>
      <c r="J49" s="213"/>
      <c r="K49" s="213"/>
    </row>
    <row r="50" spans="1:11" ht="26" x14ac:dyDescent="0.3">
      <c r="A50" s="818" t="s">
        <v>205</v>
      </c>
      <c r="B50" s="819"/>
      <c r="C50" s="819">
        <v>0</v>
      </c>
      <c r="D50" s="819">
        <v>0</v>
      </c>
      <c r="E50" s="833"/>
      <c r="F50" s="833"/>
      <c r="G50" s="815">
        <v>0</v>
      </c>
      <c r="H50" s="213"/>
      <c r="I50" s="213"/>
      <c r="J50" s="216"/>
      <c r="K50" s="213"/>
    </row>
    <row r="51" spans="1:11" x14ac:dyDescent="0.3">
      <c r="A51" s="818" t="s">
        <v>436</v>
      </c>
      <c r="B51" s="819">
        <v>4424000</v>
      </c>
      <c r="C51" s="819">
        <v>5041500</v>
      </c>
      <c r="D51" s="819"/>
      <c r="E51" s="833"/>
      <c r="F51" s="833"/>
      <c r="G51" s="815">
        <f>SUM(B51:D51)</f>
        <v>9465500</v>
      </c>
      <c r="H51" s="213"/>
      <c r="I51" s="213"/>
      <c r="J51" s="213"/>
      <c r="K51" s="213"/>
    </row>
    <row r="52" spans="1:11" x14ac:dyDescent="0.3">
      <c r="A52" s="818" t="s">
        <v>437</v>
      </c>
      <c r="B52" s="819"/>
      <c r="C52" s="819">
        <v>0</v>
      </c>
      <c r="D52" s="819">
        <v>78048010</v>
      </c>
      <c r="E52" s="833"/>
      <c r="F52" s="833"/>
      <c r="G52" s="815">
        <f>SUM(D52:D52)</f>
        <v>78048010</v>
      </c>
      <c r="H52" s="213"/>
      <c r="I52" s="213"/>
      <c r="J52" s="213"/>
      <c r="K52" s="213"/>
    </row>
    <row r="53" spans="1:11" x14ac:dyDescent="0.3">
      <c r="A53" s="813" t="s">
        <v>432</v>
      </c>
      <c r="B53" s="819"/>
      <c r="C53" s="819"/>
      <c r="D53" s="819"/>
      <c r="E53" s="833"/>
      <c r="F53" s="833"/>
      <c r="G53" s="815"/>
      <c r="H53" s="213"/>
      <c r="I53" s="213"/>
      <c r="J53" s="213"/>
      <c r="K53" s="213"/>
    </row>
    <row r="54" spans="1:11" x14ac:dyDescent="0.3">
      <c r="A54" s="813" t="s">
        <v>819</v>
      </c>
      <c r="B54" s="819"/>
      <c r="C54" s="819"/>
      <c r="D54" s="819">
        <v>2486490</v>
      </c>
      <c r="E54" s="833"/>
      <c r="F54" s="833"/>
      <c r="G54" s="815">
        <v>2486490</v>
      </c>
      <c r="H54" s="213"/>
      <c r="I54" s="213"/>
      <c r="J54" s="213"/>
      <c r="K54" s="213"/>
    </row>
    <row r="55" spans="1:11" x14ac:dyDescent="0.3">
      <c r="A55" s="818" t="s">
        <v>438</v>
      </c>
      <c r="B55" s="819"/>
      <c r="C55" s="819"/>
      <c r="D55" s="819"/>
      <c r="E55" s="833"/>
      <c r="F55" s="833"/>
      <c r="G55" s="815">
        <v>0</v>
      </c>
    </row>
    <row r="56" spans="1:11" x14ac:dyDescent="0.3">
      <c r="A56" s="818" t="s">
        <v>234</v>
      </c>
      <c r="B56" s="819"/>
      <c r="C56" s="819"/>
      <c r="D56" s="819"/>
      <c r="E56" s="833"/>
      <c r="F56" s="833"/>
      <c r="G56" s="815">
        <v>0</v>
      </c>
    </row>
    <row r="57" spans="1:11" ht="13.5" x14ac:dyDescent="0.3">
      <c r="A57" s="820" t="s">
        <v>439</v>
      </c>
      <c r="B57" s="821">
        <v>4424000</v>
      </c>
      <c r="C57" s="821">
        <v>5041500</v>
      </c>
      <c r="D57" s="821">
        <v>80534500</v>
      </c>
      <c r="E57" s="834"/>
      <c r="F57" s="834"/>
      <c r="G57" s="822">
        <f>SUM(B57,C57,D57)</f>
        <v>90000000</v>
      </c>
    </row>
    <row r="58" spans="1:11" ht="27.5" thickBot="1" x14ac:dyDescent="0.35">
      <c r="A58" s="823" t="s">
        <v>440</v>
      </c>
      <c r="B58" s="824">
        <v>0</v>
      </c>
      <c r="C58" s="824">
        <v>0</v>
      </c>
      <c r="D58" s="824"/>
      <c r="E58" s="835"/>
      <c r="F58" s="835"/>
      <c r="G58" s="825">
        <v>0</v>
      </c>
    </row>
    <row r="59" spans="1:11" ht="13.5" x14ac:dyDescent="0.3">
      <c r="A59" s="217"/>
      <c r="B59" s="218"/>
      <c r="C59" s="218"/>
      <c r="D59" s="218"/>
      <c r="E59" s="218"/>
      <c r="F59" s="219"/>
    </row>
    <row r="60" spans="1:11" ht="13.5" thickBot="1" x14ac:dyDescent="0.35"/>
    <row r="61" spans="1:11" ht="17.5" x14ac:dyDescent="0.3">
      <c r="A61" s="1431" t="s">
        <v>441</v>
      </c>
      <c r="B61" s="1432"/>
      <c r="C61" s="1432"/>
      <c r="D61" s="1432"/>
      <c r="E61" s="1432"/>
      <c r="F61" s="1432"/>
      <c r="G61" s="1433"/>
    </row>
    <row r="62" spans="1:11" ht="15" x14ac:dyDescent="0.3">
      <c r="A62" s="794"/>
      <c r="B62" s="1428"/>
      <c r="C62" s="1428"/>
      <c r="D62" s="826"/>
      <c r="E62" s="826"/>
      <c r="F62" s="826"/>
      <c r="G62" s="827"/>
    </row>
    <row r="63" spans="1:11" x14ac:dyDescent="0.3">
      <c r="A63" s="797" t="s">
        <v>423</v>
      </c>
      <c r="B63" s="1429" t="s">
        <v>825</v>
      </c>
      <c r="C63" s="1429"/>
      <c r="D63" s="1429"/>
      <c r="E63" s="1429"/>
      <c r="F63" s="1429"/>
      <c r="G63" s="1430"/>
    </row>
    <row r="64" spans="1:11" x14ac:dyDescent="0.3">
      <c r="A64" s="797" t="s">
        <v>821</v>
      </c>
      <c r="B64" s="1429" t="s">
        <v>826</v>
      </c>
      <c r="C64" s="1429"/>
      <c r="D64" s="1429"/>
      <c r="E64" s="1429"/>
      <c r="F64" s="1429"/>
      <c r="G64" s="1430"/>
    </row>
    <row r="65" spans="1:7" x14ac:dyDescent="0.3">
      <c r="A65" s="797" t="s">
        <v>814</v>
      </c>
      <c r="B65" s="1429" t="s">
        <v>827</v>
      </c>
      <c r="C65" s="1429"/>
      <c r="D65" s="1429"/>
      <c r="E65" s="1429"/>
      <c r="F65" s="1429"/>
      <c r="G65" s="1430"/>
    </row>
    <row r="66" spans="1:7" ht="15.5" x14ac:dyDescent="0.3">
      <c r="A66" s="797" t="s">
        <v>816</v>
      </c>
      <c r="B66" s="1424">
        <v>60348839</v>
      </c>
      <c r="C66" s="1424"/>
      <c r="D66" s="438"/>
      <c r="E66" s="438"/>
      <c r="F66" s="438"/>
      <c r="G66" s="798"/>
    </row>
    <row r="67" spans="1:7" ht="15.5" x14ac:dyDescent="0.3">
      <c r="A67" s="797" t="s">
        <v>817</v>
      </c>
      <c r="B67" s="1424" t="s">
        <v>377</v>
      </c>
      <c r="C67" s="1424"/>
      <c r="D67" s="1424"/>
      <c r="E67" s="787"/>
      <c r="F67" s="787"/>
      <c r="G67" s="798"/>
    </row>
    <row r="68" spans="1:7" ht="15.5" x14ac:dyDescent="0.3">
      <c r="A68" s="797" t="s">
        <v>425</v>
      </c>
      <c r="B68" s="1425">
        <v>1</v>
      </c>
      <c r="C68" s="1425"/>
      <c r="D68" s="788"/>
      <c r="E68" s="788"/>
      <c r="F68" s="788"/>
      <c r="G68" s="798"/>
    </row>
    <row r="69" spans="1:7" ht="15.5" x14ac:dyDescent="0.3">
      <c r="A69" s="797" t="s">
        <v>426</v>
      </c>
      <c r="B69" s="1426">
        <v>42917</v>
      </c>
      <c r="C69" s="1427"/>
      <c r="D69" s="786"/>
      <c r="E69" s="786"/>
      <c r="F69" s="786"/>
      <c r="G69" s="798"/>
    </row>
    <row r="70" spans="1:7" ht="15.5" x14ac:dyDescent="0.3">
      <c r="A70" s="797" t="s">
        <v>427</v>
      </c>
      <c r="B70" s="1426">
        <v>43465</v>
      </c>
      <c r="C70" s="1427"/>
      <c r="D70" s="786"/>
      <c r="E70" s="786"/>
      <c r="F70" s="786"/>
      <c r="G70" s="798"/>
    </row>
    <row r="71" spans="1:7" ht="13.5" thickBot="1" x14ac:dyDescent="0.35">
      <c r="A71" s="800"/>
      <c r="B71" s="801"/>
      <c r="C71" s="801"/>
      <c r="D71" s="801"/>
      <c r="E71" s="801"/>
      <c r="F71" s="801"/>
      <c r="G71" s="802"/>
    </row>
    <row r="72" spans="1:7" ht="26" x14ac:dyDescent="0.3">
      <c r="A72" s="803" t="s">
        <v>266</v>
      </c>
      <c r="B72" s="804" t="s">
        <v>428</v>
      </c>
      <c r="C72" s="805" t="s">
        <v>824</v>
      </c>
      <c r="D72" s="805" t="s">
        <v>430</v>
      </c>
      <c r="E72" s="828" t="s">
        <v>581</v>
      </c>
      <c r="F72" s="828" t="s">
        <v>818</v>
      </c>
      <c r="G72" s="806" t="s">
        <v>398</v>
      </c>
    </row>
    <row r="73" spans="1:7" x14ac:dyDescent="0.3">
      <c r="A73" s="807" t="s">
        <v>431</v>
      </c>
      <c r="B73" s="808"/>
      <c r="C73" s="808">
        <v>60348839</v>
      </c>
      <c r="D73" s="808"/>
      <c r="E73" s="829"/>
      <c r="F73" s="829"/>
      <c r="G73" s="809">
        <f>C73</f>
        <v>60348839</v>
      </c>
    </row>
    <row r="74" spans="1:7" x14ac:dyDescent="0.3">
      <c r="A74" s="810" t="s">
        <v>432</v>
      </c>
      <c r="B74" s="811"/>
      <c r="C74" s="811"/>
      <c r="D74" s="811"/>
      <c r="E74" s="830"/>
      <c r="F74" s="830"/>
      <c r="G74" s="812"/>
    </row>
    <row r="75" spans="1:7" x14ac:dyDescent="0.3">
      <c r="A75" s="813" t="s">
        <v>433</v>
      </c>
      <c r="B75" s="814"/>
      <c r="C75" s="814">
        <f>C73</f>
        <v>60348839</v>
      </c>
      <c r="D75" s="814"/>
      <c r="E75" s="831"/>
      <c r="F75" s="831"/>
      <c r="G75" s="815"/>
    </row>
    <row r="76" spans="1:7" x14ac:dyDescent="0.3">
      <c r="A76" s="813"/>
      <c r="B76" s="814"/>
      <c r="C76" s="814"/>
      <c r="D76" s="814"/>
      <c r="E76" s="831"/>
      <c r="F76" s="831"/>
      <c r="G76" s="815"/>
    </row>
    <row r="77" spans="1:7" x14ac:dyDescent="0.3">
      <c r="A77" s="807" t="s">
        <v>434</v>
      </c>
      <c r="B77" s="816">
        <f>SUM(B78:B86)</f>
        <v>2976999</v>
      </c>
      <c r="C77" s="816">
        <f>SUM(C81,C82)</f>
        <v>4067179</v>
      </c>
      <c r="D77" s="816">
        <f>SUM(D84,D82,D81)</f>
        <v>53304361</v>
      </c>
      <c r="E77" s="832"/>
      <c r="F77" s="832"/>
      <c r="G77" s="817">
        <f>SUM(B77:D77)</f>
        <v>60348539</v>
      </c>
    </row>
    <row r="78" spans="1:7" x14ac:dyDescent="0.3">
      <c r="A78" s="810" t="s">
        <v>432</v>
      </c>
      <c r="B78" s="811"/>
      <c r="C78" s="811"/>
      <c r="D78" s="811"/>
      <c r="E78" s="830"/>
      <c r="F78" s="830"/>
      <c r="G78" s="812"/>
    </row>
    <row r="79" spans="1:7" x14ac:dyDescent="0.3">
      <c r="A79" s="818" t="s">
        <v>435</v>
      </c>
      <c r="B79" s="819"/>
      <c r="C79" s="819">
        <v>0</v>
      </c>
      <c r="D79" s="819">
        <v>0</v>
      </c>
      <c r="E79" s="833"/>
      <c r="F79" s="833"/>
      <c r="G79" s="815">
        <v>0</v>
      </c>
    </row>
    <row r="80" spans="1:7" ht="26" x14ac:dyDescent="0.3">
      <c r="A80" s="818" t="s">
        <v>205</v>
      </c>
      <c r="B80" s="819"/>
      <c r="C80" s="819">
        <v>0</v>
      </c>
      <c r="D80" s="819">
        <v>0</v>
      </c>
      <c r="E80" s="833"/>
      <c r="F80" s="833"/>
      <c r="G80" s="815">
        <v>0</v>
      </c>
    </row>
    <row r="81" spans="1:7" x14ac:dyDescent="0.3">
      <c r="A81" s="818" t="s">
        <v>436</v>
      </c>
      <c r="B81" s="819">
        <v>2976999</v>
      </c>
      <c r="C81" s="819">
        <v>4067179</v>
      </c>
      <c r="D81" s="819"/>
      <c r="E81" s="833"/>
      <c r="F81" s="833"/>
      <c r="G81" s="815">
        <f>SUM(B81,C81,D81)</f>
        <v>7044178</v>
      </c>
    </row>
    <row r="82" spans="1:7" x14ac:dyDescent="0.3">
      <c r="A82" s="818" t="s">
        <v>437</v>
      </c>
      <c r="B82" s="819"/>
      <c r="C82" s="819"/>
      <c r="D82" s="819">
        <v>53056621</v>
      </c>
      <c r="E82" s="833"/>
      <c r="F82" s="833"/>
      <c r="G82" s="815">
        <f>SUM(C82:D82)</f>
        <v>53056621</v>
      </c>
    </row>
    <row r="83" spans="1:7" x14ac:dyDescent="0.3">
      <c r="A83" s="813" t="s">
        <v>432</v>
      </c>
      <c r="B83" s="819"/>
      <c r="C83" s="819"/>
      <c r="D83" s="819"/>
      <c r="E83" s="833"/>
      <c r="F83" s="833"/>
      <c r="G83" s="815"/>
    </row>
    <row r="84" spans="1:7" x14ac:dyDescent="0.3">
      <c r="A84" s="813" t="s">
        <v>819</v>
      </c>
      <c r="B84" s="819"/>
      <c r="C84" s="819"/>
      <c r="D84" s="819">
        <v>247740</v>
      </c>
      <c r="E84" s="833"/>
      <c r="F84" s="833"/>
      <c r="G84" s="815">
        <v>247740</v>
      </c>
    </row>
    <row r="85" spans="1:7" x14ac:dyDescent="0.3">
      <c r="A85" s="818" t="s">
        <v>438</v>
      </c>
      <c r="B85" s="819"/>
      <c r="C85" s="819"/>
      <c r="D85" s="819"/>
      <c r="E85" s="833"/>
      <c r="F85" s="833"/>
      <c r="G85" s="815">
        <v>0</v>
      </c>
    </row>
    <row r="86" spans="1:7" x14ac:dyDescent="0.3">
      <c r="A86" s="818" t="s">
        <v>234</v>
      </c>
      <c r="B86" s="819"/>
      <c r="C86" s="819"/>
      <c r="D86" s="819"/>
      <c r="E86" s="833"/>
      <c r="F86" s="833"/>
      <c r="G86" s="815">
        <v>0</v>
      </c>
    </row>
    <row r="87" spans="1:7" ht="13.5" x14ac:dyDescent="0.3">
      <c r="A87" s="820" t="s">
        <v>439</v>
      </c>
      <c r="B87" s="821">
        <v>2976999</v>
      </c>
      <c r="C87" s="821">
        <v>4067179</v>
      </c>
      <c r="D87" s="821">
        <v>53304361</v>
      </c>
      <c r="E87" s="834"/>
      <c r="F87" s="834"/>
      <c r="G87" s="822">
        <v>60348539</v>
      </c>
    </row>
    <row r="88" spans="1:7" ht="27.5" thickBot="1" x14ac:dyDescent="0.35">
      <c r="A88" s="823" t="s">
        <v>440</v>
      </c>
      <c r="B88" s="824">
        <v>0</v>
      </c>
      <c r="C88" s="824">
        <v>0</v>
      </c>
      <c r="D88" s="824"/>
      <c r="E88" s="835"/>
      <c r="F88" s="835"/>
      <c r="G88" s="825">
        <v>0</v>
      </c>
    </row>
    <row r="90" spans="1:7" ht="13.5" thickBot="1" x14ac:dyDescent="0.35"/>
    <row r="91" spans="1:7" ht="17.5" x14ac:dyDescent="0.3">
      <c r="A91" s="1431" t="s">
        <v>441</v>
      </c>
      <c r="B91" s="1432"/>
      <c r="C91" s="1432"/>
      <c r="D91" s="1432"/>
      <c r="E91" s="1432"/>
      <c r="F91" s="1432"/>
      <c r="G91" s="1433"/>
    </row>
    <row r="92" spans="1:7" ht="15" x14ac:dyDescent="0.3">
      <c r="A92" s="794"/>
      <c r="B92" s="1428"/>
      <c r="C92" s="1428"/>
      <c r="D92" s="795"/>
      <c r="E92" s="795"/>
      <c r="F92" s="795"/>
      <c r="G92" s="796"/>
    </row>
    <row r="93" spans="1:7" x14ac:dyDescent="0.3">
      <c r="A93" s="797" t="s">
        <v>423</v>
      </c>
      <c r="B93" s="1429" t="s">
        <v>828</v>
      </c>
      <c r="C93" s="1429"/>
      <c r="D93" s="1429"/>
      <c r="E93" s="1429"/>
      <c r="F93" s="1429"/>
      <c r="G93" s="1430"/>
    </row>
    <row r="94" spans="1:7" x14ac:dyDescent="0.3">
      <c r="A94" s="797" t="s">
        <v>424</v>
      </c>
      <c r="B94" s="1429" t="s">
        <v>829</v>
      </c>
      <c r="C94" s="1429"/>
      <c r="D94" s="1429"/>
      <c r="E94" s="1429"/>
      <c r="F94" s="1429"/>
      <c r="G94" s="1430"/>
    </row>
    <row r="95" spans="1:7" x14ac:dyDescent="0.3">
      <c r="A95" s="797" t="s">
        <v>814</v>
      </c>
      <c r="B95" s="1429" t="s">
        <v>830</v>
      </c>
      <c r="C95" s="1429"/>
      <c r="D95" s="1429"/>
      <c r="E95" s="1429"/>
      <c r="F95" s="1429"/>
      <c r="G95" s="1430"/>
    </row>
    <row r="96" spans="1:7" ht="15.5" x14ac:dyDescent="0.3">
      <c r="A96" s="797" t="s">
        <v>816</v>
      </c>
      <c r="B96" s="1424">
        <v>300000000</v>
      </c>
      <c r="C96" s="1424"/>
      <c r="D96" s="438"/>
      <c r="E96" s="787"/>
      <c r="F96" s="787"/>
      <c r="G96" s="798"/>
    </row>
    <row r="97" spans="1:7" x14ac:dyDescent="0.3">
      <c r="A97" s="797" t="s">
        <v>817</v>
      </c>
      <c r="B97" s="1424" t="s">
        <v>377</v>
      </c>
      <c r="C97" s="1424"/>
      <c r="D97" s="1424"/>
      <c r="E97" s="1424"/>
      <c r="F97" s="1424"/>
      <c r="G97" s="1434"/>
    </row>
    <row r="98" spans="1:7" x14ac:dyDescent="0.3">
      <c r="A98" s="797" t="s">
        <v>582</v>
      </c>
      <c r="B98" s="1424" t="s">
        <v>831</v>
      </c>
      <c r="C98" s="1424"/>
      <c r="D98" s="1424"/>
      <c r="E98" s="1424"/>
      <c r="F98" s="1424"/>
      <c r="G98" s="1434"/>
    </row>
    <row r="99" spans="1:7" ht="15.5" x14ac:dyDescent="0.3">
      <c r="A99" s="797" t="s">
        <v>425</v>
      </c>
      <c r="B99" s="1425">
        <v>1</v>
      </c>
      <c r="C99" s="1425"/>
      <c r="D99" s="788"/>
      <c r="E99" s="788"/>
      <c r="F99" s="788"/>
      <c r="G99" s="798"/>
    </row>
    <row r="100" spans="1:7" ht="15.5" x14ac:dyDescent="0.3">
      <c r="A100" s="797" t="s">
        <v>426</v>
      </c>
      <c r="B100" s="1426">
        <v>42993</v>
      </c>
      <c r="C100" s="1427"/>
      <c r="D100" s="786"/>
      <c r="E100" s="786"/>
      <c r="F100" s="786"/>
      <c r="G100" s="798"/>
    </row>
    <row r="101" spans="1:7" ht="15.5" x14ac:dyDescent="0.3">
      <c r="A101" s="797" t="s">
        <v>427</v>
      </c>
      <c r="B101" s="1426">
        <v>43434</v>
      </c>
      <c r="C101" s="1427"/>
      <c r="D101" s="786"/>
      <c r="E101" s="786"/>
      <c r="F101" s="786"/>
      <c r="G101" s="798"/>
    </row>
    <row r="102" spans="1:7" ht="13.5" thickBot="1" x14ac:dyDescent="0.35">
      <c r="A102" s="800"/>
      <c r="B102" s="801"/>
      <c r="C102" s="801"/>
      <c r="D102" s="801"/>
      <c r="E102" s="801"/>
      <c r="F102" s="801"/>
      <c r="G102" s="802"/>
    </row>
    <row r="103" spans="1:7" ht="26" x14ac:dyDescent="0.3">
      <c r="A103" s="803" t="s">
        <v>266</v>
      </c>
      <c r="B103" s="804" t="s">
        <v>428</v>
      </c>
      <c r="C103" s="805" t="s">
        <v>429</v>
      </c>
      <c r="D103" s="805" t="s">
        <v>430</v>
      </c>
      <c r="E103" s="805" t="s">
        <v>581</v>
      </c>
      <c r="F103" s="828" t="s">
        <v>818</v>
      </c>
      <c r="G103" s="806" t="s">
        <v>398</v>
      </c>
    </row>
    <row r="104" spans="1:7" x14ac:dyDescent="0.3">
      <c r="A104" s="807" t="s">
        <v>431</v>
      </c>
      <c r="B104" s="808"/>
      <c r="C104" s="808">
        <v>299847600</v>
      </c>
      <c r="D104" s="808"/>
      <c r="E104" s="808"/>
      <c r="F104" s="829"/>
      <c r="G104" s="809">
        <v>299847600</v>
      </c>
    </row>
    <row r="105" spans="1:7" x14ac:dyDescent="0.3">
      <c r="A105" s="810" t="s">
        <v>432</v>
      </c>
      <c r="B105" s="811"/>
      <c r="C105" s="811"/>
      <c r="D105" s="811"/>
      <c r="E105" s="811"/>
      <c r="F105" s="830"/>
      <c r="G105" s="812"/>
    </row>
    <row r="106" spans="1:7" x14ac:dyDescent="0.3">
      <c r="A106" s="813" t="s">
        <v>433</v>
      </c>
      <c r="B106" s="814"/>
      <c r="C106" s="814">
        <v>299847600</v>
      </c>
      <c r="D106" s="814"/>
      <c r="E106" s="814"/>
      <c r="F106" s="831"/>
      <c r="G106" s="815">
        <v>299847600</v>
      </c>
    </row>
    <row r="107" spans="1:7" x14ac:dyDescent="0.3">
      <c r="A107" s="813"/>
      <c r="B107" s="814"/>
      <c r="C107" s="814"/>
      <c r="D107" s="814"/>
      <c r="E107" s="814"/>
      <c r="F107" s="831"/>
      <c r="G107" s="815"/>
    </row>
    <row r="108" spans="1:7" x14ac:dyDescent="0.3">
      <c r="A108" s="807" t="s">
        <v>434</v>
      </c>
      <c r="B108" s="816"/>
      <c r="C108" s="816">
        <v>0</v>
      </c>
      <c r="D108" s="816">
        <f>SUM(D110:D112)</f>
        <v>299847600</v>
      </c>
      <c r="E108" s="816">
        <v>0</v>
      </c>
      <c r="F108" s="832"/>
      <c r="G108" s="817">
        <f>SUM(B108:E108)</f>
        <v>299847600</v>
      </c>
    </row>
    <row r="109" spans="1:7" x14ac:dyDescent="0.3">
      <c r="A109" s="810" t="s">
        <v>432</v>
      </c>
      <c r="B109" s="811"/>
      <c r="C109" s="811"/>
      <c r="D109" s="811"/>
      <c r="E109" s="811"/>
      <c r="F109" s="830"/>
      <c r="G109" s="812"/>
    </row>
    <row r="110" spans="1:7" x14ac:dyDescent="0.3">
      <c r="A110" s="818" t="s">
        <v>832</v>
      </c>
      <c r="B110" s="819"/>
      <c r="C110" s="819">
        <v>0</v>
      </c>
      <c r="D110" s="819">
        <v>1233700</v>
      </c>
      <c r="E110" s="819">
        <v>0</v>
      </c>
      <c r="F110" s="833"/>
      <c r="G110" s="815">
        <v>1233700</v>
      </c>
    </row>
    <row r="111" spans="1:7" x14ac:dyDescent="0.3">
      <c r="A111" s="818" t="s">
        <v>436</v>
      </c>
      <c r="B111" s="819"/>
      <c r="C111" s="819"/>
      <c r="D111" s="819">
        <v>30114000</v>
      </c>
      <c r="E111" s="819">
        <v>0</v>
      </c>
      <c r="F111" s="833"/>
      <c r="G111" s="815">
        <f>SUM(E111,D111,C111,B111)</f>
        <v>30114000</v>
      </c>
    </row>
    <row r="112" spans="1:7" x14ac:dyDescent="0.3">
      <c r="A112" s="818" t="s">
        <v>437</v>
      </c>
      <c r="B112" s="819"/>
      <c r="C112" s="819">
        <v>0</v>
      </c>
      <c r="D112" s="819">
        <v>268499900</v>
      </c>
      <c r="E112" s="819">
        <v>0</v>
      </c>
      <c r="F112" s="833"/>
      <c r="G112" s="815">
        <f>SUM(D112,E112)</f>
        <v>268499900</v>
      </c>
    </row>
    <row r="113" spans="1:7" x14ac:dyDescent="0.3">
      <c r="A113" s="813" t="s">
        <v>432</v>
      </c>
      <c r="B113" s="819"/>
      <c r="C113" s="819"/>
      <c r="D113" s="819"/>
      <c r="E113" s="819"/>
      <c r="F113" s="833"/>
      <c r="G113" s="815"/>
    </row>
    <row r="114" spans="1:7" x14ac:dyDescent="0.3">
      <c r="A114" s="813" t="s">
        <v>819</v>
      </c>
      <c r="B114" s="819"/>
      <c r="C114" s="819"/>
      <c r="D114" s="819"/>
      <c r="E114" s="819"/>
      <c r="F114" s="833"/>
      <c r="G114" s="815"/>
    </row>
    <row r="115" spans="1:7" x14ac:dyDescent="0.3">
      <c r="A115" s="818" t="s">
        <v>438</v>
      </c>
      <c r="B115" s="819"/>
      <c r="C115" s="819"/>
      <c r="D115" s="819"/>
      <c r="E115" s="819"/>
      <c r="F115" s="833"/>
      <c r="G115" s="815">
        <v>0</v>
      </c>
    </row>
    <row r="116" spans="1:7" x14ac:dyDescent="0.3">
      <c r="A116" s="818" t="s">
        <v>234</v>
      </c>
      <c r="B116" s="819"/>
      <c r="C116" s="819"/>
      <c r="D116" s="819"/>
      <c r="E116" s="819"/>
      <c r="F116" s="833"/>
      <c r="G116" s="815">
        <v>0</v>
      </c>
    </row>
    <row r="117" spans="1:7" ht="13.5" x14ac:dyDescent="0.3">
      <c r="A117" s="820" t="s">
        <v>439</v>
      </c>
      <c r="B117" s="821"/>
      <c r="C117" s="821"/>
      <c r="D117" s="821">
        <f>SUM(D110:D112)</f>
        <v>299847600</v>
      </c>
      <c r="E117" s="821">
        <v>0</v>
      </c>
      <c r="F117" s="834"/>
      <c r="G117" s="822">
        <f>SUM(G110:G112)</f>
        <v>299847600</v>
      </c>
    </row>
    <row r="118" spans="1:7" ht="27.5" thickBot="1" x14ac:dyDescent="0.35">
      <c r="A118" s="823" t="s">
        <v>440</v>
      </c>
      <c r="B118" s="824">
        <v>0</v>
      </c>
      <c r="C118" s="824">
        <v>0</v>
      </c>
      <c r="D118" s="824"/>
      <c r="E118" s="824"/>
      <c r="F118" s="835"/>
      <c r="G118" s="825">
        <v>0</v>
      </c>
    </row>
    <row r="120" spans="1:7" ht="13.5" thickBot="1" x14ac:dyDescent="0.35"/>
    <row r="121" spans="1:7" ht="17.5" x14ac:dyDescent="0.3">
      <c r="A121" s="1431" t="s">
        <v>441</v>
      </c>
      <c r="B121" s="1432"/>
      <c r="C121" s="1432"/>
      <c r="D121" s="1432"/>
      <c r="E121" s="1432"/>
      <c r="F121" s="1432"/>
      <c r="G121" s="1433"/>
    </row>
    <row r="122" spans="1:7" ht="15" x14ac:dyDescent="0.3">
      <c r="A122" s="794"/>
      <c r="B122" s="1428"/>
      <c r="C122" s="1428"/>
      <c r="D122" s="795"/>
      <c r="E122" s="795"/>
      <c r="F122" s="795"/>
      <c r="G122" s="796"/>
    </row>
    <row r="123" spans="1:7" x14ac:dyDescent="0.3">
      <c r="A123" s="797" t="s">
        <v>423</v>
      </c>
      <c r="B123" s="1429" t="s">
        <v>833</v>
      </c>
      <c r="C123" s="1429"/>
      <c r="D123" s="1429"/>
      <c r="E123" s="1429"/>
      <c r="F123" s="1429"/>
      <c r="G123" s="1430"/>
    </row>
    <row r="124" spans="1:7" x14ac:dyDescent="0.3">
      <c r="A124" s="797" t="s">
        <v>424</v>
      </c>
      <c r="B124" s="1429" t="s">
        <v>834</v>
      </c>
      <c r="C124" s="1429"/>
      <c r="D124" s="1429"/>
      <c r="E124" s="1429"/>
      <c r="F124" s="1429"/>
      <c r="G124" s="1430"/>
    </row>
    <row r="125" spans="1:7" x14ac:dyDescent="0.3">
      <c r="A125" s="797" t="s">
        <v>814</v>
      </c>
      <c r="B125" s="1429" t="s">
        <v>830</v>
      </c>
      <c r="C125" s="1429"/>
      <c r="D125" s="1429"/>
      <c r="E125" s="1429"/>
      <c r="F125" s="1429"/>
      <c r="G125" s="1430"/>
    </row>
    <row r="126" spans="1:7" ht="15.5" x14ac:dyDescent="0.3">
      <c r="A126" s="797" t="s">
        <v>816</v>
      </c>
      <c r="B126" s="1424">
        <v>448162650</v>
      </c>
      <c r="C126" s="1424"/>
      <c r="D126" s="438"/>
      <c r="E126" s="787"/>
      <c r="F126" s="787"/>
      <c r="G126" s="798"/>
    </row>
    <row r="127" spans="1:7" x14ac:dyDescent="0.3">
      <c r="A127" s="797" t="s">
        <v>817</v>
      </c>
      <c r="B127" s="1424" t="s">
        <v>377</v>
      </c>
      <c r="C127" s="1424"/>
      <c r="D127" s="1424"/>
      <c r="E127" s="1424"/>
      <c r="F127" s="1424"/>
      <c r="G127" s="1434"/>
    </row>
    <row r="128" spans="1:7" x14ac:dyDescent="0.3">
      <c r="A128" s="797" t="s">
        <v>582</v>
      </c>
      <c r="B128" s="1424" t="s">
        <v>831</v>
      </c>
      <c r="C128" s="1424"/>
      <c r="D128" s="1424"/>
      <c r="E128" s="1424"/>
      <c r="F128" s="1424"/>
      <c r="G128" s="1434"/>
    </row>
    <row r="129" spans="1:7" ht="15.5" x14ac:dyDescent="0.3">
      <c r="A129" s="797" t="s">
        <v>425</v>
      </c>
      <c r="B129" s="1425">
        <v>1</v>
      </c>
      <c r="C129" s="1425"/>
      <c r="D129" s="788"/>
      <c r="E129" s="788"/>
      <c r="F129" s="788"/>
      <c r="G129" s="798"/>
    </row>
    <row r="130" spans="1:7" ht="15.5" x14ac:dyDescent="0.3">
      <c r="A130" s="797" t="s">
        <v>426</v>
      </c>
      <c r="B130" s="1426">
        <v>42887</v>
      </c>
      <c r="C130" s="1427"/>
      <c r="D130" s="786"/>
      <c r="E130" s="786"/>
      <c r="F130" s="786"/>
      <c r="G130" s="798"/>
    </row>
    <row r="131" spans="1:7" ht="15.5" x14ac:dyDescent="0.3">
      <c r="A131" s="797" t="s">
        <v>427</v>
      </c>
      <c r="B131" s="1426">
        <v>43646</v>
      </c>
      <c r="C131" s="1427"/>
      <c r="D131" s="786"/>
      <c r="E131" s="786"/>
      <c r="F131" s="786"/>
      <c r="G131" s="798"/>
    </row>
    <row r="132" spans="1:7" ht="13.5" thickBot="1" x14ac:dyDescent="0.35">
      <c r="A132" s="800"/>
      <c r="B132" s="801"/>
      <c r="C132" s="801"/>
      <c r="D132" s="801"/>
      <c r="E132" s="801"/>
      <c r="F132" s="801"/>
      <c r="G132" s="802"/>
    </row>
    <row r="133" spans="1:7" ht="26" x14ac:dyDescent="0.3">
      <c r="A133" s="803" t="s">
        <v>266</v>
      </c>
      <c r="B133" s="804" t="s">
        <v>428</v>
      </c>
      <c r="C133" s="805" t="s">
        <v>429</v>
      </c>
      <c r="D133" s="805" t="s">
        <v>430</v>
      </c>
      <c r="E133" s="805" t="s">
        <v>581</v>
      </c>
      <c r="F133" s="828" t="s">
        <v>818</v>
      </c>
      <c r="G133" s="806" t="s">
        <v>398</v>
      </c>
    </row>
    <row r="134" spans="1:7" x14ac:dyDescent="0.3">
      <c r="A134" s="807" t="s">
        <v>431</v>
      </c>
      <c r="B134" s="808"/>
      <c r="C134" s="808">
        <v>448010250</v>
      </c>
      <c r="D134" s="808"/>
      <c r="E134" s="808"/>
      <c r="F134" s="829"/>
      <c r="G134" s="809">
        <v>448010250</v>
      </c>
    </row>
    <row r="135" spans="1:7" x14ac:dyDescent="0.3">
      <c r="A135" s="810" t="s">
        <v>432</v>
      </c>
      <c r="B135" s="811"/>
      <c r="C135" s="811"/>
      <c r="D135" s="811"/>
      <c r="E135" s="811"/>
      <c r="F135" s="830"/>
      <c r="G135" s="812"/>
    </row>
    <row r="136" spans="1:7" x14ac:dyDescent="0.3">
      <c r="A136" s="813" t="s">
        <v>433</v>
      </c>
      <c r="B136" s="814"/>
      <c r="C136" s="814">
        <v>448010250</v>
      </c>
      <c r="D136" s="814"/>
      <c r="E136" s="814"/>
      <c r="F136" s="831"/>
      <c r="G136" s="815">
        <v>448010250</v>
      </c>
    </row>
    <row r="137" spans="1:7" x14ac:dyDescent="0.3">
      <c r="A137" s="813"/>
      <c r="B137" s="814"/>
      <c r="C137" s="814"/>
      <c r="D137" s="814"/>
      <c r="E137" s="814"/>
      <c r="F137" s="831"/>
      <c r="G137" s="815"/>
    </row>
    <row r="138" spans="1:7" x14ac:dyDescent="0.3">
      <c r="A138" s="807" t="s">
        <v>434</v>
      </c>
      <c r="B138" s="816"/>
      <c r="C138" s="816">
        <v>8547350</v>
      </c>
      <c r="D138" s="816">
        <f>SUM(D139:D147)</f>
        <v>226686641</v>
      </c>
      <c r="E138" s="816">
        <f>SUM(E139:E147)</f>
        <v>212776259</v>
      </c>
      <c r="F138" s="832"/>
      <c r="G138" s="817">
        <f>SUM(B138:E138)</f>
        <v>448010250</v>
      </c>
    </row>
    <row r="139" spans="1:7" x14ac:dyDescent="0.3">
      <c r="A139" s="810" t="s">
        <v>432</v>
      </c>
      <c r="B139" s="811"/>
      <c r="C139" s="811"/>
      <c r="D139" s="811"/>
      <c r="E139" s="811"/>
      <c r="F139" s="830"/>
      <c r="G139" s="812"/>
    </row>
    <row r="140" spans="1:7" x14ac:dyDescent="0.3">
      <c r="A140" s="818" t="s">
        <v>435</v>
      </c>
      <c r="B140" s="819"/>
      <c r="C140" s="819">
        <v>0</v>
      </c>
      <c r="D140" s="819">
        <v>0</v>
      </c>
      <c r="E140" s="819">
        <v>0</v>
      </c>
      <c r="F140" s="833"/>
      <c r="G140" s="815">
        <v>0</v>
      </c>
    </row>
    <row r="141" spans="1:7" ht="26" x14ac:dyDescent="0.3">
      <c r="A141" s="818" t="s">
        <v>205</v>
      </c>
      <c r="B141" s="819"/>
      <c r="C141" s="819">
        <v>0</v>
      </c>
      <c r="D141" s="819">
        <v>0</v>
      </c>
      <c r="E141" s="819">
        <v>0</v>
      </c>
      <c r="F141" s="833"/>
      <c r="G141" s="815">
        <v>0</v>
      </c>
    </row>
    <row r="142" spans="1:7" x14ac:dyDescent="0.3">
      <c r="A142" s="818" t="s">
        <v>436</v>
      </c>
      <c r="B142" s="819"/>
      <c r="C142" s="819">
        <v>8547350</v>
      </c>
      <c r="D142" s="819">
        <v>28950816</v>
      </c>
      <c r="E142" s="819">
        <v>15040434</v>
      </c>
      <c r="F142" s="833"/>
      <c r="G142" s="815">
        <f>SUM(E142,D142,C142,B142)</f>
        <v>52538600</v>
      </c>
    </row>
    <row r="143" spans="1:7" x14ac:dyDescent="0.3">
      <c r="A143" s="818" t="s">
        <v>437</v>
      </c>
      <c r="B143" s="819"/>
      <c r="C143" s="819">
        <v>0</v>
      </c>
      <c r="D143" s="819">
        <v>197735825</v>
      </c>
      <c r="E143" s="819">
        <v>197735825</v>
      </c>
      <c r="F143" s="833"/>
      <c r="G143" s="815">
        <f>SUM(D143,E143)</f>
        <v>395471650</v>
      </c>
    </row>
    <row r="144" spans="1:7" x14ac:dyDescent="0.3">
      <c r="A144" s="813" t="s">
        <v>432</v>
      </c>
      <c r="B144" s="819"/>
      <c r="C144" s="819"/>
      <c r="D144" s="819"/>
      <c r="E144" s="819"/>
      <c r="F144" s="833"/>
      <c r="G144" s="815"/>
    </row>
    <row r="145" spans="1:7" x14ac:dyDescent="0.3">
      <c r="A145" s="813" t="s">
        <v>819</v>
      </c>
      <c r="B145" s="819"/>
      <c r="C145" s="819"/>
      <c r="D145" s="819"/>
      <c r="E145" s="819"/>
      <c r="F145" s="833"/>
      <c r="G145" s="815"/>
    </row>
    <row r="146" spans="1:7" x14ac:dyDescent="0.3">
      <c r="A146" s="818" t="s">
        <v>438</v>
      </c>
      <c r="B146" s="819"/>
      <c r="C146" s="819"/>
      <c r="D146" s="819"/>
      <c r="E146" s="819"/>
      <c r="F146" s="833"/>
      <c r="G146" s="815">
        <v>0</v>
      </c>
    </row>
    <row r="147" spans="1:7" x14ac:dyDescent="0.3">
      <c r="A147" s="818" t="s">
        <v>234</v>
      </c>
      <c r="B147" s="819"/>
      <c r="C147" s="819"/>
      <c r="D147" s="819"/>
      <c r="E147" s="819"/>
      <c r="F147" s="833"/>
      <c r="G147" s="815">
        <v>0</v>
      </c>
    </row>
    <row r="148" spans="1:7" ht="13.5" x14ac:dyDescent="0.3">
      <c r="A148" s="820" t="s">
        <v>439</v>
      </c>
      <c r="B148" s="821"/>
      <c r="C148" s="821">
        <v>8547350</v>
      </c>
      <c r="D148" s="821">
        <f>SUM(D142,D143)</f>
        <v>226686641</v>
      </c>
      <c r="E148" s="821">
        <f>SUM(E142,E143)</f>
        <v>212776259</v>
      </c>
      <c r="F148" s="834"/>
      <c r="G148" s="822">
        <f>SUM(G142,G143)</f>
        <v>448010250</v>
      </c>
    </row>
    <row r="149" spans="1:7" ht="27.5" thickBot="1" x14ac:dyDescent="0.35">
      <c r="A149" s="823" t="s">
        <v>835</v>
      </c>
      <c r="B149" s="824">
        <v>0</v>
      </c>
      <c r="C149" s="824">
        <v>0</v>
      </c>
      <c r="D149" s="824"/>
      <c r="E149" s="824">
        <v>152400</v>
      </c>
      <c r="F149" s="835"/>
      <c r="G149" s="825">
        <v>152400</v>
      </c>
    </row>
    <row r="151" spans="1:7" ht="13.5" thickBot="1" x14ac:dyDescent="0.35"/>
    <row r="152" spans="1:7" ht="17.5" x14ac:dyDescent="0.3">
      <c r="A152" s="1431" t="s">
        <v>441</v>
      </c>
      <c r="B152" s="1432"/>
      <c r="C152" s="1432"/>
      <c r="D152" s="1432"/>
      <c r="E152" s="1432"/>
      <c r="F152" s="1432"/>
      <c r="G152" s="1433"/>
    </row>
    <row r="153" spans="1:7" ht="15" x14ac:dyDescent="0.3">
      <c r="A153" s="794"/>
      <c r="B153" s="1428"/>
      <c r="C153" s="1428"/>
      <c r="D153" s="826"/>
      <c r="E153" s="826"/>
      <c r="F153" s="826"/>
      <c r="G153" s="827"/>
    </row>
    <row r="154" spans="1:7" x14ac:dyDescent="0.3">
      <c r="A154" s="797" t="s">
        <v>423</v>
      </c>
      <c r="B154" s="1429" t="s">
        <v>836</v>
      </c>
      <c r="C154" s="1429"/>
      <c r="D154" s="1429"/>
      <c r="E154" s="1429"/>
      <c r="F154" s="1429"/>
      <c r="G154" s="1430"/>
    </row>
    <row r="155" spans="1:7" x14ac:dyDescent="0.3">
      <c r="A155" s="797" t="s">
        <v>821</v>
      </c>
      <c r="B155" s="1429" t="s">
        <v>837</v>
      </c>
      <c r="C155" s="1429"/>
      <c r="D155" s="1429"/>
      <c r="E155" s="1429"/>
      <c r="F155" s="1429"/>
      <c r="G155" s="1430"/>
    </row>
    <row r="156" spans="1:7" x14ac:dyDescent="0.3">
      <c r="A156" s="797" t="s">
        <v>814</v>
      </c>
      <c r="B156" s="1429" t="s">
        <v>838</v>
      </c>
      <c r="C156" s="1429"/>
      <c r="D156" s="1429"/>
      <c r="E156" s="1429"/>
      <c r="F156" s="1429"/>
      <c r="G156" s="1430"/>
    </row>
    <row r="157" spans="1:7" ht="15.5" x14ac:dyDescent="0.3">
      <c r="A157" s="797" t="s">
        <v>816</v>
      </c>
      <c r="B157" s="1424" t="s">
        <v>839</v>
      </c>
      <c r="C157" s="1424"/>
      <c r="D157" s="438"/>
      <c r="E157" s="438"/>
      <c r="F157" s="438"/>
      <c r="G157" s="798"/>
    </row>
    <row r="158" spans="1:7" ht="15.5" x14ac:dyDescent="0.3">
      <c r="A158" s="797" t="s">
        <v>817</v>
      </c>
      <c r="B158" s="1424" t="s">
        <v>377</v>
      </c>
      <c r="C158" s="1424"/>
      <c r="D158" s="1424"/>
      <c r="E158" s="787"/>
      <c r="F158" s="787"/>
      <c r="G158" s="798"/>
    </row>
    <row r="159" spans="1:7" ht="15.5" x14ac:dyDescent="0.3">
      <c r="A159" s="797" t="s">
        <v>425</v>
      </c>
      <c r="B159" s="1425">
        <v>1</v>
      </c>
      <c r="C159" s="1425"/>
      <c r="D159" s="788"/>
      <c r="E159" s="788"/>
      <c r="F159" s="788"/>
      <c r="G159" s="798"/>
    </row>
    <row r="160" spans="1:7" ht="15.5" x14ac:dyDescent="0.3">
      <c r="A160" s="797" t="s">
        <v>426</v>
      </c>
      <c r="B160" s="1426">
        <v>42887</v>
      </c>
      <c r="C160" s="1427"/>
      <c r="D160" s="786"/>
      <c r="E160" s="786"/>
      <c r="F160" s="786"/>
      <c r="G160" s="798"/>
    </row>
    <row r="161" spans="1:7" ht="15.5" x14ac:dyDescent="0.3">
      <c r="A161" s="797" t="s">
        <v>427</v>
      </c>
      <c r="B161" s="1426">
        <v>43524</v>
      </c>
      <c r="C161" s="1427"/>
      <c r="D161" s="786"/>
      <c r="E161" s="786"/>
      <c r="F161" s="786"/>
      <c r="G161" s="798"/>
    </row>
    <row r="162" spans="1:7" ht="13.5" thickBot="1" x14ac:dyDescent="0.35">
      <c r="A162" s="800"/>
      <c r="B162" s="801"/>
      <c r="C162" s="801"/>
      <c r="D162" s="801"/>
      <c r="E162" s="801"/>
      <c r="F162" s="801"/>
      <c r="G162" s="802"/>
    </row>
    <row r="163" spans="1:7" ht="26" x14ac:dyDescent="0.3">
      <c r="A163" s="803" t="s">
        <v>266</v>
      </c>
      <c r="B163" s="804" t="s">
        <v>428</v>
      </c>
      <c r="C163" s="805" t="s">
        <v>824</v>
      </c>
      <c r="D163" s="805" t="s">
        <v>430</v>
      </c>
      <c r="E163" s="828" t="s">
        <v>581</v>
      </c>
      <c r="F163" s="828" t="s">
        <v>818</v>
      </c>
      <c r="G163" s="806" t="s">
        <v>398</v>
      </c>
    </row>
    <row r="164" spans="1:7" x14ac:dyDescent="0.3">
      <c r="A164" s="807" t="s">
        <v>431</v>
      </c>
      <c r="B164" s="808"/>
      <c r="C164" s="808">
        <v>60000000</v>
      </c>
      <c r="D164" s="808"/>
      <c r="E164" s="829"/>
      <c r="F164" s="829"/>
      <c r="G164" s="809">
        <f>C164</f>
        <v>60000000</v>
      </c>
    </row>
    <row r="165" spans="1:7" x14ac:dyDescent="0.3">
      <c r="A165" s="810" t="s">
        <v>432</v>
      </c>
      <c r="B165" s="811"/>
      <c r="C165" s="811"/>
      <c r="D165" s="811"/>
      <c r="E165" s="830"/>
      <c r="F165" s="830"/>
      <c r="G165" s="812"/>
    </row>
    <row r="166" spans="1:7" x14ac:dyDescent="0.3">
      <c r="A166" s="813" t="s">
        <v>433</v>
      </c>
      <c r="B166" s="814"/>
      <c r="C166" s="814">
        <f>C164</f>
        <v>60000000</v>
      </c>
      <c r="D166" s="814"/>
      <c r="E166" s="831"/>
      <c r="F166" s="831"/>
      <c r="G166" s="815"/>
    </row>
    <row r="167" spans="1:7" x14ac:dyDescent="0.3">
      <c r="A167" s="813"/>
      <c r="B167" s="814"/>
      <c r="C167" s="814"/>
      <c r="D167" s="814"/>
      <c r="E167" s="831"/>
      <c r="F167" s="831"/>
      <c r="G167" s="815"/>
    </row>
    <row r="168" spans="1:7" x14ac:dyDescent="0.3">
      <c r="A168" s="807" t="s">
        <v>434</v>
      </c>
      <c r="B168" s="816">
        <f>SUM(B169:B177)</f>
        <v>2603500</v>
      </c>
      <c r="C168" s="816">
        <f>SUM(C172,C173)</f>
        <v>4124125</v>
      </c>
      <c r="D168" s="816">
        <f>SUM(D175,D173,D172)</f>
        <v>53272375</v>
      </c>
      <c r="E168" s="832"/>
      <c r="F168" s="832"/>
      <c r="G168" s="817">
        <f>SUM(B168:D168)</f>
        <v>60000000</v>
      </c>
    </row>
    <row r="169" spans="1:7" x14ac:dyDescent="0.3">
      <c r="A169" s="810" t="s">
        <v>432</v>
      </c>
      <c r="B169" s="811"/>
      <c r="C169" s="811"/>
      <c r="D169" s="811"/>
      <c r="E169" s="830"/>
      <c r="F169" s="830"/>
      <c r="G169" s="812"/>
    </row>
    <row r="170" spans="1:7" x14ac:dyDescent="0.3">
      <c r="A170" s="818" t="s">
        <v>435</v>
      </c>
      <c r="B170" s="819"/>
      <c r="C170" s="819">
        <v>0</v>
      </c>
      <c r="D170" s="819">
        <v>0</v>
      </c>
      <c r="E170" s="833"/>
      <c r="F170" s="833"/>
      <c r="G170" s="815">
        <v>0</v>
      </c>
    </row>
    <row r="171" spans="1:7" ht="26" x14ac:dyDescent="0.3">
      <c r="A171" s="818" t="s">
        <v>205</v>
      </c>
      <c r="B171" s="819"/>
      <c r="C171" s="819">
        <v>0</v>
      </c>
      <c r="D171" s="819">
        <v>0</v>
      </c>
      <c r="E171" s="833"/>
      <c r="F171" s="833"/>
      <c r="G171" s="815">
        <v>0</v>
      </c>
    </row>
    <row r="172" spans="1:7" x14ac:dyDescent="0.3">
      <c r="A172" s="818" t="s">
        <v>436</v>
      </c>
      <c r="B172" s="819">
        <v>2603500</v>
      </c>
      <c r="C172" s="819">
        <v>4124125</v>
      </c>
      <c r="D172" s="819"/>
      <c r="E172" s="833"/>
      <c r="F172" s="833"/>
      <c r="G172" s="815">
        <f>SUM(B172,C172,D172)</f>
        <v>6727625</v>
      </c>
    </row>
    <row r="173" spans="1:7" x14ac:dyDescent="0.3">
      <c r="A173" s="818" t="s">
        <v>437</v>
      </c>
      <c r="B173" s="819"/>
      <c r="C173" s="819"/>
      <c r="D173" s="819">
        <v>43607611</v>
      </c>
      <c r="E173" s="833"/>
      <c r="F173" s="833"/>
      <c r="G173" s="815">
        <f>SUM(C173:D173)</f>
        <v>43607611</v>
      </c>
    </row>
    <row r="174" spans="1:7" x14ac:dyDescent="0.3">
      <c r="A174" s="813" t="s">
        <v>432</v>
      </c>
      <c r="B174" s="819"/>
      <c r="C174" s="819"/>
      <c r="D174" s="819"/>
      <c r="E174" s="833"/>
      <c r="F174" s="833"/>
      <c r="G174" s="815"/>
    </row>
    <row r="175" spans="1:7" x14ac:dyDescent="0.3">
      <c r="A175" s="813" t="s">
        <v>819</v>
      </c>
      <c r="B175" s="819"/>
      <c r="C175" s="819"/>
      <c r="D175" s="819">
        <v>9664764</v>
      </c>
      <c r="E175" s="833"/>
      <c r="F175" s="833"/>
      <c r="G175" s="815">
        <v>9664764</v>
      </c>
    </row>
    <row r="176" spans="1:7" x14ac:dyDescent="0.3">
      <c r="A176" s="818" t="s">
        <v>438</v>
      </c>
      <c r="B176" s="819"/>
      <c r="C176" s="819"/>
      <c r="D176" s="819"/>
      <c r="E176" s="833"/>
      <c r="F176" s="833"/>
      <c r="G176" s="815">
        <v>0</v>
      </c>
    </row>
    <row r="177" spans="1:7" x14ac:dyDescent="0.3">
      <c r="A177" s="818" t="s">
        <v>234</v>
      </c>
      <c r="B177" s="819"/>
      <c r="C177" s="819"/>
      <c r="D177" s="819"/>
      <c r="E177" s="833"/>
      <c r="F177" s="833"/>
      <c r="G177" s="815">
        <v>0</v>
      </c>
    </row>
    <row r="178" spans="1:7" ht="13.5" x14ac:dyDescent="0.3">
      <c r="A178" s="820" t="s">
        <v>439</v>
      </c>
      <c r="B178" s="821">
        <v>2603500</v>
      </c>
      <c r="C178" s="821">
        <v>4124125</v>
      </c>
      <c r="D178" s="821">
        <v>53272375</v>
      </c>
      <c r="E178" s="834"/>
      <c r="F178" s="834"/>
      <c r="G178" s="822">
        <f>SUM(B178,C178,D178)</f>
        <v>60000000</v>
      </c>
    </row>
    <row r="179" spans="1:7" ht="27.5" thickBot="1" x14ac:dyDescent="0.35">
      <c r="A179" s="823" t="s">
        <v>440</v>
      </c>
      <c r="B179" s="824">
        <v>0</v>
      </c>
      <c r="C179" s="824">
        <v>0</v>
      </c>
      <c r="D179" s="824"/>
      <c r="E179" s="835"/>
      <c r="F179" s="835"/>
      <c r="G179" s="825">
        <v>0</v>
      </c>
    </row>
    <row r="181" spans="1:7" ht="13.5" thickBot="1" x14ac:dyDescent="0.35"/>
    <row r="182" spans="1:7" ht="17.5" x14ac:dyDescent="0.3">
      <c r="A182" s="1431" t="s">
        <v>441</v>
      </c>
      <c r="B182" s="1432"/>
      <c r="C182" s="1432"/>
      <c r="D182" s="1432"/>
      <c r="E182" s="1432"/>
      <c r="F182" s="1432"/>
      <c r="G182" s="1433"/>
    </row>
    <row r="183" spans="1:7" ht="15" x14ac:dyDescent="0.3">
      <c r="A183" s="794"/>
      <c r="B183" s="1428"/>
      <c r="C183" s="1428"/>
      <c r="D183" s="795"/>
      <c r="E183" s="795"/>
      <c r="F183" s="795"/>
      <c r="G183" s="796"/>
    </row>
    <row r="184" spans="1:7" x14ac:dyDescent="0.3">
      <c r="A184" s="797" t="s">
        <v>423</v>
      </c>
      <c r="B184" s="1429" t="s">
        <v>840</v>
      </c>
      <c r="C184" s="1429"/>
      <c r="D184" s="1429"/>
      <c r="E184" s="1429"/>
      <c r="F184" s="1429"/>
      <c r="G184" s="1430"/>
    </row>
    <row r="185" spans="1:7" x14ac:dyDescent="0.3">
      <c r="A185" s="797" t="s">
        <v>424</v>
      </c>
      <c r="B185" s="1429" t="s">
        <v>841</v>
      </c>
      <c r="C185" s="1429"/>
      <c r="D185" s="1429"/>
      <c r="E185" s="1429"/>
      <c r="F185" s="1429"/>
      <c r="G185" s="1430"/>
    </row>
    <row r="186" spans="1:7" x14ac:dyDescent="0.3">
      <c r="A186" s="797" t="s">
        <v>814</v>
      </c>
      <c r="B186" s="1429" t="s">
        <v>842</v>
      </c>
      <c r="C186" s="1429"/>
      <c r="D186" s="1429"/>
      <c r="E186" s="1429"/>
      <c r="F186" s="1429"/>
      <c r="G186" s="1430"/>
    </row>
    <row r="187" spans="1:7" ht="15.5" x14ac:dyDescent="0.3">
      <c r="A187" s="797" t="s">
        <v>816</v>
      </c>
      <c r="B187" s="1424">
        <v>92691160</v>
      </c>
      <c r="C187" s="1424"/>
      <c r="D187" s="438"/>
      <c r="E187" s="787"/>
      <c r="F187" s="787"/>
      <c r="G187" s="798"/>
    </row>
    <row r="188" spans="1:7" ht="15.5" x14ac:dyDescent="0.3">
      <c r="A188" s="797" t="s">
        <v>817</v>
      </c>
      <c r="B188" s="1424" t="s">
        <v>377</v>
      </c>
      <c r="C188" s="1424"/>
      <c r="D188" s="1424"/>
      <c r="E188" s="799"/>
      <c r="F188" s="799"/>
      <c r="G188" s="798"/>
    </row>
    <row r="189" spans="1:7" ht="15.5" x14ac:dyDescent="0.3">
      <c r="A189" s="797" t="s">
        <v>582</v>
      </c>
      <c r="B189" s="1424" t="s">
        <v>843</v>
      </c>
      <c r="C189" s="1424"/>
      <c r="D189" s="1424"/>
      <c r="E189" s="799"/>
      <c r="F189" s="799"/>
      <c r="G189" s="798"/>
    </row>
    <row r="190" spans="1:7" ht="15.5" x14ac:dyDescent="0.3">
      <c r="A190" s="797" t="s">
        <v>425</v>
      </c>
      <c r="B190" s="1425">
        <v>1</v>
      </c>
      <c r="C190" s="1425"/>
      <c r="D190" s="788"/>
      <c r="E190" s="788"/>
      <c r="F190" s="788"/>
      <c r="G190" s="798"/>
    </row>
    <row r="191" spans="1:7" ht="15.5" x14ac:dyDescent="0.3">
      <c r="A191" s="797" t="s">
        <v>426</v>
      </c>
      <c r="B191" s="1426">
        <v>42948</v>
      </c>
      <c r="C191" s="1427"/>
      <c r="D191" s="786"/>
      <c r="E191" s="786"/>
      <c r="F191" s="786"/>
      <c r="G191" s="798"/>
    </row>
    <row r="192" spans="1:7" ht="15.5" x14ac:dyDescent="0.3">
      <c r="A192" s="797" t="s">
        <v>427</v>
      </c>
      <c r="B192" s="1426">
        <v>44043</v>
      </c>
      <c r="C192" s="1427"/>
      <c r="D192" s="786"/>
      <c r="E192" s="786"/>
      <c r="F192" s="786"/>
      <c r="G192" s="798"/>
    </row>
    <row r="193" spans="1:7" ht="13.5" thickBot="1" x14ac:dyDescent="0.35">
      <c r="A193" s="800"/>
      <c r="B193" s="801"/>
      <c r="C193" s="801"/>
      <c r="D193" s="801"/>
      <c r="E193" s="801"/>
      <c r="F193" s="801"/>
      <c r="G193" s="802"/>
    </row>
    <row r="194" spans="1:7" ht="26" x14ac:dyDescent="0.3">
      <c r="A194" s="803" t="s">
        <v>266</v>
      </c>
      <c r="B194" s="804" t="s">
        <v>428</v>
      </c>
      <c r="C194" s="805" t="s">
        <v>429</v>
      </c>
      <c r="D194" s="805" t="s">
        <v>430</v>
      </c>
      <c r="E194" s="805" t="s">
        <v>581</v>
      </c>
      <c r="F194" s="805" t="s">
        <v>818</v>
      </c>
      <c r="G194" s="806" t="s">
        <v>398</v>
      </c>
    </row>
    <row r="195" spans="1:7" x14ac:dyDescent="0.3">
      <c r="A195" s="807" t="s">
        <v>431</v>
      </c>
      <c r="B195" s="808"/>
      <c r="C195" s="808">
        <v>81983560</v>
      </c>
      <c r="D195" s="808"/>
      <c r="E195" s="808"/>
      <c r="F195" s="808"/>
      <c r="G195" s="809">
        <f>SUM(C195:F195)</f>
        <v>81983560</v>
      </c>
    </row>
    <row r="196" spans="1:7" x14ac:dyDescent="0.3">
      <c r="A196" s="810" t="s">
        <v>432</v>
      </c>
      <c r="B196" s="811"/>
      <c r="C196" s="811"/>
      <c r="D196" s="811"/>
      <c r="E196" s="811"/>
      <c r="F196" s="811"/>
      <c r="G196" s="812"/>
    </row>
    <row r="197" spans="1:7" x14ac:dyDescent="0.3">
      <c r="A197" s="813" t="s">
        <v>433</v>
      </c>
      <c r="B197" s="814"/>
      <c r="C197" s="814">
        <v>81983560</v>
      </c>
      <c r="D197" s="814"/>
      <c r="E197" s="814"/>
      <c r="F197" s="814"/>
      <c r="G197" s="815">
        <f>SUM(C197:F197)</f>
        <v>81983560</v>
      </c>
    </row>
    <row r="198" spans="1:7" x14ac:dyDescent="0.3">
      <c r="A198" s="813"/>
      <c r="B198" s="814"/>
      <c r="C198" s="814"/>
      <c r="D198" s="814"/>
      <c r="E198" s="814"/>
      <c r="F198" s="814"/>
      <c r="G198" s="815"/>
    </row>
    <row r="199" spans="1:7" x14ac:dyDescent="0.3">
      <c r="A199" s="807" t="s">
        <v>434</v>
      </c>
      <c r="B199" s="816"/>
      <c r="C199" s="816">
        <f>SUM(C200:C209)</f>
        <v>2286000</v>
      </c>
      <c r="D199" s="816">
        <f>SUM(D201:D204)</f>
        <v>28640680</v>
      </c>
      <c r="E199" s="816">
        <f>SUM(E201:E204)</f>
        <v>33391040</v>
      </c>
      <c r="F199" s="816">
        <f>SUM(F201:F204)</f>
        <v>17665840</v>
      </c>
      <c r="G199" s="817">
        <f>SUM(B199:F199)</f>
        <v>81983560</v>
      </c>
    </row>
    <row r="200" spans="1:7" x14ac:dyDescent="0.3">
      <c r="A200" s="810" t="s">
        <v>432</v>
      </c>
      <c r="B200" s="811"/>
      <c r="C200" s="811"/>
      <c r="D200" s="811"/>
      <c r="E200" s="811"/>
      <c r="F200" s="811"/>
      <c r="G200" s="812"/>
    </row>
    <row r="201" spans="1:7" x14ac:dyDescent="0.3">
      <c r="A201" s="818" t="s">
        <v>435</v>
      </c>
      <c r="B201" s="819"/>
      <c r="C201" s="819">
        <v>0</v>
      </c>
      <c r="D201" s="819">
        <v>8360000</v>
      </c>
      <c r="E201" s="819">
        <v>8360000</v>
      </c>
      <c r="F201" s="819">
        <v>4180000</v>
      </c>
      <c r="G201" s="815">
        <f>SUM(C201:F201)</f>
        <v>20900000</v>
      </c>
    </row>
    <row r="202" spans="1:7" ht="26" x14ac:dyDescent="0.3">
      <c r="A202" s="818" t="s">
        <v>205</v>
      </c>
      <c r="B202" s="819"/>
      <c r="C202" s="819">
        <v>0</v>
      </c>
      <c r="D202" s="819">
        <v>2264400</v>
      </c>
      <c r="E202" s="819">
        <v>2264400</v>
      </c>
      <c r="F202" s="819">
        <v>1132200</v>
      </c>
      <c r="G202" s="815">
        <f>SUM(D202:F202)</f>
        <v>5661000</v>
      </c>
    </row>
    <row r="203" spans="1:7" x14ac:dyDescent="0.3">
      <c r="A203" s="818" t="s">
        <v>436</v>
      </c>
      <c r="B203" s="819"/>
      <c r="C203" s="819">
        <v>2286000</v>
      </c>
      <c r="D203" s="819">
        <v>18016280</v>
      </c>
      <c r="E203" s="819">
        <v>15146640</v>
      </c>
      <c r="F203" s="819">
        <v>12353640</v>
      </c>
      <c r="G203" s="815">
        <f>SUM(B203:F203)</f>
        <v>47802560</v>
      </c>
    </row>
    <row r="204" spans="1:7" x14ac:dyDescent="0.3">
      <c r="A204" s="818" t="s">
        <v>437</v>
      </c>
      <c r="B204" s="819"/>
      <c r="C204" s="819">
        <v>0</v>
      </c>
      <c r="D204" s="819"/>
      <c r="E204" s="819">
        <v>7620000</v>
      </c>
      <c r="F204" s="819">
        <v>0</v>
      </c>
      <c r="G204" s="815">
        <f>SUM(C204:F204)</f>
        <v>7620000</v>
      </c>
    </row>
    <row r="205" spans="1:7" x14ac:dyDescent="0.3">
      <c r="A205" s="813" t="s">
        <v>432</v>
      </c>
      <c r="B205" s="819"/>
      <c r="C205" s="819"/>
      <c r="D205" s="819"/>
      <c r="E205" s="819"/>
      <c r="F205" s="819"/>
      <c r="G205" s="815"/>
    </row>
    <row r="206" spans="1:7" x14ac:dyDescent="0.3">
      <c r="A206" s="813" t="s">
        <v>819</v>
      </c>
      <c r="B206" s="819"/>
      <c r="C206" s="819"/>
      <c r="D206" s="819"/>
      <c r="E206" s="819">
        <v>7620000</v>
      </c>
      <c r="F206" s="819"/>
      <c r="G206" s="815">
        <v>0</v>
      </c>
    </row>
    <row r="207" spans="1:7" x14ac:dyDescent="0.3">
      <c r="A207" s="813" t="s">
        <v>844</v>
      </c>
      <c r="B207" s="819"/>
      <c r="C207" s="819"/>
      <c r="D207" s="819"/>
      <c r="E207" s="819"/>
      <c r="F207" s="819">
        <v>0</v>
      </c>
      <c r="G207" s="815">
        <v>0</v>
      </c>
    </row>
    <row r="208" spans="1:7" x14ac:dyDescent="0.3">
      <c r="A208" s="818" t="s">
        <v>438</v>
      </c>
      <c r="B208" s="819"/>
      <c r="C208" s="819"/>
      <c r="D208" s="819"/>
      <c r="E208" s="819"/>
      <c r="F208" s="819"/>
      <c r="G208" s="815">
        <v>0</v>
      </c>
    </row>
    <row r="209" spans="1:7" x14ac:dyDescent="0.3">
      <c r="A209" s="818" t="s">
        <v>234</v>
      </c>
      <c r="B209" s="819"/>
      <c r="C209" s="819"/>
      <c r="D209" s="819"/>
      <c r="E209" s="819"/>
      <c r="F209" s="819"/>
      <c r="G209" s="815">
        <v>0</v>
      </c>
    </row>
    <row r="210" spans="1:7" ht="13.5" x14ac:dyDescent="0.3">
      <c r="A210" s="820" t="s">
        <v>439</v>
      </c>
      <c r="B210" s="821"/>
      <c r="C210" s="821">
        <v>2286000</v>
      </c>
      <c r="D210" s="821">
        <v>26227680</v>
      </c>
      <c r="E210" s="821">
        <v>33391040</v>
      </c>
      <c r="F210" s="821">
        <v>0</v>
      </c>
      <c r="G210" s="822">
        <f>SUM(G201:G204)</f>
        <v>81983560</v>
      </c>
    </row>
    <row r="211" spans="1:7" ht="13.5" x14ac:dyDescent="0.3">
      <c r="A211" s="836" t="s">
        <v>845</v>
      </c>
      <c r="B211" s="837"/>
      <c r="C211" s="837"/>
      <c r="D211" s="837"/>
      <c r="E211" s="837"/>
      <c r="F211" s="837">
        <v>4200000</v>
      </c>
      <c r="G211" s="838"/>
    </row>
    <row r="212" spans="1:7" ht="27.5" thickBot="1" x14ac:dyDescent="0.35">
      <c r="A212" s="823" t="s">
        <v>440</v>
      </c>
      <c r="B212" s="824">
        <v>0</v>
      </c>
      <c r="C212" s="824">
        <v>0</v>
      </c>
      <c r="D212" s="824"/>
      <c r="E212" s="824"/>
      <c r="F212" s="824"/>
      <c r="G212" s="825"/>
    </row>
    <row r="214" spans="1:7" ht="13.5" thickBot="1" x14ac:dyDescent="0.35"/>
    <row r="215" spans="1:7" ht="17.5" x14ac:dyDescent="0.3">
      <c r="A215" s="1431" t="s">
        <v>441</v>
      </c>
      <c r="B215" s="1432"/>
      <c r="C215" s="1432"/>
      <c r="D215" s="1432"/>
      <c r="E215" s="1432"/>
      <c r="F215" s="1432"/>
      <c r="G215" s="1433"/>
    </row>
    <row r="216" spans="1:7" ht="15" x14ac:dyDescent="0.3">
      <c r="A216" s="794"/>
      <c r="B216" s="1428"/>
      <c r="C216" s="1428"/>
      <c r="D216" s="795"/>
      <c r="E216" s="795"/>
      <c r="F216" s="795"/>
      <c r="G216" s="796"/>
    </row>
    <row r="217" spans="1:7" x14ac:dyDescent="0.3">
      <c r="A217" s="797" t="s">
        <v>423</v>
      </c>
      <c r="B217" s="1429" t="s">
        <v>846</v>
      </c>
      <c r="C217" s="1429"/>
      <c r="D217" s="1429"/>
      <c r="E217" s="1429"/>
      <c r="F217" s="1429"/>
      <c r="G217" s="1430"/>
    </row>
    <row r="218" spans="1:7" x14ac:dyDescent="0.3">
      <c r="A218" s="797" t="s">
        <v>424</v>
      </c>
      <c r="B218" s="1429" t="s">
        <v>847</v>
      </c>
      <c r="C218" s="1429"/>
      <c r="D218" s="1429"/>
      <c r="E218" s="1429"/>
      <c r="F218" s="1429"/>
      <c r="G218" s="1430"/>
    </row>
    <row r="219" spans="1:7" x14ac:dyDescent="0.3">
      <c r="A219" s="797" t="s">
        <v>814</v>
      </c>
      <c r="B219" s="1429" t="s">
        <v>848</v>
      </c>
      <c r="C219" s="1429"/>
      <c r="D219" s="1429"/>
      <c r="E219" s="1429"/>
      <c r="F219" s="1429"/>
      <c r="G219" s="1430"/>
    </row>
    <row r="220" spans="1:7" ht="15.5" x14ac:dyDescent="0.3">
      <c r="A220" s="797" t="s">
        <v>816</v>
      </c>
      <c r="B220" s="1424">
        <v>138476957</v>
      </c>
      <c r="C220" s="1424"/>
      <c r="D220" s="438"/>
      <c r="E220" s="787"/>
      <c r="F220" s="787"/>
      <c r="G220" s="798"/>
    </row>
    <row r="221" spans="1:7" ht="15.5" x14ac:dyDescent="0.3">
      <c r="A221" s="797" t="s">
        <v>817</v>
      </c>
      <c r="B221" s="1424" t="s">
        <v>377</v>
      </c>
      <c r="C221" s="1424"/>
      <c r="D221" s="1424"/>
      <c r="E221" s="799"/>
      <c r="F221" s="799"/>
      <c r="G221" s="798"/>
    </row>
    <row r="222" spans="1:7" ht="15.5" x14ac:dyDescent="0.3">
      <c r="A222" s="797" t="s">
        <v>425</v>
      </c>
      <c r="B222" s="1425">
        <v>1</v>
      </c>
      <c r="C222" s="1425"/>
      <c r="D222" s="788"/>
      <c r="E222" s="788"/>
      <c r="F222" s="788"/>
      <c r="G222" s="798"/>
    </row>
    <row r="223" spans="1:7" ht="15.5" x14ac:dyDescent="0.3">
      <c r="A223" s="797" t="s">
        <v>426</v>
      </c>
      <c r="B223" s="1426">
        <v>42948</v>
      </c>
      <c r="C223" s="1427"/>
      <c r="D223" s="786"/>
      <c r="E223" s="786"/>
      <c r="F223" s="786"/>
      <c r="G223" s="798"/>
    </row>
    <row r="224" spans="1:7" ht="15.5" x14ac:dyDescent="0.3">
      <c r="A224" s="797" t="s">
        <v>427</v>
      </c>
      <c r="B224" s="1426">
        <v>43404</v>
      </c>
      <c r="C224" s="1427"/>
      <c r="D224" s="786"/>
      <c r="E224" s="786"/>
      <c r="F224" s="786"/>
      <c r="G224" s="798"/>
    </row>
    <row r="225" spans="1:7" ht="13.5" thickBot="1" x14ac:dyDescent="0.35">
      <c r="A225" s="800"/>
      <c r="B225" s="801"/>
      <c r="C225" s="801"/>
      <c r="D225" s="801"/>
      <c r="E225" s="801"/>
      <c r="F225" s="801"/>
      <c r="G225" s="802"/>
    </row>
    <row r="226" spans="1:7" ht="26" x14ac:dyDescent="0.3">
      <c r="A226" s="803" t="s">
        <v>266</v>
      </c>
      <c r="B226" s="804" t="s">
        <v>428</v>
      </c>
      <c r="C226" s="805" t="s">
        <v>429</v>
      </c>
      <c r="D226" s="805" t="s">
        <v>430</v>
      </c>
      <c r="E226" s="805" t="s">
        <v>581</v>
      </c>
      <c r="F226" s="805" t="s">
        <v>818</v>
      </c>
      <c r="G226" s="806" t="s">
        <v>398</v>
      </c>
    </row>
    <row r="227" spans="1:7" x14ac:dyDescent="0.3">
      <c r="A227" s="807" t="s">
        <v>431</v>
      </c>
      <c r="B227" s="808"/>
      <c r="C227" s="808">
        <v>138476957</v>
      </c>
      <c r="D227" s="808"/>
      <c r="E227" s="808"/>
      <c r="F227" s="808"/>
      <c r="G227" s="809">
        <f>SUM(C227:F227)</f>
        <v>138476957</v>
      </c>
    </row>
    <row r="228" spans="1:7" x14ac:dyDescent="0.3">
      <c r="A228" s="810" t="s">
        <v>432</v>
      </c>
      <c r="B228" s="811"/>
      <c r="C228" s="811"/>
      <c r="D228" s="811"/>
      <c r="E228" s="811"/>
      <c r="F228" s="811"/>
      <c r="G228" s="812"/>
    </row>
    <row r="229" spans="1:7" x14ac:dyDescent="0.3">
      <c r="A229" s="813" t="s">
        <v>433</v>
      </c>
      <c r="B229" s="814"/>
      <c r="C229" s="814">
        <v>138476957</v>
      </c>
      <c r="D229" s="814"/>
      <c r="E229" s="814"/>
      <c r="F229" s="814"/>
      <c r="G229" s="815">
        <f>SUM(C229:F229)</f>
        <v>138476957</v>
      </c>
    </row>
    <row r="230" spans="1:7" x14ac:dyDescent="0.3">
      <c r="A230" s="813"/>
      <c r="B230" s="814"/>
      <c r="C230" s="814"/>
      <c r="D230" s="814"/>
      <c r="E230" s="814"/>
      <c r="F230" s="814"/>
      <c r="G230" s="815"/>
    </row>
    <row r="231" spans="1:7" x14ac:dyDescent="0.3">
      <c r="A231" s="807" t="s">
        <v>434</v>
      </c>
      <c r="B231" s="816"/>
      <c r="C231" s="816"/>
      <c r="D231" s="816">
        <v>138476957</v>
      </c>
      <c r="E231" s="816">
        <f>SUM(E233:E236)</f>
        <v>0</v>
      </c>
      <c r="F231" s="816">
        <f>SUM(F233:F236)</f>
        <v>0</v>
      </c>
      <c r="G231" s="817">
        <f>SUM(B231:F231)</f>
        <v>138476957</v>
      </c>
    </row>
    <row r="232" spans="1:7" x14ac:dyDescent="0.3">
      <c r="A232" s="810" t="s">
        <v>432</v>
      </c>
      <c r="B232" s="811"/>
      <c r="C232" s="811"/>
      <c r="D232" s="811"/>
      <c r="E232" s="811"/>
      <c r="F232" s="811"/>
      <c r="G232" s="812"/>
    </row>
    <row r="233" spans="1:7" x14ac:dyDescent="0.3">
      <c r="A233" s="818" t="s">
        <v>435</v>
      </c>
      <c r="B233" s="819"/>
      <c r="C233" s="819">
        <v>0</v>
      </c>
      <c r="D233" s="819">
        <v>0</v>
      </c>
      <c r="E233" s="819">
        <v>0</v>
      </c>
      <c r="F233" s="819">
        <v>0</v>
      </c>
      <c r="G233" s="815">
        <f>SUM(C233:F233)</f>
        <v>0</v>
      </c>
    </row>
    <row r="234" spans="1:7" ht="26" x14ac:dyDescent="0.3">
      <c r="A234" s="818" t="s">
        <v>205</v>
      </c>
      <c r="B234" s="819"/>
      <c r="C234" s="819">
        <v>0</v>
      </c>
      <c r="D234" s="819">
        <v>0</v>
      </c>
      <c r="E234" s="819">
        <v>0</v>
      </c>
      <c r="F234" s="819">
        <v>0</v>
      </c>
      <c r="G234" s="815">
        <f>SUM(D234:F234)</f>
        <v>0</v>
      </c>
    </row>
    <row r="235" spans="1:7" x14ac:dyDescent="0.3">
      <c r="A235" s="818" t="s">
        <v>436</v>
      </c>
      <c r="B235" s="819"/>
      <c r="C235" s="819"/>
      <c r="D235" s="819">
        <v>13332414</v>
      </c>
      <c r="E235" s="819">
        <v>0</v>
      </c>
      <c r="F235" s="819">
        <v>0</v>
      </c>
      <c r="G235" s="815">
        <f>SUM(B235:F235)</f>
        <v>13332414</v>
      </c>
    </row>
    <row r="236" spans="1:7" x14ac:dyDescent="0.3">
      <c r="A236" s="818" t="s">
        <v>437</v>
      </c>
      <c r="B236" s="819"/>
      <c r="C236" s="819">
        <v>0</v>
      </c>
      <c r="D236" s="819">
        <v>125144543</v>
      </c>
      <c r="E236" s="819">
        <v>0</v>
      </c>
      <c r="F236" s="819">
        <v>0</v>
      </c>
      <c r="G236" s="815">
        <f>SUM(C236:F236)</f>
        <v>125144543</v>
      </c>
    </row>
    <row r="237" spans="1:7" x14ac:dyDescent="0.3">
      <c r="A237" s="813" t="s">
        <v>432</v>
      </c>
      <c r="B237" s="819"/>
      <c r="C237" s="819"/>
      <c r="D237" s="819"/>
      <c r="E237" s="819"/>
      <c r="F237" s="819"/>
      <c r="G237" s="815"/>
    </row>
    <row r="238" spans="1:7" x14ac:dyDescent="0.3">
      <c r="A238" s="813" t="s">
        <v>819</v>
      </c>
      <c r="B238" s="819"/>
      <c r="C238" s="819"/>
      <c r="D238" s="819"/>
      <c r="E238" s="819"/>
      <c r="F238" s="819">
        <v>0</v>
      </c>
      <c r="G238" s="815">
        <v>0</v>
      </c>
    </row>
    <row r="239" spans="1:7" x14ac:dyDescent="0.3">
      <c r="A239" s="813" t="s">
        <v>844</v>
      </c>
      <c r="B239" s="819"/>
      <c r="C239" s="819"/>
      <c r="D239" s="819"/>
      <c r="E239" s="819"/>
      <c r="F239" s="819">
        <v>0</v>
      </c>
      <c r="G239" s="815">
        <v>0</v>
      </c>
    </row>
    <row r="240" spans="1:7" x14ac:dyDescent="0.3">
      <c r="A240" s="818" t="s">
        <v>438</v>
      </c>
      <c r="B240" s="819"/>
      <c r="C240" s="819"/>
      <c r="D240" s="819"/>
      <c r="E240" s="819"/>
      <c r="F240" s="819"/>
      <c r="G240" s="815">
        <v>0</v>
      </c>
    </row>
    <row r="241" spans="1:7" x14ac:dyDescent="0.3">
      <c r="A241" s="818" t="s">
        <v>234</v>
      </c>
      <c r="B241" s="819"/>
      <c r="C241" s="819"/>
      <c r="D241" s="819"/>
      <c r="E241" s="819"/>
      <c r="F241" s="819"/>
      <c r="G241" s="815">
        <v>0</v>
      </c>
    </row>
    <row r="242" spans="1:7" ht="13.5" x14ac:dyDescent="0.3">
      <c r="A242" s="820" t="s">
        <v>439</v>
      </c>
      <c r="B242" s="821"/>
      <c r="C242" s="821"/>
      <c r="D242" s="821">
        <v>138476957</v>
      </c>
      <c r="E242" s="821">
        <v>0</v>
      </c>
      <c r="F242" s="821">
        <v>0</v>
      </c>
      <c r="G242" s="822">
        <f>SUM(G233:G236)</f>
        <v>138476957</v>
      </c>
    </row>
    <row r="243" spans="1:7" ht="27.5" thickBot="1" x14ac:dyDescent="0.35">
      <c r="A243" s="823" t="s">
        <v>440</v>
      </c>
      <c r="B243" s="824">
        <v>0</v>
      </c>
      <c r="C243" s="824">
        <v>0</v>
      </c>
      <c r="D243" s="824"/>
      <c r="E243" s="824"/>
      <c r="F243" s="824"/>
      <c r="G243" s="825"/>
    </row>
    <row r="245" spans="1:7" ht="13.5" thickBot="1" x14ac:dyDescent="0.35"/>
    <row r="246" spans="1:7" ht="17.5" x14ac:dyDescent="0.3">
      <c r="A246" s="1431" t="s">
        <v>441</v>
      </c>
      <c r="B246" s="1432"/>
      <c r="C246" s="1432"/>
      <c r="D246" s="1432"/>
      <c r="E246" s="1432"/>
      <c r="F246" s="1432"/>
      <c r="G246" s="1433"/>
    </row>
    <row r="247" spans="1:7" ht="15" x14ac:dyDescent="0.3">
      <c r="A247" s="794"/>
      <c r="B247" s="1428"/>
      <c r="C247" s="1428"/>
      <c r="D247" s="795"/>
      <c r="E247" s="795"/>
      <c r="F247" s="795"/>
      <c r="G247" s="796"/>
    </row>
    <row r="248" spans="1:7" x14ac:dyDescent="0.3">
      <c r="A248" s="797" t="s">
        <v>423</v>
      </c>
      <c r="B248" s="1429" t="s">
        <v>849</v>
      </c>
      <c r="C248" s="1429"/>
      <c r="D248" s="1429"/>
      <c r="E248" s="1429"/>
      <c r="F248" s="1429"/>
      <c r="G248" s="1430"/>
    </row>
    <row r="249" spans="1:7" x14ac:dyDescent="0.3">
      <c r="A249" s="797" t="s">
        <v>424</v>
      </c>
      <c r="B249" s="1429" t="s">
        <v>580</v>
      </c>
      <c r="C249" s="1429"/>
      <c r="D249" s="1429"/>
      <c r="E249" s="1429"/>
      <c r="F249" s="1429"/>
      <c r="G249" s="1430"/>
    </row>
    <row r="250" spans="1:7" x14ac:dyDescent="0.3">
      <c r="A250" s="797" t="s">
        <v>814</v>
      </c>
      <c r="B250" s="1429" t="s">
        <v>850</v>
      </c>
      <c r="C250" s="1429"/>
      <c r="D250" s="1429"/>
      <c r="E250" s="1429"/>
      <c r="F250" s="1429"/>
      <c r="G250" s="1430"/>
    </row>
    <row r="251" spans="1:7" ht="15.5" x14ac:dyDescent="0.3">
      <c r="A251" s="797" t="s">
        <v>816</v>
      </c>
      <c r="B251" s="1424">
        <v>322750000</v>
      </c>
      <c r="C251" s="1424"/>
      <c r="D251" s="438"/>
      <c r="E251" s="787"/>
      <c r="F251" s="787"/>
      <c r="G251" s="798"/>
    </row>
    <row r="252" spans="1:7" x14ac:dyDescent="0.3">
      <c r="A252" s="797" t="s">
        <v>817</v>
      </c>
      <c r="B252" s="1424" t="s">
        <v>851</v>
      </c>
      <c r="C252" s="1424"/>
      <c r="D252" s="1424"/>
      <c r="E252" s="1424"/>
      <c r="F252" s="1424"/>
      <c r="G252" s="1434"/>
    </row>
    <row r="253" spans="1:7" x14ac:dyDescent="0.3">
      <c r="A253" s="797" t="s">
        <v>582</v>
      </c>
      <c r="B253" s="1424" t="s">
        <v>852</v>
      </c>
      <c r="C253" s="1424"/>
      <c r="D253" s="1424"/>
      <c r="E253" s="1424"/>
      <c r="F253" s="1424"/>
      <c r="G253" s="1434"/>
    </row>
    <row r="254" spans="1:7" ht="15.5" x14ac:dyDescent="0.3">
      <c r="A254" s="797" t="s">
        <v>425</v>
      </c>
      <c r="B254" s="1425">
        <v>1</v>
      </c>
      <c r="C254" s="1425"/>
      <c r="D254" s="788"/>
      <c r="E254" s="788"/>
      <c r="F254" s="788"/>
      <c r="G254" s="798"/>
    </row>
    <row r="255" spans="1:7" ht="15.5" x14ac:dyDescent="0.3">
      <c r="A255" s="797" t="s">
        <v>426</v>
      </c>
      <c r="B255" s="1426">
        <v>42736</v>
      </c>
      <c r="C255" s="1427"/>
      <c r="D255" s="786"/>
      <c r="E255" s="786"/>
      <c r="F255" s="786"/>
      <c r="G255" s="798"/>
    </row>
    <row r="256" spans="1:7" ht="15.5" x14ac:dyDescent="0.3">
      <c r="A256" s="797" t="s">
        <v>427</v>
      </c>
      <c r="B256" s="1426">
        <v>43830</v>
      </c>
      <c r="C256" s="1427"/>
      <c r="D256" s="786"/>
      <c r="E256" s="786"/>
      <c r="F256" s="786"/>
      <c r="G256" s="798"/>
    </row>
    <row r="257" spans="1:7" ht="13.5" thickBot="1" x14ac:dyDescent="0.35">
      <c r="A257" s="800"/>
      <c r="B257" s="801"/>
      <c r="C257" s="801"/>
      <c r="D257" s="801"/>
      <c r="E257" s="801"/>
      <c r="F257" s="801"/>
      <c r="G257" s="802"/>
    </row>
    <row r="258" spans="1:7" ht="26" x14ac:dyDescent="0.3">
      <c r="A258" s="803" t="s">
        <v>266</v>
      </c>
      <c r="B258" s="804" t="s">
        <v>428</v>
      </c>
      <c r="C258" s="805" t="s">
        <v>429</v>
      </c>
      <c r="D258" s="805" t="s">
        <v>430</v>
      </c>
      <c r="E258" s="805" t="s">
        <v>581</v>
      </c>
      <c r="F258" s="828" t="s">
        <v>818</v>
      </c>
      <c r="G258" s="806" t="s">
        <v>398</v>
      </c>
    </row>
    <row r="259" spans="1:7" x14ac:dyDescent="0.3">
      <c r="A259" s="807" t="s">
        <v>431</v>
      </c>
      <c r="B259" s="808">
        <v>2857500</v>
      </c>
      <c r="C259" s="808">
        <v>52968680</v>
      </c>
      <c r="D259" s="808"/>
      <c r="E259" s="808"/>
      <c r="F259" s="829"/>
      <c r="G259" s="809">
        <v>55826180</v>
      </c>
    </row>
    <row r="260" spans="1:7" x14ac:dyDescent="0.3">
      <c r="A260" s="810" t="s">
        <v>432</v>
      </c>
      <c r="B260" s="811"/>
      <c r="C260" s="811"/>
      <c r="D260" s="811"/>
      <c r="E260" s="811"/>
      <c r="F260" s="830"/>
      <c r="G260" s="812"/>
    </row>
    <row r="261" spans="1:7" x14ac:dyDescent="0.3">
      <c r="A261" s="813" t="s">
        <v>433</v>
      </c>
      <c r="B261" s="814"/>
      <c r="C261" s="814">
        <v>50111180</v>
      </c>
      <c r="D261" s="814"/>
      <c r="E261" s="814"/>
      <c r="F261" s="831"/>
      <c r="G261" s="809">
        <v>50111180</v>
      </c>
    </row>
    <row r="262" spans="1:7" x14ac:dyDescent="0.3">
      <c r="A262" s="813" t="s">
        <v>853</v>
      </c>
      <c r="B262" s="814">
        <v>2857500</v>
      </c>
      <c r="C262" s="814">
        <v>2857500</v>
      </c>
      <c r="D262" s="814"/>
      <c r="E262" s="814"/>
      <c r="F262" s="831"/>
      <c r="G262" s="815">
        <v>5715000</v>
      </c>
    </row>
    <row r="263" spans="1:7" x14ac:dyDescent="0.3">
      <c r="A263" s="807" t="s">
        <v>434</v>
      </c>
      <c r="B263" s="816">
        <v>2857500</v>
      </c>
      <c r="C263" s="816">
        <v>26208293</v>
      </c>
      <c r="D263" s="816">
        <v>18063718</v>
      </c>
      <c r="E263" s="816">
        <v>8696669</v>
      </c>
      <c r="F263" s="832"/>
      <c r="G263" s="817">
        <f>SUM(B263:E263)</f>
        <v>55826180</v>
      </c>
    </row>
    <row r="264" spans="1:7" x14ac:dyDescent="0.3">
      <c r="A264" s="810" t="s">
        <v>432</v>
      </c>
      <c r="B264" s="811"/>
      <c r="C264" s="811"/>
      <c r="D264" s="811"/>
      <c r="E264" s="811"/>
      <c r="F264" s="830"/>
      <c r="G264" s="812"/>
    </row>
    <row r="265" spans="1:7" x14ac:dyDescent="0.3">
      <c r="A265" s="818" t="s">
        <v>832</v>
      </c>
      <c r="B265" s="819"/>
      <c r="C265" s="819">
        <v>832040</v>
      </c>
      <c r="D265" s="819">
        <v>3552825</v>
      </c>
      <c r="E265" s="819">
        <v>3552825</v>
      </c>
      <c r="F265" s="833"/>
      <c r="G265" s="815">
        <v>7937690</v>
      </c>
    </row>
    <row r="266" spans="1:7" x14ac:dyDescent="0.3">
      <c r="A266" s="818" t="s">
        <v>436</v>
      </c>
      <c r="B266" s="819">
        <v>2857500</v>
      </c>
      <c r="C266" s="819">
        <v>25376253</v>
      </c>
      <c r="D266" s="819">
        <v>13390393</v>
      </c>
      <c r="E266" s="819">
        <v>5143844</v>
      </c>
      <c r="F266" s="833"/>
      <c r="G266" s="815">
        <f>SUM(E266,D266,C266,B266)</f>
        <v>46767990</v>
      </c>
    </row>
    <row r="267" spans="1:7" x14ac:dyDescent="0.3">
      <c r="A267" s="818" t="s">
        <v>437</v>
      </c>
      <c r="B267" s="819"/>
      <c r="C267" s="819">
        <v>0</v>
      </c>
      <c r="D267" s="819">
        <v>1120500</v>
      </c>
      <c r="E267" s="819">
        <v>0</v>
      </c>
      <c r="F267" s="833"/>
      <c r="G267" s="815">
        <f>SUM(D267,E267)</f>
        <v>1120500</v>
      </c>
    </row>
    <row r="268" spans="1:7" x14ac:dyDescent="0.3">
      <c r="A268" s="813" t="s">
        <v>432</v>
      </c>
      <c r="B268" s="819"/>
      <c r="C268" s="819"/>
      <c r="D268" s="819"/>
      <c r="E268" s="819"/>
      <c r="F268" s="833"/>
      <c r="G268" s="815"/>
    </row>
    <row r="269" spans="1:7" x14ac:dyDescent="0.3">
      <c r="A269" s="813" t="s">
        <v>819</v>
      </c>
      <c r="B269" s="819"/>
      <c r="C269" s="819"/>
      <c r="D269" s="819"/>
      <c r="E269" s="819"/>
      <c r="F269" s="833"/>
      <c r="G269" s="815"/>
    </row>
    <row r="270" spans="1:7" x14ac:dyDescent="0.3">
      <c r="A270" s="818" t="s">
        <v>438</v>
      </c>
      <c r="B270" s="819"/>
      <c r="C270" s="819"/>
      <c r="D270" s="819"/>
      <c r="E270" s="819"/>
      <c r="F270" s="833"/>
      <c r="G270" s="815">
        <v>0</v>
      </c>
    </row>
    <row r="271" spans="1:7" x14ac:dyDescent="0.3">
      <c r="A271" s="818" t="s">
        <v>234</v>
      </c>
      <c r="B271" s="819"/>
      <c r="C271" s="819"/>
      <c r="D271" s="819"/>
      <c r="E271" s="819"/>
      <c r="F271" s="833"/>
      <c r="G271" s="815">
        <v>0</v>
      </c>
    </row>
    <row r="272" spans="1:7" ht="13.5" x14ac:dyDescent="0.3">
      <c r="A272" s="820" t="s">
        <v>439</v>
      </c>
      <c r="B272" s="821"/>
      <c r="C272" s="821"/>
      <c r="D272" s="821"/>
      <c r="E272" s="821">
        <v>0</v>
      </c>
      <c r="F272" s="834"/>
      <c r="G272" s="822">
        <f>SUM(G265:G267)</f>
        <v>55826180</v>
      </c>
    </row>
    <row r="273" spans="1:7" ht="27.5" thickBot="1" x14ac:dyDescent="0.35">
      <c r="A273" s="823" t="s">
        <v>440</v>
      </c>
      <c r="B273" s="824">
        <v>0</v>
      </c>
      <c r="C273" s="824">
        <v>0</v>
      </c>
      <c r="D273" s="824"/>
      <c r="E273" s="824"/>
      <c r="F273" s="835"/>
      <c r="G273" s="825">
        <v>0</v>
      </c>
    </row>
    <row r="275" spans="1:7" ht="13.5" thickBot="1" x14ac:dyDescent="0.35"/>
    <row r="276" spans="1:7" ht="17.5" x14ac:dyDescent="0.3">
      <c r="A276" s="1431" t="s">
        <v>441</v>
      </c>
      <c r="B276" s="1432"/>
      <c r="C276" s="1432"/>
      <c r="D276" s="1432"/>
      <c r="E276" s="1432"/>
      <c r="F276" s="1432"/>
      <c r="G276" s="1433"/>
    </row>
    <row r="277" spans="1:7" ht="15" x14ac:dyDescent="0.3">
      <c r="A277" s="794"/>
      <c r="B277" s="1428"/>
      <c r="C277" s="1428"/>
      <c r="D277" s="795"/>
      <c r="E277" s="795"/>
      <c r="F277" s="795"/>
      <c r="G277" s="796"/>
    </row>
    <row r="278" spans="1:7" x14ac:dyDescent="0.3">
      <c r="A278" s="797" t="s">
        <v>423</v>
      </c>
      <c r="B278" s="1429" t="s">
        <v>854</v>
      </c>
      <c r="C278" s="1429"/>
      <c r="D278" s="1429"/>
      <c r="E278" s="1429"/>
      <c r="F278" s="1429"/>
      <c r="G278" s="1430"/>
    </row>
    <row r="279" spans="1:7" x14ac:dyDescent="0.3">
      <c r="A279" s="797" t="s">
        <v>424</v>
      </c>
      <c r="B279" s="1429" t="s">
        <v>855</v>
      </c>
      <c r="C279" s="1429"/>
      <c r="D279" s="1429"/>
      <c r="E279" s="1429"/>
      <c r="F279" s="1429"/>
      <c r="G279" s="1430"/>
    </row>
    <row r="280" spans="1:7" x14ac:dyDescent="0.3">
      <c r="A280" s="797" t="s">
        <v>814</v>
      </c>
      <c r="B280" s="1429" t="s">
        <v>856</v>
      </c>
      <c r="C280" s="1429"/>
      <c r="D280" s="1429"/>
      <c r="E280" s="1429"/>
      <c r="F280" s="1429"/>
      <c r="G280" s="1430"/>
    </row>
    <row r="281" spans="1:7" ht="15.5" x14ac:dyDescent="0.3">
      <c r="A281" s="797" t="s">
        <v>816</v>
      </c>
      <c r="B281" s="1424">
        <v>400190499</v>
      </c>
      <c r="C281" s="1424"/>
      <c r="D281" s="438"/>
      <c r="E281" s="787"/>
      <c r="F281" s="787"/>
      <c r="G281" s="798"/>
    </row>
    <row r="282" spans="1:7" ht="15.5" x14ac:dyDescent="0.3">
      <c r="A282" s="797" t="s">
        <v>817</v>
      </c>
      <c r="B282" s="1424" t="s">
        <v>377</v>
      </c>
      <c r="C282" s="1424"/>
      <c r="D282" s="1424"/>
      <c r="E282" s="799"/>
      <c r="F282" s="799"/>
      <c r="G282" s="798"/>
    </row>
    <row r="283" spans="1:7" ht="15.5" x14ac:dyDescent="0.3">
      <c r="A283" s="797" t="s">
        <v>425</v>
      </c>
      <c r="B283" s="1425">
        <v>0.99960000000000004</v>
      </c>
      <c r="C283" s="1425"/>
      <c r="D283" s="788"/>
      <c r="E283" s="788"/>
      <c r="F283" s="788"/>
      <c r="G283" s="798"/>
    </row>
    <row r="284" spans="1:7" ht="15.5" x14ac:dyDescent="0.3">
      <c r="A284" s="797" t="s">
        <v>426</v>
      </c>
      <c r="B284" s="1426">
        <v>42993</v>
      </c>
      <c r="C284" s="1427"/>
      <c r="D284" s="786"/>
      <c r="E284" s="786"/>
      <c r="F284" s="786"/>
      <c r="G284" s="798"/>
    </row>
    <row r="285" spans="1:7" ht="15.5" x14ac:dyDescent="0.3">
      <c r="A285" s="797" t="s">
        <v>427</v>
      </c>
      <c r="B285" s="1426">
        <v>44073</v>
      </c>
      <c r="C285" s="1427"/>
      <c r="D285" s="786"/>
      <c r="E285" s="786"/>
      <c r="F285" s="786"/>
      <c r="G285" s="798"/>
    </row>
    <row r="286" spans="1:7" ht="13.5" thickBot="1" x14ac:dyDescent="0.35">
      <c r="A286" s="800"/>
      <c r="B286" s="801"/>
      <c r="C286" s="801"/>
      <c r="D286" s="801"/>
      <c r="E286" s="801"/>
      <c r="F286" s="801"/>
      <c r="G286" s="802"/>
    </row>
    <row r="287" spans="1:7" ht="26" x14ac:dyDescent="0.3">
      <c r="A287" s="803" t="s">
        <v>266</v>
      </c>
      <c r="B287" s="804" t="s">
        <v>428</v>
      </c>
      <c r="C287" s="805" t="s">
        <v>429</v>
      </c>
      <c r="D287" s="805" t="s">
        <v>430</v>
      </c>
      <c r="E287" s="805" t="s">
        <v>581</v>
      </c>
      <c r="F287" s="805" t="s">
        <v>818</v>
      </c>
      <c r="G287" s="806" t="s">
        <v>398</v>
      </c>
    </row>
    <row r="288" spans="1:7" x14ac:dyDescent="0.3">
      <c r="A288" s="807" t="s">
        <v>431</v>
      </c>
      <c r="B288" s="808"/>
      <c r="C288" s="808">
        <v>400025148</v>
      </c>
      <c r="D288" s="808"/>
      <c r="E288" s="808"/>
      <c r="F288" s="808"/>
      <c r="G288" s="809">
        <f>SUM(C288:F288)</f>
        <v>400025148</v>
      </c>
    </row>
    <row r="289" spans="1:7" x14ac:dyDescent="0.3">
      <c r="A289" s="810" t="s">
        <v>432</v>
      </c>
      <c r="B289" s="811"/>
      <c r="C289" s="811"/>
      <c r="D289" s="811"/>
      <c r="E289" s="811"/>
      <c r="F289" s="811"/>
      <c r="G289" s="812"/>
    </row>
    <row r="290" spans="1:7" x14ac:dyDescent="0.3">
      <c r="A290" s="813" t="s">
        <v>433</v>
      </c>
      <c r="B290" s="814"/>
      <c r="C290" s="814">
        <v>400025148</v>
      </c>
      <c r="D290" s="814"/>
      <c r="E290" s="814"/>
      <c r="F290" s="814"/>
      <c r="G290" s="815">
        <f>SUM(C290:F290)</f>
        <v>400025148</v>
      </c>
    </row>
    <row r="291" spans="1:7" x14ac:dyDescent="0.3">
      <c r="A291" s="813"/>
      <c r="B291" s="814"/>
      <c r="C291" s="814"/>
      <c r="D291" s="814"/>
      <c r="E291" s="814"/>
      <c r="F291" s="814"/>
      <c r="G291" s="815"/>
    </row>
    <row r="292" spans="1:7" x14ac:dyDescent="0.3">
      <c r="A292" s="807" t="s">
        <v>434</v>
      </c>
      <c r="B292" s="816">
        <v>6350000</v>
      </c>
      <c r="C292" s="816">
        <f>SUM(C293:C302)</f>
        <v>0</v>
      </c>
      <c r="D292" s="816">
        <f>SUM(D294:D297)</f>
        <v>26229375</v>
      </c>
      <c r="E292" s="816">
        <f>SUM(E294:E297)</f>
        <v>130335500</v>
      </c>
      <c r="F292" s="816">
        <f>SUM(F294:F297)</f>
        <v>237275624</v>
      </c>
      <c r="G292" s="817">
        <f>SUM(B292:F292)</f>
        <v>400190499</v>
      </c>
    </row>
    <row r="293" spans="1:7" x14ac:dyDescent="0.3">
      <c r="A293" s="810" t="s">
        <v>432</v>
      </c>
      <c r="B293" s="811"/>
      <c r="C293" s="811"/>
      <c r="D293" s="811"/>
      <c r="E293" s="811"/>
      <c r="F293" s="811"/>
      <c r="G293" s="812"/>
    </row>
    <row r="294" spans="1:7" x14ac:dyDescent="0.3">
      <c r="A294" s="818" t="s">
        <v>435</v>
      </c>
      <c r="B294" s="819"/>
      <c r="C294" s="819">
        <v>0</v>
      </c>
      <c r="D294" s="819">
        <v>590551</v>
      </c>
      <c r="E294" s="819">
        <v>590551</v>
      </c>
      <c r="F294" s="819">
        <v>393701</v>
      </c>
      <c r="G294" s="815">
        <f>SUM(C294:F294)</f>
        <v>1574803</v>
      </c>
    </row>
    <row r="295" spans="1:7" ht="26" x14ac:dyDescent="0.3">
      <c r="A295" s="818" t="s">
        <v>205</v>
      </c>
      <c r="B295" s="819"/>
      <c r="C295" s="819">
        <v>0</v>
      </c>
      <c r="D295" s="819">
        <v>159449</v>
      </c>
      <c r="E295" s="819">
        <v>159449</v>
      </c>
      <c r="F295" s="819">
        <v>106299</v>
      </c>
      <c r="G295" s="815">
        <f>SUM(D295:F295)</f>
        <v>425197</v>
      </c>
    </row>
    <row r="296" spans="1:7" x14ac:dyDescent="0.3">
      <c r="A296" s="818" t="s">
        <v>436</v>
      </c>
      <c r="B296" s="819">
        <v>6350000</v>
      </c>
      <c r="C296" s="819"/>
      <c r="D296" s="819">
        <v>25479375</v>
      </c>
      <c r="E296" s="819">
        <v>23685500</v>
      </c>
      <c r="F296" s="819">
        <v>25542875</v>
      </c>
      <c r="G296" s="815">
        <f>SUM(B296:F296)</f>
        <v>81057750</v>
      </c>
    </row>
    <row r="297" spans="1:7" x14ac:dyDescent="0.3">
      <c r="A297" s="818" t="s">
        <v>437</v>
      </c>
      <c r="B297" s="819"/>
      <c r="C297" s="819">
        <v>0</v>
      </c>
      <c r="D297" s="819"/>
      <c r="E297" s="819">
        <v>105900000</v>
      </c>
      <c r="F297" s="819">
        <v>211232749</v>
      </c>
      <c r="G297" s="815">
        <f>SUM(C297:F297)</f>
        <v>317132749</v>
      </c>
    </row>
    <row r="298" spans="1:7" x14ac:dyDescent="0.3">
      <c r="A298" s="813" t="s">
        <v>432</v>
      </c>
      <c r="B298" s="819"/>
      <c r="C298" s="819"/>
      <c r="D298" s="819"/>
      <c r="E298" s="819"/>
      <c r="F298" s="819"/>
      <c r="G298" s="815"/>
    </row>
    <row r="299" spans="1:7" x14ac:dyDescent="0.3">
      <c r="A299" s="813" t="s">
        <v>819</v>
      </c>
      <c r="B299" s="819"/>
      <c r="C299" s="819"/>
      <c r="D299" s="819"/>
      <c r="E299" s="819"/>
      <c r="F299" s="819">
        <v>73152000</v>
      </c>
      <c r="G299" s="815">
        <v>73152000</v>
      </c>
    </row>
    <row r="300" spans="1:7" x14ac:dyDescent="0.3">
      <c r="A300" s="813" t="s">
        <v>844</v>
      </c>
      <c r="B300" s="819"/>
      <c r="C300" s="819"/>
      <c r="D300" s="819"/>
      <c r="E300" s="819"/>
      <c r="F300" s="819">
        <v>32131000</v>
      </c>
      <c r="G300" s="815">
        <v>32131000</v>
      </c>
    </row>
    <row r="301" spans="1:7" x14ac:dyDescent="0.3">
      <c r="A301" s="818" t="s">
        <v>438</v>
      </c>
      <c r="B301" s="819"/>
      <c r="C301" s="819"/>
      <c r="D301" s="819"/>
      <c r="E301" s="819"/>
      <c r="F301" s="819"/>
      <c r="G301" s="815">
        <v>0</v>
      </c>
    </row>
    <row r="302" spans="1:7" x14ac:dyDescent="0.3">
      <c r="A302" s="818" t="s">
        <v>234</v>
      </c>
      <c r="B302" s="819"/>
      <c r="C302" s="819"/>
      <c r="D302" s="819"/>
      <c r="E302" s="819"/>
      <c r="F302" s="819"/>
      <c r="G302" s="815">
        <v>0</v>
      </c>
    </row>
    <row r="303" spans="1:7" ht="13.5" x14ac:dyDescent="0.3">
      <c r="A303" s="820" t="s">
        <v>439</v>
      </c>
      <c r="B303" s="821">
        <v>6350000</v>
      </c>
      <c r="C303" s="821"/>
      <c r="D303" s="821">
        <v>25388000</v>
      </c>
      <c r="E303" s="821">
        <v>130335500</v>
      </c>
      <c r="F303" s="821">
        <v>237275624</v>
      </c>
      <c r="G303" s="822">
        <f>SUM(G294:G297)</f>
        <v>400190499</v>
      </c>
    </row>
    <row r="304" spans="1:7" ht="27.5" thickBot="1" x14ac:dyDescent="0.35">
      <c r="A304" s="823" t="s">
        <v>440</v>
      </c>
      <c r="B304" s="824">
        <v>0</v>
      </c>
      <c r="C304" s="824">
        <v>0</v>
      </c>
      <c r="D304" s="824"/>
      <c r="E304" s="824"/>
      <c r="F304" s="824"/>
      <c r="G304" s="825"/>
    </row>
    <row r="306" spans="1:7" ht="13.5" thickBot="1" x14ac:dyDescent="0.35"/>
    <row r="307" spans="1:7" ht="17.5" x14ac:dyDescent="0.3">
      <c r="A307" s="1431" t="s">
        <v>441</v>
      </c>
      <c r="B307" s="1432"/>
      <c r="C307" s="1432"/>
      <c r="D307" s="1432"/>
      <c r="E307" s="1432"/>
      <c r="F307" s="1432"/>
      <c r="G307" s="1433"/>
    </row>
    <row r="308" spans="1:7" ht="15" x14ac:dyDescent="0.3">
      <c r="A308" s="794"/>
      <c r="B308" s="1428"/>
      <c r="C308" s="1428"/>
      <c r="D308" s="795"/>
      <c r="E308" s="795"/>
      <c r="F308" s="795"/>
      <c r="G308" s="796"/>
    </row>
    <row r="309" spans="1:7" x14ac:dyDescent="0.3">
      <c r="A309" s="797" t="s">
        <v>423</v>
      </c>
      <c r="B309" s="1429" t="s">
        <v>857</v>
      </c>
      <c r="C309" s="1429"/>
      <c r="D309" s="1429"/>
      <c r="E309" s="1429"/>
      <c r="F309" s="1429"/>
      <c r="G309" s="1430"/>
    </row>
    <row r="310" spans="1:7" x14ac:dyDescent="0.3">
      <c r="A310" s="797" t="s">
        <v>424</v>
      </c>
      <c r="B310" s="1429" t="s">
        <v>858</v>
      </c>
      <c r="C310" s="1429"/>
      <c r="D310" s="1429"/>
      <c r="E310" s="1429"/>
      <c r="F310" s="1429"/>
      <c r="G310" s="1430"/>
    </row>
    <row r="311" spans="1:7" x14ac:dyDescent="0.3">
      <c r="A311" s="797" t="s">
        <v>814</v>
      </c>
      <c r="B311" s="1429" t="s">
        <v>848</v>
      </c>
      <c r="C311" s="1429"/>
      <c r="D311" s="1429"/>
      <c r="E311" s="1429"/>
      <c r="F311" s="1429"/>
      <c r="G311" s="1430"/>
    </row>
    <row r="312" spans="1:7" ht="15.5" x14ac:dyDescent="0.3">
      <c r="A312" s="797" t="s">
        <v>816</v>
      </c>
      <c r="B312" s="1424">
        <v>176523043</v>
      </c>
      <c r="C312" s="1424"/>
      <c r="D312" s="438"/>
      <c r="E312" s="787"/>
      <c r="F312" s="787"/>
      <c r="G312" s="798"/>
    </row>
    <row r="313" spans="1:7" ht="15.5" x14ac:dyDescent="0.3">
      <c r="A313" s="797" t="s">
        <v>817</v>
      </c>
      <c r="B313" s="1424" t="s">
        <v>377</v>
      </c>
      <c r="C313" s="1424"/>
      <c r="D313" s="1424"/>
      <c r="E313" s="799"/>
      <c r="F313" s="799"/>
      <c r="G313" s="798"/>
    </row>
    <row r="314" spans="1:7" ht="15.5" x14ac:dyDescent="0.3">
      <c r="A314" s="797" t="s">
        <v>425</v>
      </c>
      <c r="B314" s="1425">
        <v>1</v>
      </c>
      <c r="C314" s="1425"/>
      <c r="D314" s="788"/>
      <c r="E314" s="788"/>
      <c r="F314" s="788"/>
      <c r="G314" s="798"/>
    </row>
    <row r="315" spans="1:7" ht="15.5" x14ac:dyDescent="0.3">
      <c r="A315" s="797" t="s">
        <v>426</v>
      </c>
      <c r="B315" s="1426">
        <v>42948</v>
      </c>
      <c r="C315" s="1427"/>
      <c r="D315" s="786"/>
      <c r="E315" s="786"/>
      <c r="F315" s="786"/>
      <c r="G315" s="798"/>
    </row>
    <row r="316" spans="1:7" ht="15.5" x14ac:dyDescent="0.3">
      <c r="A316" s="797" t="s">
        <v>427</v>
      </c>
      <c r="B316" s="1426">
        <v>43404</v>
      </c>
      <c r="C316" s="1427"/>
      <c r="D316" s="786"/>
      <c r="E316" s="786"/>
      <c r="F316" s="786"/>
      <c r="G316" s="798"/>
    </row>
    <row r="317" spans="1:7" ht="13.5" thickBot="1" x14ac:dyDescent="0.35">
      <c r="A317" s="800"/>
      <c r="B317" s="801"/>
      <c r="C317" s="801"/>
      <c r="D317" s="801"/>
      <c r="E317" s="801"/>
      <c r="F317" s="801"/>
      <c r="G317" s="802"/>
    </row>
    <row r="318" spans="1:7" ht="26" x14ac:dyDescent="0.3">
      <c r="A318" s="803" t="s">
        <v>266</v>
      </c>
      <c r="B318" s="804" t="s">
        <v>428</v>
      </c>
      <c r="C318" s="805" t="s">
        <v>429</v>
      </c>
      <c r="D318" s="805" t="s">
        <v>430</v>
      </c>
      <c r="E318" s="805" t="s">
        <v>581</v>
      </c>
      <c r="F318" s="805" t="s">
        <v>818</v>
      </c>
      <c r="G318" s="806" t="s">
        <v>398</v>
      </c>
    </row>
    <row r="319" spans="1:7" x14ac:dyDescent="0.3">
      <c r="A319" s="807" t="s">
        <v>431</v>
      </c>
      <c r="B319" s="808"/>
      <c r="C319" s="808">
        <v>176523043</v>
      </c>
      <c r="D319" s="808"/>
      <c r="E319" s="808"/>
      <c r="F319" s="808"/>
      <c r="G319" s="809">
        <f>SUM(C319:F319)</f>
        <v>176523043</v>
      </c>
    </row>
    <row r="320" spans="1:7" x14ac:dyDescent="0.3">
      <c r="A320" s="810" t="s">
        <v>432</v>
      </c>
      <c r="B320" s="811"/>
      <c r="C320" s="811"/>
      <c r="D320" s="811"/>
      <c r="E320" s="811"/>
      <c r="F320" s="811"/>
      <c r="G320" s="812"/>
    </row>
    <row r="321" spans="1:7" x14ac:dyDescent="0.3">
      <c r="A321" s="813" t="s">
        <v>433</v>
      </c>
      <c r="B321" s="814"/>
      <c r="C321" s="814">
        <v>176523043</v>
      </c>
      <c r="D321" s="814"/>
      <c r="E321" s="814"/>
      <c r="F321" s="814"/>
      <c r="G321" s="815">
        <f>SUM(C321:F321)</f>
        <v>176523043</v>
      </c>
    </row>
    <row r="322" spans="1:7" x14ac:dyDescent="0.3">
      <c r="A322" s="813"/>
      <c r="B322" s="814"/>
      <c r="C322" s="814"/>
      <c r="D322" s="814"/>
      <c r="E322" s="814"/>
      <c r="F322" s="814"/>
      <c r="G322" s="815"/>
    </row>
    <row r="323" spans="1:7" x14ac:dyDescent="0.3">
      <c r="A323" s="807" t="s">
        <v>434</v>
      </c>
      <c r="B323" s="816">
        <v>3105023</v>
      </c>
      <c r="C323" s="816">
        <f>SUM(C324:C333)</f>
        <v>0</v>
      </c>
      <c r="D323" s="816">
        <f>SUM(D325:D328)</f>
        <v>173418020</v>
      </c>
      <c r="E323" s="816">
        <f>SUM(E325:E328)</f>
        <v>0</v>
      </c>
      <c r="F323" s="816">
        <f>SUM(F325:F328)</f>
        <v>0</v>
      </c>
      <c r="G323" s="817">
        <f>SUM(B323:F323)</f>
        <v>176523043</v>
      </c>
    </row>
    <row r="324" spans="1:7" x14ac:dyDescent="0.3">
      <c r="A324" s="810" t="s">
        <v>432</v>
      </c>
      <c r="B324" s="811"/>
      <c r="C324" s="811"/>
      <c r="D324" s="811"/>
      <c r="E324" s="811"/>
      <c r="F324" s="811"/>
      <c r="G324" s="812"/>
    </row>
    <row r="325" spans="1:7" x14ac:dyDescent="0.3">
      <c r="A325" s="818" t="s">
        <v>435</v>
      </c>
      <c r="B325" s="819"/>
      <c r="C325" s="819">
        <v>0</v>
      </c>
      <c r="D325" s="819">
        <v>0</v>
      </c>
      <c r="E325" s="819">
        <v>0</v>
      </c>
      <c r="F325" s="819">
        <v>0</v>
      </c>
      <c r="G325" s="815">
        <f>SUM(C325:F325)</f>
        <v>0</v>
      </c>
    </row>
    <row r="326" spans="1:7" ht="26" x14ac:dyDescent="0.3">
      <c r="A326" s="818" t="s">
        <v>205</v>
      </c>
      <c r="B326" s="819"/>
      <c r="C326" s="819">
        <v>0</v>
      </c>
      <c r="D326" s="819">
        <v>0</v>
      </c>
      <c r="E326" s="819">
        <v>0</v>
      </c>
      <c r="F326" s="819">
        <v>0</v>
      </c>
      <c r="G326" s="815">
        <f>SUM(D326:F326)</f>
        <v>0</v>
      </c>
    </row>
    <row r="327" spans="1:7" x14ac:dyDescent="0.3">
      <c r="A327" s="818" t="s">
        <v>436</v>
      </c>
      <c r="B327" s="819">
        <v>3105023</v>
      </c>
      <c r="C327" s="819"/>
      <c r="D327" s="819">
        <v>13511942</v>
      </c>
      <c r="E327" s="819">
        <v>0</v>
      </c>
      <c r="F327" s="819">
        <v>0</v>
      </c>
      <c r="G327" s="815">
        <f>SUM(B327:F327)</f>
        <v>16616965</v>
      </c>
    </row>
    <row r="328" spans="1:7" x14ac:dyDescent="0.3">
      <c r="A328" s="818" t="s">
        <v>437</v>
      </c>
      <c r="B328" s="819"/>
      <c r="C328" s="819">
        <v>0</v>
      </c>
      <c r="D328" s="819">
        <v>159906078</v>
      </c>
      <c r="E328" s="819">
        <v>0</v>
      </c>
      <c r="F328" s="819">
        <v>0</v>
      </c>
      <c r="G328" s="815">
        <f>SUM(C328:F328)</f>
        <v>159906078</v>
      </c>
    </row>
    <row r="329" spans="1:7" x14ac:dyDescent="0.3">
      <c r="A329" s="813" t="s">
        <v>432</v>
      </c>
      <c r="B329" s="819"/>
      <c r="C329" s="819"/>
      <c r="D329" s="819"/>
      <c r="E329" s="819"/>
      <c r="F329" s="819"/>
      <c r="G329" s="815"/>
    </row>
    <row r="330" spans="1:7" x14ac:dyDescent="0.3">
      <c r="A330" s="813" t="s">
        <v>819</v>
      </c>
      <c r="B330" s="819"/>
      <c r="C330" s="819"/>
      <c r="D330" s="819"/>
      <c r="E330" s="819"/>
      <c r="F330" s="819">
        <v>0</v>
      </c>
      <c r="G330" s="815">
        <v>0</v>
      </c>
    </row>
    <row r="331" spans="1:7" x14ac:dyDescent="0.3">
      <c r="A331" s="813" t="s">
        <v>844</v>
      </c>
      <c r="B331" s="819"/>
      <c r="C331" s="819"/>
      <c r="D331" s="819"/>
      <c r="E331" s="819"/>
      <c r="F331" s="819">
        <v>0</v>
      </c>
      <c r="G331" s="815">
        <v>0</v>
      </c>
    </row>
    <row r="332" spans="1:7" x14ac:dyDescent="0.3">
      <c r="A332" s="818" t="s">
        <v>438</v>
      </c>
      <c r="B332" s="819"/>
      <c r="C332" s="819"/>
      <c r="D332" s="819"/>
      <c r="E332" s="819"/>
      <c r="F332" s="819"/>
      <c r="G332" s="815">
        <v>0</v>
      </c>
    </row>
    <row r="333" spans="1:7" x14ac:dyDescent="0.3">
      <c r="A333" s="818" t="s">
        <v>234</v>
      </c>
      <c r="B333" s="819"/>
      <c r="C333" s="819"/>
      <c r="D333" s="819"/>
      <c r="E333" s="819"/>
      <c r="F333" s="819"/>
      <c r="G333" s="815">
        <v>0</v>
      </c>
    </row>
    <row r="334" spans="1:7" ht="13.5" x14ac:dyDescent="0.3">
      <c r="A334" s="820" t="s">
        <v>439</v>
      </c>
      <c r="B334" s="821">
        <v>3105023</v>
      </c>
      <c r="C334" s="821"/>
      <c r="D334" s="821">
        <v>168124020</v>
      </c>
      <c r="E334" s="821">
        <v>0</v>
      </c>
      <c r="F334" s="821">
        <v>0</v>
      </c>
      <c r="G334" s="822">
        <f>SUM(G325:G328)</f>
        <v>176523043</v>
      </c>
    </row>
    <row r="335" spans="1:7" ht="27.5" thickBot="1" x14ac:dyDescent="0.35">
      <c r="A335" s="823" t="s">
        <v>440</v>
      </c>
      <c r="B335" s="824">
        <v>0</v>
      </c>
      <c r="C335" s="824">
        <v>0</v>
      </c>
      <c r="D335" s="824"/>
      <c r="E335" s="824"/>
      <c r="F335" s="824"/>
      <c r="G335" s="825"/>
    </row>
    <row r="337" spans="1:7" ht="13.5" thickBot="1" x14ac:dyDescent="0.35"/>
    <row r="338" spans="1:7" ht="17.5" x14ac:dyDescent="0.3">
      <c r="A338" s="1431" t="s">
        <v>441</v>
      </c>
      <c r="B338" s="1432"/>
      <c r="C338" s="1432"/>
      <c r="D338" s="1432"/>
      <c r="E338" s="1432"/>
      <c r="F338" s="1432"/>
      <c r="G338" s="1433"/>
    </row>
    <row r="339" spans="1:7" ht="15" x14ac:dyDescent="0.3">
      <c r="A339" s="794"/>
      <c r="B339" s="1428"/>
      <c r="C339" s="1428"/>
      <c r="D339" s="795"/>
      <c r="E339" s="795"/>
      <c r="F339" s="795"/>
      <c r="G339" s="796"/>
    </row>
    <row r="340" spans="1:7" x14ac:dyDescent="0.3">
      <c r="A340" s="797" t="s">
        <v>423</v>
      </c>
      <c r="B340" s="1429" t="s">
        <v>859</v>
      </c>
      <c r="C340" s="1429"/>
      <c r="D340" s="1429"/>
      <c r="E340" s="1429"/>
      <c r="F340" s="1429"/>
      <c r="G340" s="1430"/>
    </row>
    <row r="341" spans="1:7" x14ac:dyDescent="0.3">
      <c r="A341" s="797" t="s">
        <v>424</v>
      </c>
      <c r="B341" s="1429" t="s">
        <v>860</v>
      </c>
      <c r="C341" s="1429"/>
      <c r="D341" s="1429"/>
      <c r="E341" s="1429"/>
      <c r="F341" s="1429"/>
      <c r="G341" s="1430"/>
    </row>
    <row r="342" spans="1:7" x14ac:dyDescent="0.3">
      <c r="A342" s="797" t="s">
        <v>814</v>
      </c>
      <c r="B342" s="1429" t="s">
        <v>861</v>
      </c>
      <c r="C342" s="1429"/>
      <c r="D342" s="1429"/>
      <c r="E342" s="1429"/>
      <c r="F342" s="1429"/>
      <c r="G342" s="1430"/>
    </row>
    <row r="343" spans="1:7" ht="15.5" x14ac:dyDescent="0.3">
      <c r="A343" s="797" t="s">
        <v>816</v>
      </c>
      <c r="B343" s="1424">
        <v>499444098</v>
      </c>
      <c r="C343" s="1424"/>
      <c r="D343" s="438"/>
      <c r="E343" s="787"/>
      <c r="F343" s="787"/>
      <c r="G343" s="798"/>
    </row>
    <row r="344" spans="1:7" ht="15.5" x14ac:dyDescent="0.3">
      <c r="A344" s="797" t="s">
        <v>817</v>
      </c>
      <c r="B344" s="1424" t="s">
        <v>377</v>
      </c>
      <c r="C344" s="1424"/>
      <c r="D344" s="1424"/>
      <c r="E344" s="799"/>
      <c r="F344" s="799"/>
      <c r="G344" s="798"/>
    </row>
    <row r="345" spans="1:7" ht="15.5" x14ac:dyDescent="0.3">
      <c r="A345" s="797" t="s">
        <v>425</v>
      </c>
      <c r="B345" s="1425">
        <v>1</v>
      </c>
      <c r="C345" s="1425"/>
      <c r="D345" s="788"/>
      <c r="E345" s="788"/>
      <c r="F345" s="788"/>
      <c r="G345" s="798"/>
    </row>
    <row r="346" spans="1:7" ht="15.5" x14ac:dyDescent="0.3">
      <c r="A346" s="797" t="s">
        <v>426</v>
      </c>
      <c r="B346" s="1426">
        <v>42887</v>
      </c>
      <c r="C346" s="1427"/>
      <c r="D346" s="786"/>
      <c r="E346" s="786"/>
      <c r="F346" s="786"/>
      <c r="G346" s="798"/>
    </row>
    <row r="347" spans="1:7" ht="15.5" x14ac:dyDescent="0.3">
      <c r="A347" s="797" t="s">
        <v>427</v>
      </c>
      <c r="B347" s="1426">
        <v>43951</v>
      </c>
      <c r="C347" s="1427"/>
      <c r="D347" s="786"/>
      <c r="E347" s="786"/>
      <c r="F347" s="786"/>
      <c r="G347" s="798"/>
    </row>
    <row r="348" spans="1:7" ht="13.5" thickBot="1" x14ac:dyDescent="0.35">
      <c r="A348" s="800"/>
      <c r="B348" s="801"/>
      <c r="C348" s="801"/>
      <c r="D348" s="801"/>
      <c r="E348" s="801"/>
      <c r="F348" s="801"/>
      <c r="G348" s="802"/>
    </row>
    <row r="349" spans="1:7" ht="26" x14ac:dyDescent="0.3">
      <c r="A349" s="803" t="s">
        <v>266</v>
      </c>
      <c r="B349" s="804" t="s">
        <v>428</v>
      </c>
      <c r="C349" s="805" t="s">
        <v>429</v>
      </c>
      <c r="D349" s="805" t="s">
        <v>430</v>
      </c>
      <c r="E349" s="805" t="s">
        <v>581</v>
      </c>
      <c r="F349" s="805" t="s">
        <v>818</v>
      </c>
      <c r="G349" s="806" t="s">
        <v>398</v>
      </c>
    </row>
    <row r="350" spans="1:7" x14ac:dyDescent="0.3">
      <c r="A350" s="807" t="s">
        <v>431</v>
      </c>
      <c r="B350" s="808"/>
      <c r="C350" s="808">
        <v>499444098</v>
      </c>
      <c r="D350" s="808"/>
      <c r="E350" s="808"/>
      <c r="F350" s="808"/>
      <c r="G350" s="809">
        <v>499444098</v>
      </c>
    </row>
    <row r="351" spans="1:7" x14ac:dyDescent="0.3">
      <c r="A351" s="810" t="s">
        <v>432</v>
      </c>
      <c r="B351" s="811"/>
      <c r="C351" s="811"/>
      <c r="D351" s="811"/>
      <c r="E351" s="811"/>
      <c r="F351" s="811"/>
      <c r="G351" s="812"/>
    </row>
    <row r="352" spans="1:7" x14ac:dyDescent="0.3">
      <c r="A352" s="813" t="s">
        <v>433</v>
      </c>
      <c r="B352" s="814"/>
      <c r="C352" s="814">
        <v>499444098</v>
      </c>
      <c r="D352" s="814"/>
      <c r="E352" s="814"/>
      <c r="F352" s="814"/>
      <c r="G352" s="815">
        <v>499444098</v>
      </c>
    </row>
    <row r="353" spans="1:7" x14ac:dyDescent="0.3">
      <c r="A353" s="813"/>
      <c r="B353" s="814"/>
      <c r="C353" s="814"/>
      <c r="D353" s="814"/>
      <c r="E353" s="814"/>
      <c r="F353" s="814"/>
      <c r="G353" s="815"/>
    </row>
    <row r="354" spans="1:7" x14ac:dyDescent="0.3">
      <c r="A354" s="807" t="s">
        <v>434</v>
      </c>
      <c r="B354" s="816">
        <f>SUM(B355:B363)</f>
        <v>5150500</v>
      </c>
      <c r="C354" s="816">
        <f>SUM(C355:C363)</f>
        <v>10628000</v>
      </c>
      <c r="D354" s="816">
        <f>SUM(D355:D363)</f>
        <v>127170025</v>
      </c>
      <c r="E354" s="816">
        <f>SUM(E355:E363)</f>
        <v>278727063</v>
      </c>
      <c r="F354" s="816">
        <f>SUM(F358:F359)</f>
        <v>77768510</v>
      </c>
      <c r="G354" s="817">
        <f>SUM(B354:F354)</f>
        <v>499444098</v>
      </c>
    </row>
    <row r="355" spans="1:7" x14ac:dyDescent="0.3">
      <c r="A355" s="810" t="s">
        <v>432</v>
      </c>
      <c r="B355" s="811"/>
      <c r="C355" s="811"/>
      <c r="D355" s="811"/>
      <c r="E355" s="811"/>
      <c r="F355" s="811"/>
      <c r="G355" s="812"/>
    </row>
    <row r="356" spans="1:7" x14ac:dyDescent="0.3">
      <c r="A356" s="818" t="s">
        <v>435</v>
      </c>
      <c r="B356" s="819"/>
      <c r="C356" s="819">
        <v>0</v>
      </c>
      <c r="D356" s="819">
        <v>0</v>
      </c>
      <c r="E356" s="819">
        <v>0</v>
      </c>
      <c r="F356" s="819"/>
      <c r="G356" s="815">
        <v>0</v>
      </c>
    </row>
    <row r="357" spans="1:7" ht="26" x14ac:dyDescent="0.3">
      <c r="A357" s="818" t="s">
        <v>205</v>
      </c>
      <c r="B357" s="819"/>
      <c r="C357" s="819">
        <v>0</v>
      </c>
      <c r="D357" s="819">
        <v>0</v>
      </c>
      <c r="E357" s="819">
        <v>0</v>
      </c>
      <c r="F357" s="819"/>
      <c r="G357" s="815">
        <v>0</v>
      </c>
    </row>
    <row r="358" spans="1:7" x14ac:dyDescent="0.3">
      <c r="A358" s="818" t="s">
        <v>436</v>
      </c>
      <c r="B358" s="819">
        <v>5150500</v>
      </c>
      <c r="C358" s="819">
        <v>10628000</v>
      </c>
      <c r="D358" s="819">
        <v>20168000</v>
      </c>
      <c r="E358" s="819">
        <v>11222000</v>
      </c>
      <c r="F358" s="819">
        <v>5535000</v>
      </c>
      <c r="G358" s="815">
        <f>SUM(B358:F358)</f>
        <v>52703500</v>
      </c>
    </row>
    <row r="359" spans="1:7" x14ac:dyDescent="0.3">
      <c r="A359" s="818" t="s">
        <v>437</v>
      </c>
      <c r="B359" s="819"/>
      <c r="C359" s="819">
        <v>0</v>
      </c>
      <c r="D359" s="819">
        <v>107002025</v>
      </c>
      <c r="E359" s="819">
        <v>267505063</v>
      </c>
      <c r="F359" s="819">
        <v>72233510</v>
      </c>
      <c r="G359" s="815">
        <f>SUM(D359:F359)</f>
        <v>446740598</v>
      </c>
    </row>
    <row r="360" spans="1:7" x14ac:dyDescent="0.3">
      <c r="A360" s="813" t="s">
        <v>432</v>
      </c>
      <c r="B360" s="819"/>
      <c r="C360" s="819"/>
      <c r="D360" s="819"/>
      <c r="E360" s="819"/>
      <c r="F360" s="819"/>
      <c r="G360" s="815"/>
    </row>
    <row r="361" spans="1:7" x14ac:dyDescent="0.3">
      <c r="A361" s="813" t="s">
        <v>819</v>
      </c>
      <c r="B361" s="819"/>
      <c r="C361" s="819"/>
      <c r="D361" s="819"/>
      <c r="E361" s="819"/>
      <c r="F361" s="819">
        <v>18732500</v>
      </c>
      <c r="G361" s="815">
        <v>18732500</v>
      </c>
    </row>
    <row r="362" spans="1:7" x14ac:dyDescent="0.3">
      <c r="A362" s="818" t="s">
        <v>438</v>
      </c>
      <c r="B362" s="819"/>
      <c r="C362" s="819"/>
      <c r="D362" s="819"/>
      <c r="E362" s="819"/>
      <c r="F362" s="819"/>
      <c r="G362" s="815">
        <v>0</v>
      </c>
    </row>
    <row r="363" spans="1:7" x14ac:dyDescent="0.3">
      <c r="A363" s="818" t="s">
        <v>234</v>
      </c>
      <c r="B363" s="819"/>
      <c r="C363" s="819"/>
      <c r="D363" s="819"/>
      <c r="E363" s="819"/>
      <c r="F363" s="819"/>
      <c r="G363" s="815">
        <v>0</v>
      </c>
    </row>
    <row r="364" spans="1:7" ht="13.5" x14ac:dyDescent="0.3">
      <c r="A364" s="820" t="s">
        <v>439</v>
      </c>
      <c r="B364" s="821">
        <v>5150500</v>
      </c>
      <c r="C364" s="821">
        <v>10628000</v>
      </c>
      <c r="D364" s="821">
        <v>127170025</v>
      </c>
      <c r="E364" s="821">
        <v>278727063</v>
      </c>
      <c r="F364" s="821">
        <v>77768510</v>
      </c>
      <c r="G364" s="822">
        <f>SUM(B364:F364)</f>
        <v>499444098</v>
      </c>
    </row>
    <row r="365" spans="1:7" ht="27.5" thickBot="1" x14ac:dyDescent="0.35">
      <c r="A365" s="823" t="s">
        <v>440</v>
      </c>
      <c r="B365" s="824">
        <v>0</v>
      </c>
      <c r="C365" s="824">
        <v>0</v>
      </c>
      <c r="D365" s="824"/>
      <c r="E365" s="824"/>
      <c r="F365" s="824"/>
      <c r="G365" s="825">
        <v>0</v>
      </c>
    </row>
  </sheetData>
  <mergeCells count="124"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20/2018.(XI.16.) önkormányzati rendelethez</oddHeader>
  </headerFooter>
  <rowBreaks count="5" manualBreakCount="5">
    <brk id="59" max="7" man="1"/>
    <brk id="119" max="7" man="1"/>
    <brk id="180" max="7" man="1"/>
    <brk id="244" max="7" man="1"/>
    <brk id="30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15"/>
  <sheetViews>
    <sheetView view="pageLayout" topLeftCell="C78" zoomScaleNormal="81" zoomScaleSheetLayoutView="72" workbookViewId="0">
      <selection activeCell="J81" sqref="J81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10" width="16.69921875" style="975" customWidth="1"/>
    <col min="11" max="11" width="16.796875" style="1146" bestFit="1" customWidth="1"/>
    <col min="12" max="12" width="13.796875" style="1" bestFit="1" customWidth="1"/>
    <col min="13" max="13" width="16.69921875" style="1" bestFit="1" customWidth="1"/>
    <col min="14" max="14" width="9.296875" style="1"/>
    <col min="15" max="15" width="13.796875" style="1" bestFit="1" customWidth="1"/>
    <col min="16" max="18" width="9.296875" style="1"/>
    <col min="19" max="19" width="20.296875" style="1" customWidth="1"/>
    <col min="20" max="16384" width="9.296875" style="1"/>
  </cols>
  <sheetData>
    <row r="1" spans="1:11" ht="51" customHeight="1" x14ac:dyDescent="0.35">
      <c r="A1" s="1435" t="s">
        <v>799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</row>
    <row r="2" spans="1:11" ht="16" customHeight="1" x14ac:dyDescent="0.35">
      <c r="A2" s="1372" t="s">
        <v>0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</row>
    <row r="3" spans="1:11" ht="16" customHeight="1" x14ac:dyDescent="0.35">
      <c r="A3" s="1371"/>
      <c r="B3" s="1371"/>
      <c r="C3" s="2"/>
      <c r="D3" s="684"/>
      <c r="E3" s="684"/>
      <c r="F3" s="3"/>
      <c r="K3" s="1137" t="s">
        <v>1</v>
      </c>
    </row>
    <row r="4" spans="1:11" ht="38.15" customHeight="1" x14ac:dyDescent="0.35">
      <c r="A4" s="270" t="s">
        <v>2</v>
      </c>
      <c r="B4" s="270" t="s">
        <v>3</v>
      </c>
      <c r="C4" s="270" t="s">
        <v>4</v>
      </c>
      <c r="D4" s="270" t="s">
        <v>465</v>
      </c>
      <c r="E4" s="270" t="s">
        <v>466</v>
      </c>
      <c r="F4" s="270" t="s">
        <v>809</v>
      </c>
      <c r="G4" s="293" t="s">
        <v>936</v>
      </c>
      <c r="H4" s="293" t="s">
        <v>971</v>
      </c>
      <c r="I4" s="293" t="s">
        <v>974</v>
      </c>
      <c r="J4" s="293" t="s">
        <v>987</v>
      </c>
      <c r="K4" s="1138" t="s">
        <v>937</v>
      </c>
    </row>
    <row r="5" spans="1:11" s="7" customFormat="1" ht="12" customHeight="1" x14ac:dyDescent="0.25">
      <c r="A5" s="270" t="s">
        <v>5</v>
      </c>
      <c r="B5" s="270" t="s">
        <v>6</v>
      </c>
      <c r="C5" s="270" t="s">
        <v>7</v>
      </c>
      <c r="D5" s="270" t="s">
        <v>8</v>
      </c>
      <c r="E5" s="270" t="s">
        <v>267</v>
      </c>
      <c r="F5" s="270" t="s">
        <v>467</v>
      </c>
      <c r="G5" s="972" t="s">
        <v>767</v>
      </c>
      <c r="H5" s="972" t="s">
        <v>938</v>
      </c>
      <c r="I5" s="972" t="s">
        <v>939</v>
      </c>
      <c r="J5" s="972" t="s">
        <v>972</v>
      </c>
      <c r="K5" s="1139" t="s">
        <v>973</v>
      </c>
    </row>
    <row r="6" spans="1:11" s="11" customFormat="1" ht="15.75" customHeight="1" x14ac:dyDescent="0.3">
      <c r="A6" s="8" t="s">
        <v>9</v>
      </c>
      <c r="B6" s="9" t="s">
        <v>10</v>
      </c>
      <c r="C6" s="10" t="s">
        <v>11</v>
      </c>
      <c r="D6" s="711">
        <v>254204121</v>
      </c>
      <c r="E6" s="711"/>
      <c r="F6" s="960">
        <f>D6+E6</f>
        <v>254204121</v>
      </c>
      <c r="G6" s="1254"/>
      <c r="H6" s="1254"/>
      <c r="I6" s="1254">
        <f>K6-F6-G6</f>
        <v>0</v>
      </c>
      <c r="J6" s="1254"/>
      <c r="K6" s="1140">
        <v>254204121</v>
      </c>
    </row>
    <row r="7" spans="1:11" s="11" customFormat="1" ht="15.75" customHeight="1" x14ac:dyDescent="0.3">
      <c r="A7" s="12" t="s">
        <v>12</v>
      </c>
      <c r="B7" s="13" t="s">
        <v>13</v>
      </c>
      <c r="C7" s="14" t="s">
        <v>14</v>
      </c>
      <c r="D7" s="692">
        <v>258658968</v>
      </c>
      <c r="E7" s="692"/>
      <c r="F7" s="690">
        <f t="shared" ref="F7:F21" si="0">D7+E7</f>
        <v>258658968</v>
      </c>
      <c r="G7" s="1254"/>
      <c r="H7" s="1254"/>
      <c r="I7" s="1254">
        <f t="shared" ref="I7:I8" si="1">K7-F7-G7</f>
        <v>0</v>
      </c>
      <c r="J7" s="1254"/>
      <c r="K7" s="1141">
        <v>258658968</v>
      </c>
    </row>
    <row r="8" spans="1:11" s="11" customFormat="1" ht="24" customHeight="1" x14ac:dyDescent="0.3">
      <c r="A8" s="12" t="s">
        <v>15</v>
      </c>
      <c r="B8" s="13" t="s">
        <v>16</v>
      </c>
      <c r="C8" s="14" t="s">
        <v>17</v>
      </c>
      <c r="D8" s="692">
        <v>349814402</v>
      </c>
      <c r="E8" s="692"/>
      <c r="F8" s="690">
        <f t="shared" si="0"/>
        <v>349814402</v>
      </c>
      <c r="G8" s="1254">
        <v>11599053</v>
      </c>
      <c r="H8" s="1254"/>
      <c r="I8" s="1254">
        <f t="shared" si="1"/>
        <v>0</v>
      </c>
      <c r="J8" s="1254"/>
      <c r="K8" s="1141">
        <v>361413455</v>
      </c>
    </row>
    <row r="9" spans="1:11" s="11" customFormat="1" ht="15.75" customHeight="1" x14ac:dyDescent="0.3">
      <c r="A9" s="12" t="s">
        <v>18</v>
      </c>
      <c r="B9" s="13" t="s">
        <v>19</v>
      </c>
      <c r="C9" s="14" t="s">
        <v>20</v>
      </c>
      <c r="D9" s="692">
        <v>29772710</v>
      </c>
      <c r="E9" s="692"/>
      <c r="F9" s="690">
        <f t="shared" si="0"/>
        <v>29772710</v>
      </c>
      <c r="G9" s="1254"/>
      <c r="H9" s="1254"/>
      <c r="I9" s="1254">
        <v>1721621</v>
      </c>
      <c r="J9" s="1254"/>
      <c r="K9" s="1141">
        <v>31494331</v>
      </c>
    </row>
    <row r="10" spans="1:11" s="11" customFormat="1" ht="15.75" customHeight="1" x14ac:dyDescent="0.3">
      <c r="A10" s="8" t="s">
        <v>21</v>
      </c>
      <c r="B10" s="13" t="s">
        <v>22</v>
      </c>
      <c r="C10" s="14" t="s">
        <v>23</v>
      </c>
      <c r="D10" s="692"/>
      <c r="E10" s="692"/>
      <c r="F10" s="690">
        <f t="shared" si="0"/>
        <v>0</v>
      </c>
      <c r="G10" s="1254">
        <v>4282960</v>
      </c>
      <c r="H10" s="1254"/>
      <c r="I10" s="1254">
        <v>3297665</v>
      </c>
      <c r="J10" s="1254"/>
      <c r="K10" s="1141">
        <v>7580625</v>
      </c>
    </row>
    <row r="11" spans="1:11" s="11" customFormat="1" ht="15.75" customHeight="1" x14ac:dyDescent="0.3">
      <c r="A11" s="17" t="s">
        <v>24</v>
      </c>
      <c r="B11" s="45" t="s">
        <v>25</v>
      </c>
      <c r="C11" s="18" t="s">
        <v>26</v>
      </c>
      <c r="D11" s="712"/>
      <c r="E11" s="712"/>
      <c r="F11" s="961">
        <f t="shared" si="0"/>
        <v>0</v>
      </c>
      <c r="G11" s="1255"/>
      <c r="H11" s="1255"/>
      <c r="I11" s="1254">
        <v>2380489</v>
      </c>
      <c r="J11" s="1255"/>
      <c r="K11" s="1142">
        <v>2380489</v>
      </c>
    </row>
    <row r="12" spans="1:11" s="974" customFormat="1" ht="15.75" customHeight="1" x14ac:dyDescent="0.3">
      <c r="A12" s="27" t="s">
        <v>27</v>
      </c>
      <c r="B12" s="28" t="s">
        <v>28</v>
      </c>
      <c r="C12" s="29" t="s">
        <v>29</v>
      </c>
      <c r="D12" s="970">
        <f>+D6+D7+D8+D9+D10+D11</f>
        <v>892450201</v>
      </c>
      <c r="E12" s="970">
        <f t="shared" ref="E12:J12" si="2">+E6+E7+E8+E9+E10+E11</f>
        <v>0</v>
      </c>
      <c r="F12" s="970">
        <f t="shared" si="2"/>
        <v>892450201</v>
      </c>
      <c r="G12" s="970">
        <f t="shared" si="2"/>
        <v>15882013</v>
      </c>
      <c r="H12" s="970">
        <f t="shared" si="2"/>
        <v>0</v>
      </c>
      <c r="I12" s="970">
        <f t="shared" si="2"/>
        <v>7399775</v>
      </c>
      <c r="J12" s="970">
        <f t="shared" si="2"/>
        <v>0</v>
      </c>
      <c r="K12" s="1143">
        <f>SUM(K6:K11)</f>
        <v>915731989</v>
      </c>
    </row>
    <row r="13" spans="1:11" s="11" customFormat="1" ht="15.75" customHeight="1" x14ac:dyDescent="0.3">
      <c r="A13" s="8" t="s">
        <v>30</v>
      </c>
      <c r="B13" s="9" t="s">
        <v>31</v>
      </c>
      <c r="C13" s="10" t="s">
        <v>32</v>
      </c>
      <c r="D13" s="711"/>
      <c r="E13" s="711"/>
      <c r="F13" s="960">
        <f t="shared" si="0"/>
        <v>0</v>
      </c>
      <c r="G13" s="1254"/>
      <c r="H13" s="1254"/>
      <c r="I13" s="1254"/>
      <c r="J13" s="1254"/>
      <c r="K13" s="1144"/>
    </row>
    <row r="14" spans="1:11" s="11" customFormat="1" ht="15.75" customHeight="1" x14ac:dyDescent="0.3">
      <c r="A14" s="8" t="s">
        <v>33</v>
      </c>
      <c r="B14" s="13" t="s">
        <v>34</v>
      </c>
      <c r="C14" s="14" t="s">
        <v>35</v>
      </c>
      <c r="D14" s="713">
        <f>SUM(D15:D21)</f>
        <v>133534792</v>
      </c>
      <c r="E14" s="713">
        <f t="shared" ref="E14" si="3">SUM(E15:E21)</f>
        <v>0</v>
      </c>
      <c r="F14" s="690">
        <f t="shared" si="0"/>
        <v>133534792</v>
      </c>
      <c r="G14" s="1254">
        <v>191509206</v>
      </c>
      <c r="H14" s="1254"/>
      <c r="I14" s="1254">
        <f>K14-F14-G14</f>
        <v>0</v>
      </c>
      <c r="J14" s="1254"/>
      <c r="K14" s="1141">
        <v>325043998</v>
      </c>
    </row>
    <row r="15" spans="1:11" s="11" customFormat="1" ht="24" customHeight="1" x14ac:dyDescent="0.3">
      <c r="A15" s="12" t="s">
        <v>36</v>
      </c>
      <c r="B15" s="15" t="s">
        <v>37</v>
      </c>
      <c r="C15" s="14" t="s">
        <v>35</v>
      </c>
      <c r="D15" s="692"/>
      <c r="E15" s="692"/>
      <c r="F15" s="690">
        <f t="shared" si="0"/>
        <v>0</v>
      </c>
      <c r="G15" s="1254"/>
      <c r="H15" s="1254"/>
      <c r="I15" s="1254"/>
      <c r="J15" s="1254"/>
      <c r="K15" s="1141"/>
    </row>
    <row r="16" spans="1:11" s="11" customFormat="1" ht="24.75" customHeight="1" x14ac:dyDescent="0.3">
      <c r="A16" s="12" t="s">
        <v>38</v>
      </c>
      <c r="B16" s="16" t="s">
        <v>39</v>
      </c>
      <c r="C16" s="14" t="s">
        <v>35</v>
      </c>
      <c r="D16" s="692"/>
      <c r="E16" s="692">
        <v>0</v>
      </c>
      <c r="F16" s="690">
        <f t="shared" si="0"/>
        <v>0</v>
      </c>
      <c r="G16" s="1254"/>
      <c r="H16" s="1254"/>
      <c r="I16" s="1254"/>
      <c r="J16" s="1254"/>
      <c r="K16" s="1141"/>
    </row>
    <row r="17" spans="1:11" s="11" customFormat="1" ht="15.75" customHeight="1" x14ac:dyDescent="0.3">
      <c r="A17" s="8" t="s">
        <v>40</v>
      </c>
      <c r="B17" s="16" t="s">
        <v>41</v>
      </c>
      <c r="C17" s="14" t="s">
        <v>35</v>
      </c>
      <c r="D17" s="692">
        <v>12143562</v>
      </c>
      <c r="E17" s="692"/>
      <c r="F17" s="690">
        <v>12143562</v>
      </c>
      <c r="G17" s="1254"/>
      <c r="H17" s="1254"/>
      <c r="I17" s="1254"/>
      <c r="J17" s="1254"/>
      <c r="K17" s="1141">
        <v>12143562</v>
      </c>
    </row>
    <row r="18" spans="1:11" s="11" customFormat="1" ht="19.5" customHeight="1" x14ac:dyDescent="0.3">
      <c r="A18" s="12" t="s">
        <v>42</v>
      </c>
      <c r="B18" s="16" t="s">
        <v>43</v>
      </c>
      <c r="C18" s="14" t="s">
        <v>35</v>
      </c>
      <c r="D18" s="692">
        <v>25291600</v>
      </c>
      <c r="E18" s="692">
        <v>0</v>
      </c>
      <c r="F18" s="690">
        <f t="shared" si="0"/>
        <v>25291600</v>
      </c>
      <c r="G18" s="1254"/>
      <c r="H18" s="1254"/>
      <c r="I18" s="1254"/>
      <c r="J18" s="1254"/>
      <c r="K18" s="1141">
        <v>25291600</v>
      </c>
    </row>
    <row r="19" spans="1:11" s="11" customFormat="1" ht="19.5" customHeight="1" x14ac:dyDescent="0.3">
      <c r="A19" s="12" t="s">
        <v>44</v>
      </c>
      <c r="B19" s="16" t="s">
        <v>45</v>
      </c>
      <c r="C19" s="14" t="s">
        <v>35</v>
      </c>
      <c r="D19" s="692">
        <v>24240000</v>
      </c>
      <c r="E19" s="692"/>
      <c r="F19" s="690">
        <f t="shared" si="0"/>
        <v>24240000</v>
      </c>
      <c r="G19" s="1254"/>
      <c r="H19" s="1254"/>
      <c r="I19" s="1254"/>
      <c r="J19" s="1254"/>
      <c r="K19" s="1141">
        <v>24240000</v>
      </c>
    </row>
    <row r="20" spans="1:11" s="11" customFormat="1" ht="24" customHeight="1" x14ac:dyDescent="0.3">
      <c r="A20" s="8" t="s">
        <v>46</v>
      </c>
      <c r="B20" s="16" t="s">
        <v>47</v>
      </c>
      <c r="C20" s="14" t="s">
        <v>35</v>
      </c>
      <c r="D20" s="692">
        <v>71859630</v>
      </c>
      <c r="E20" s="692"/>
      <c r="F20" s="690">
        <v>71859630</v>
      </c>
      <c r="G20" s="1254"/>
      <c r="H20" s="1254"/>
      <c r="I20" s="1254"/>
      <c r="J20" s="1254"/>
      <c r="K20" s="1141">
        <v>71859630</v>
      </c>
    </row>
    <row r="21" spans="1:11" s="11" customFormat="1" ht="24.75" customHeight="1" x14ac:dyDescent="0.3">
      <c r="A21" s="17" t="s">
        <v>48</v>
      </c>
      <c r="B21" s="16" t="s">
        <v>49</v>
      </c>
      <c r="C21" s="18" t="s">
        <v>35</v>
      </c>
      <c r="D21" s="712"/>
      <c r="E21" s="712"/>
      <c r="F21" s="961">
        <f t="shared" si="0"/>
        <v>0</v>
      </c>
      <c r="G21" s="1255"/>
      <c r="H21" s="1255"/>
      <c r="I21" s="1255"/>
      <c r="J21" s="1255"/>
      <c r="K21" s="1141"/>
    </row>
    <row r="22" spans="1:11" s="973" customFormat="1" ht="18" customHeight="1" x14ac:dyDescent="0.3">
      <c r="A22" s="19" t="s">
        <v>50</v>
      </c>
      <c r="B22" s="20" t="s">
        <v>51</v>
      </c>
      <c r="C22" s="21" t="s">
        <v>52</v>
      </c>
      <c r="D22" s="714">
        <f t="shared" ref="D22:E22" si="4">SUM(D12+D13+D14)</f>
        <v>1025984993</v>
      </c>
      <c r="E22" s="714">
        <f t="shared" si="4"/>
        <v>0</v>
      </c>
      <c r="F22" s="715">
        <f>SUM(F12+F13+F14)</f>
        <v>1025984993</v>
      </c>
      <c r="G22" s="715">
        <f t="shared" ref="G22:J22" si="5">SUM(G12+G13+G14)</f>
        <v>207391219</v>
      </c>
      <c r="H22" s="715">
        <f t="shared" si="5"/>
        <v>0</v>
      </c>
      <c r="I22" s="715">
        <f t="shared" si="5"/>
        <v>7399775</v>
      </c>
      <c r="J22" s="715">
        <f t="shared" si="5"/>
        <v>0</v>
      </c>
      <c r="K22" s="1143">
        <f t="shared" ref="K22" si="6">SUM(K12+K13+K14)</f>
        <v>1240775987</v>
      </c>
    </row>
    <row r="23" spans="1:11" s="11" customFormat="1" ht="15.75" customHeight="1" x14ac:dyDescent="0.3">
      <c r="A23" s="8" t="s">
        <v>53</v>
      </c>
      <c r="B23" s="23" t="s">
        <v>54</v>
      </c>
      <c r="C23" s="10" t="s">
        <v>55</v>
      </c>
      <c r="D23" s="686"/>
      <c r="E23" s="686"/>
      <c r="F23" s="398"/>
      <c r="G23" s="1254"/>
      <c r="H23" s="1254"/>
      <c r="I23" s="1254"/>
      <c r="J23" s="1254"/>
      <c r="K23" s="1141"/>
    </row>
    <row r="24" spans="1:11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 t="shared" ref="D24:E24" si="7">SUM(D25:D30)</f>
        <v>0</v>
      </c>
      <c r="E24" s="402">
        <f t="shared" si="7"/>
        <v>0</v>
      </c>
      <c r="F24" s="401">
        <f>SUM(F25:F30)</f>
        <v>0</v>
      </c>
      <c r="G24" s="1254"/>
      <c r="H24" s="1254"/>
      <c r="I24" s="1254"/>
      <c r="J24" s="1254"/>
      <c r="K24" s="1141"/>
    </row>
    <row r="25" spans="1:11" s="11" customFormat="1" ht="15.75" customHeight="1" x14ac:dyDescent="0.3">
      <c r="A25" s="12" t="s">
        <v>59</v>
      </c>
      <c r="B25" s="15" t="s">
        <v>60</v>
      </c>
      <c r="C25" s="14" t="s">
        <v>58</v>
      </c>
      <c r="D25" s="692"/>
      <c r="E25" s="687"/>
      <c r="F25" s="401"/>
      <c r="G25" s="1254"/>
      <c r="H25" s="1254"/>
      <c r="I25" s="1254"/>
      <c r="J25" s="1254"/>
      <c r="K25" s="1141"/>
    </row>
    <row r="26" spans="1:11" s="11" customFormat="1" ht="24" customHeight="1" x14ac:dyDescent="0.3">
      <c r="A26" s="8" t="s">
        <v>61</v>
      </c>
      <c r="B26" s="25" t="s">
        <v>62</v>
      </c>
      <c r="C26" s="14" t="s">
        <v>58</v>
      </c>
      <c r="D26" s="687"/>
      <c r="E26" s="687"/>
      <c r="F26" s="401"/>
      <c r="G26" s="1254"/>
      <c r="H26" s="1254"/>
      <c r="I26" s="1254"/>
      <c r="J26" s="1254"/>
      <c r="K26" s="1141"/>
    </row>
    <row r="27" spans="1:11" s="11" customFormat="1" ht="15.75" customHeight="1" x14ac:dyDescent="0.3">
      <c r="A27" s="12" t="s">
        <v>63</v>
      </c>
      <c r="B27" s="25" t="s">
        <v>64</v>
      </c>
      <c r="C27" s="14" t="s">
        <v>58</v>
      </c>
      <c r="D27" s="687"/>
      <c r="E27" s="687"/>
      <c r="F27" s="401"/>
      <c r="G27" s="1254"/>
      <c r="H27" s="1254"/>
      <c r="I27" s="1254"/>
      <c r="J27" s="1254"/>
      <c r="K27" s="1141"/>
    </row>
    <row r="28" spans="1:11" s="11" customFormat="1" ht="15.75" customHeight="1" x14ac:dyDescent="0.3">
      <c r="A28" s="12" t="s">
        <v>65</v>
      </c>
      <c r="B28" s="25" t="s">
        <v>66</v>
      </c>
      <c r="C28" s="14" t="s">
        <v>58</v>
      </c>
      <c r="D28" s="687"/>
      <c r="E28" s="687"/>
      <c r="F28" s="401"/>
      <c r="G28" s="1254"/>
      <c r="H28" s="1254"/>
      <c r="I28" s="1254"/>
      <c r="J28" s="1254"/>
      <c r="K28" s="1141"/>
    </row>
    <row r="29" spans="1:11" s="11" customFormat="1" ht="24.75" customHeight="1" x14ac:dyDescent="0.3">
      <c r="A29" s="8" t="s">
        <v>67</v>
      </c>
      <c r="B29" s="25" t="s">
        <v>68</v>
      </c>
      <c r="C29" s="14" t="s">
        <v>58</v>
      </c>
      <c r="D29" s="687"/>
      <c r="E29" s="687"/>
      <c r="F29" s="401"/>
      <c r="G29" s="1254"/>
      <c r="H29" s="1254"/>
      <c r="I29" s="1254"/>
      <c r="J29" s="1254"/>
      <c r="K29" s="1141"/>
    </row>
    <row r="30" spans="1:11" s="11" customFormat="1" ht="24" customHeight="1" x14ac:dyDescent="0.3">
      <c r="A30" s="17" t="s">
        <v>69</v>
      </c>
      <c r="B30" s="26" t="s">
        <v>70</v>
      </c>
      <c r="C30" s="18" t="s">
        <v>58</v>
      </c>
      <c r="D30" s="688"/>
      <c r="E30" s="688"/>
      <c r="F30" s="962"/>
      <c r="G30" s="1255"/>
      <c r="H30" s="1255"/>
      <c r="I30" s="1255"/>
      <c r="J30" s="1255"/>
      <c r="K30" s="1141"/>
    </row>
    <row r="31" spans="1:11" s="974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 t="shared" ref="D31:E31" si="8">SUM(D23+D24)</f>
        <v>0</v>
      </c>
      <c r="E31" s="716">
        <f t="shared" si="8"/>
        <v>0</v>
      </c>
      <c r="F31" s="407">
        <f>SUM(F23+F24)</f>
        <v>0</v>
      </c>
      <c r="G31" s="1256"/>
      <c r="H31" s="1256"/>
      <c r="I31" s="1256"/>
      <c r="J31" s="1256"/>
      <c r="K31" s="1136">
        <f t="shared" ref="K31" si="9">SUM(K23+K24)</f>
        <v>0</v>
      </c>
    </row>
    <row r="32" spans="1:11" s="11" customFormat="1" ht="14.25" customHeight="1" x14ac:dyDescent="0.3">
      <c r="A32" s="30" t="s">
        <v>74</v>
      </c>
      <c r="B32" s="31" t="s">
        <v>75</v>
      </c>
      <c r="C32" s="32" t="s">
        <v>76</v>
      </c>
      <c r="D32" s="689"/>
      <c r="E32" s="689"/>
      <c r="F32" s="963"/>
      <c r="G32" s="1254"/>
      <c r="H32" s="1254"/>
      <c r="I32" s="1254">
        <v>11000</v>
      </c>
      <c r="J32" s="1254"/>
      <c r="K32" s="1141">
        <v>11000</v>
      </c>
    </row>
    <row r="33" spans="1:11" s="11" customFormat="1" ht="14.25" customHeight="1" x14ac:dyDescent="0.3">
      <c r="A33" s="12" t="s">
        <v>77</v>
      </c>
      <c r="B33" s="13" t="s">
        <v>78</v>
      </c>
      <c r="C33" s="14" t="s">
        <v>79</v>
      </c>
      <c r="D33" s="713">
        <f t="shared" ref="D33:E33" si="10">SUM(D34:D36)</f>
        <v>131000000</v>
      </c>
      <c r="E33" s="713">
        <f t="shared" si="10"/>
        <v>0</v>
      </c>
      <c r="F33" s="401">
        <f>SUM(F34:F36)</f>
        <v>131000000</v>
      </c>
      <c r="G33" s="1254"/>
      <c r="H33" s="1254"/>
      <c r="I33" s="1254">
        <v>11887269</v>
      </c>
      <c r="J33" s="1254"/>
      <c r="K33" s="1141">
        <v>142887269</v>
      </c>
    </row>
    <row r="34" spans="1:11" s="11" customFormat="1" ht="14.25" customHeight="1" x14ac:dyDescent="0.3">
      <c r="A34" s="12" t="s">
        <v>80</v>
      </c>
      <c r="B34" s="33" t="s">
        <v>81</v>
      </c>
      <c r="C34" s="34" t="s">
        <v>79</v>
      </c>
      <c r="D34" s="693">
        <v>75000000</v>
      </c>
      <c r="E34" s="693"/>
      <c r="F34" s="957">
        <f>D34+E34</f>
        <v>75000000</v>
      </c>
      <c r="G34" s="1254"/>
      <c r="H34" s="1254"/>
      <c r="I34" s="1254">
        <f t="shared" ref="I34:I42" si="11">K34-F34-G34</f>
        <v>0</v>
      </c>
      <c r="J34" s="1254"/>
      <c r="K34" s="1141">
        <v>75000000</v>
      </c>
    </row>
    <row r="35" spans="1:11" s="11" customFormat="1" ht="14.25" customHeight="1" x14ac:dyDescent="0.3">
      <c r="A35" s="8" t="s">
        <v>82</v>
      </c>
      <c r="B35" s="35" t="s">
        <v>83</v>
      </c>
      <c r="C35" s="34" t="s">
        <v>79</v>
      </c>
      <c r="D35" s="693">
        <v>6000000</v>
      </c>
      <c r="E35" s="693"/>
      <c r="F35" s="957">
        <f t="shared" ref="F35:F44" si="12">D35+E35</f>
        <v>6000000</v>
      </c>
      <c r="G35" s="1254"/>
      <c r="H35" s="1254"/>
      <c r="I35" s="1254">
        <v>11887269</v>
      </c>
      <c r="J35" s="1254"/>
      <c r="K35" s="1141">
        <v>17887269</v>
      </c>
    </row>
    <row r="36" spans="1:11" s="11" customFormat="1" ht="14.25" customHeight="1" x14ac:dyDescent="0.3">
      <c r="A36" s="8" t="s">
        <v>84</v>
      </c>
      <c r="B36" s="35" t="s">
        <v>85</v>
      </c>
      <c r="C36" s="34" t="s">
        <v>79</v>
      </c>
      <c r="D36" s="693">
        <v>50000000</v>
      </c>
      <c r="E36" s="693"/>
      <c r="F36" s="957">
        <f t="shared" si="12"/>
        <v>50000000</v>
      </c>
      <c r="G36" s="1254"/>
      <c r="H36" s="1254"/>
      <c r="I36" s="1254">
        <f t="shared" si="11"/>
        <v>0</v>
      </c>
      <c r="J36" s="1254"/>
      <c r="K36" s="1141">
        <v>50000000</v>
      </c>
    </row>
    <row r="37" spans="1:11" s="11" customFormat="1" ht="14.25" customHeight="1" x14ac:dyDescent="0.3">
      <c r="A37" s="12" t="s">
        <v>86</v>
      </c>
      <c r="B37" s="36" t="s">
        <v>87</v>
      </c>
      <c r="C37" s="14" t="s">
        <v>88</v>
      </c>
      <c r="D37" s="713">
        <f t="shared" ref="D37:E37" si="13">SUM(D38:D39)</f>
        <v>580000000</v>
      </c>
      <c r="E37" s="713">
        <f t="shared" si="13"/>
        <v>0</v>
      </c>
      <c r="F37" s="957">
        <f t="shared" si="12"/>
        <v>580000000</v>
      </c>
      <c r="G37" s="1254"/>
      <c r="H37" s="1254"/>
      <c r="I37" s="1254">
        <f t="shared" si="11"/>
        <v>0</v>
      </c>
      <c r="J37" s="1254"/>
      <c r="K37" s="1141">
        <v>580000000</v>
      </c>
    </row>
    <row r="38" spans="1:11" s="11" customFormat="1" ht="14.25" customHeight="1" x14ac:dyDescent="0.3">
      <c r="A38" s="12" t="s">
        <v>89</v>
      </c>
      <c r="B38" s="37" t="s">
        <v>90</v>
      </c>
      <c r="C38" s="34" t="s">
        <v>88</v>
      </c>
      <c r="D38" s="693">
        <v>580000000</v>
      </c>
      <c r="E38" s="693"/>
      <c r="F38" s="957">
        <f t="shared" si="12"/>
        <v>580000000</v>
      </c>
      <c r="G38" s="1254"/>
      <c r="H38" s="1254"/>
      <c r="I38" s="1254">
        <f t="shared" si="11"/>
        <v>0</v>
      </c>
      <c r="J38" s="1254"/>
      <c r="K38" s="1141">
        <v>580000000</v>
      </c>
    </row>
    <row r="39" spans="1:11" s="11" customFormat="1" ht="14.25" customHeight="1" x14ac:dyDescent="0.3">
      <c r="A39" s="8" t="s">
        <v>91</v>
      </c>
      <c r="B39" s="37" t="s">
        <v>92</v>
      </c>
      <c r="C39" s="34" t="s">
        <v>88</v>
      </c>
      <c r="D39" s="693"/>
      <c r="E39" s="693"/>
      <c r="F39" s="957">
        <f t="shared" si="12"/>
        <v>0</v>
      </c>
      <c r="G39" s="1254"/>
      <c r="H39" s="1254"/>
      <c r="I39" s="1254">
        <f t="shared" si="11"/>
        <v>0</v>
      </c>
      <c r="J39" s="1254"/>
      <c r="K39" s="1141"/>
    </row>
    <row r="40" spans="1:11" s="11" customFormat="1" ht="17.25" customHeight="1" x14ac:dyDescent="0.3">
      <c r="A40" s="8" t="s">
        <v>93</v>
      </c>
      <c r="B40" s="38" t="s">
        <v>94</v>
      </c>
      <c r="C40" s="14" t="s">
        <v>95</v>
      </c>
      <c r="D40" s="692">
        <v>40000000</v>
      </c>
      <c r="E40" s="692"/>
      <c r="F40" s="957">
        <f t="shared" si="12"/>
        <v>40000000</v>
      </c>
      <c r="G40" s="1254"/>
      <c r="H40" s="1254"/>
      <c r="I40" s="1254">
        <f t="shared" si="11"/>
        <v>0</v>
      </c>
      <c r="J40" s="1254"/>
      <c r="K40" s="1141">
        <v>40000000</v>
      </c>
    </row>
    <row r="41" spans="1:11" s="11" customFormat="1" ht="17.25" customHeight="1" x14ac:dyDescent="0.3">
      <c r="A41" s="12" t="s">
        <v>96</v>
      </c>
      <c r="B41" s="36" t="s">
        <v>97</v>
      </c>
      <c r="C41" s="14" t="s">
        <v>98</v>
      </c>
      <c r="D41" s="713">
        <f t="shared" ref="D41:E41" si="14">SUM(D42:D43)</f>
        <v>2300000</v>
      </c>
      <c r="E41" s="713">
        <f t="shared" si="14"/>
        <v>0</v>
      </c>
      <c r="F41" s="957">
        <f t="shared" si="12"/>
        <v>2300000</v>
      </c>
      <c r="G41" s="1254"/>
      <c r="H41" s="1254"/>
      <c r="I41" s="1254">
        <v>-800000</v>
      </c>
      <c r="J41" s="1254"/>
      <c r="K41" s="1141">
        <v>1500000</v>
      </c>
    </row>
    <row r="42" spans="1:11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3">
        <v>1500000</v>
      </c>
      <c r="E42" s="693"/>
      <c r="F42" s="957">
        <f t="shared" si="12"/>
        <v>1500000</v>
      </c>
      <c r="G42" s="1254"/>
      <c r="H42" s="1254"/>
      <c r="I42" s="1254">
        <f t="shared" si="11"/>
        <v>0</v>
      </c>
      <c r="J42" s="1254"/>
      <c r="K42" s="1141">
        <v>1500000</v>
      </c>
    </row>
    <row r="43" spans="1:11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3">
        <v>800000</v>
      </c>
      <c r="E43" s="693"/>
      <c r="F43" s="957">
        <f t="shared" si="12"/>
        <v>800000</v>
      </c>
      <c r="G43" s="1254"/>
      <c r="H43" s="1254"/>
      <c r="I43" s="1254">
        <v>-800000</v>
      </c>
      <c r="J43" s="1254"/>
      <c r="K43" s="1141">
        <v>0</v>
      </c>
    </row>
    <row r="44" spans="1:11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17">
        <v>1000000</v>
      </c>
      <c r="E44" s="717"/>
      <c r="F44" s="964">
        <f t="shared" si="12"/>
        <v>1000000</v>
      </c>
      <c r="G44" s="1255">
        <v>6144185</v>
      </c>
      <c r="H44" s="1255"/>
      <c r="I44" s="1254">
        <v>1800000</v>
      </c>
      <c r="J44" s="1254"/>
      <c r="K44" s="1141">
        <v>8944185</v>
      </c>
    </row>
    <row r="45" spans="1:11" s="974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 t="shared" ref="D45:E45" si="15">SUM(D32+D33+D37+D40+D41+D44)</f>
        <v>754300000</v>
      </c>
      <c r="E45" s="716">
        <f t="shared" si="15"/>
        <v>0</v>
      </c>
      <c r="F45" s="407">
        <f>SUM(F32+F33+F37+F40+F41+F44)</f>
        <v>754300000</v>
      </c>
      <c r="G45" s="407">
        <f t="shared" ref="G45:J45" si="16">SUM(G32+G33+G37+G40+G41+G44)</f>
        <v>6144185</v>
      </c>
      <c r="H45" s="407">
        <f t="shared" si="16"/>
        <v>0</v>
      </c>
      <c r="I45" s="407">
        <f t="shared" si="16"/>
        <v>12898269</v>
      </c>
      <c r="J45" s="407">
        <f t="shared" si="16"/>
        <v>0</v>
      </c>
      <c r="K45" s="1143">
        <f t="shared" ref="K45" si="17">SUM(K32+K33+K37+K40+K41+K44)</f>
        <v>773342454</v>
      </c>
    </row>
    <row r="46" spans="1:11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27">
        <v>51000000</v>
      </c>
      <c r="E46" s="727">
        <v>0</v>
      </c>
      <c r="F46" s="398">
        <f>D46+E46</f>
        <v>51000000</v>
      </c>
      <c r="G46" s="1254"/>
      <c r="H46" s="1254"/>
      <c r="I46" s="1254"/>
      <c r="J46" s="1254"/>
      <c r="K46" s="1141">
        <v>51000000</v>
      </c>
    </row>
    <row r="47" spans="1:11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19">
        <v>31021000</v>
      </c>
      <c r="E47" s="719"/>
      <c r="F47" s="401">
        <f t="shared" ref="F47:F56" si="18">D47+E47</f>
        <v>31021000</v>
      </c>
      <c r="G47" s="1254"/>
      <c r="H47" s="1254"/>
      <c r="I47" s="1254">
        <f>K47-F47-G47</f>
        <v>0</v>
      </c>
      <c r="J47" s="1254"/>
      <c r="K47" s="1141">
        <v>31021000</v>
      </c>
    </row>
    <row r="48" spans="1:11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19">
        <v>14190000</v>
      </c>
      <c r="E48" s="719"/>
      <c r="F48" s="401">
        <f t="shared" si="18"/>
        <v>14190000</v>
      </c>
      <c r="G48" s="1254"/>
      <c r="H48" s="1254"/>
      <c r="I48" s="1254">
        <f t="shared" ref="I48:I55" si="19">K48-F48-G48</f>
        <v>0</v>
      </c>
      <c r="J48" s="1254"/>
      <c r="K48" s="1141">
        <v>14190000</v>
      </c>
    </row>
    <row r="49" spans="1:11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19">
        <v>42059542</v>
      </c>
      <c r="E49" s="719"/>
      <c r="F49" s="401">
        <f t="shared" si="18"/>
        <v>42059542</v>
      </c>
      <c r="G49" s="1254"/>
      <c r="H49" s="1254"/>
      <c r="I49" s="1254">
        <f t="shared" si="19"/>
        <v>0</v>
      </c>
      <c r="J49" s="1254"/>
      <c r="K49" s="1141">
        <v>42059542</v>
      </c>
    </row>
    <row r="50" spans="1:11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19">
        <v>23000000</v>
      </c>
      <c r="E50" s="719"/>
      <c r="F50" s="401">
        <f t="shared" si="18"/>
        <v>23000000</v>
      </c>
      <c r="G50" s="1254"/>
      <c r="H50" s="1254"/>
      <c r="I50" s="1254">
        <f t="shared" si="19"/>
        <v>0</v>
      </c>
      <c r="J50" s="1254"/>
      <c r="K50" s="1141">
        <v>23000000</v>
      </c>
    </row>
    <row r="51" spans="1:11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19">
        <v>24850000</v>
      </c>
      <c r="E51" s="719">
        <v>0</v>
      </c>
      <c r="F51" s="401">
        <f t="shared" si="18"/>
        <v>24850000</v>
      </c>
      <c r="G51" s="1254"/>
      <c r="H51" s="1254"/>
      <c r="I51" s="1254">
        <f t="shared" si="19"/>
        <v>0</v>
      </c>
      <c r="J51" s="1254"/>
      <c r="K51" s="1141">
        <v>24850000</v>
      </c>
    </row>
    <row r="52" spans="1:11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19"/>
      <c r="E52" s="719"/>
      <c r="F52" s="401">
        <f t="shared" si="18"/>
        <v>0</v>
      </c>
      <c r="G52" s="1254"/>
      <c r="H52" s="1254"/>
      <c r="I52" s="1254">
        <v>2955000</v>
      </c>
      <c r="J52" s="1254"/>
      <c r="K52" s="1141">
        <v>2955000</v>
      </c>
    </row>
    <row r="53" spans="1:11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19">
        <v>500000</v>
      </c>
      <c r="E53" s="719"/>
      <c r="F53" s="401">
        <f t="shared" si="18"/>
        <v>500000</v>
      </c>
      <c r="G53" s="1254">
        <v>1000000</v>
      </c>
      <c r="H53" s="1254"/>
      <c r="I53" s="1254">
        <v>1199211</v>
      </c>
      <c r="J53" s="1254"/>
      <c r="K53" s="1141">
        <v>2699211</v>
      </c>
    </row>
    <row r="54" spans="1:11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19"/>
      <c r="E54" s="719"/>
      <c r="F54" s="401">
        <f t="shared" si="18"/>
        <v>0</v>
      </c>
      <c r="G54" s="1254"/>
      <c r="H54" s="1254"/>
      <c r="I54" s="1254">
        <f t="shared" si="19"/>
        <v>0</v>
      </c>
      <c r="J54" s="1254"/>
      <c r="K54" s="1141"/>
    </row>
    <row r="55" spans="1:11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19" t="s">
        <v>777</v>
      </c>
      <c r="E55" s="719"/>
      <c r="F55" s="401">
        <v>0</v>
      </c>
      <c r="G55" s="1254"/>
      <c r="H55" s="1254"/>
      <c r="I55" s="1254">
        <f t="shared" si="19"/>
        <v>0</v>
      </c>
      <c r="J55" s="1254"/>
      <c r="K55" s="1141"/>
    </row>
    <row r="56" spans="1:11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17">
        <v>254000</v>
      </c>
      <c r="E56" s="717"/>
      <c r="F56" s="682">
        <f t="shared" si="18"/>
        <v>254000</v>
      </c>
      <c r="G56" s="1255">
        <v>7868235</v>
      </c>
      <c r="H56" s="1255"/>
      <c r="I56" s="1254">
        <v>31419</v>
      </c>
      <c r="J56" s="1254"/>
      <c r="K56" s="1141">
        <v>8153654</v>
      </c>
    </row>
    <row r="57" spans="1:11" s="973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>SUM(D46:D56)</f>
        <v>186874542</v>
      </c>
      <c r="E57" s="728">
        <f t="shared" ref="E57" si="20">SUM(E46:E56)</f>
        <v>0</v>
      </c>
      <c r="F57" s="683">
        <f>SUM(F46:F56)</f>
        <v>186874542</v>
      </c>
      <c r="G57" s="683">
        <f t="shared" ref="G57:J57" si="21">SUM(G46:G56)</f>
        <v>8868235</v>
      </c>
      <c r="H57" s="683">
        <f t="shared" si="21"/>
        <v>0</v>
      </c>
      <c r="I57" s="683">
        <f t="shared" si="21"/>
        <v>4185630</v>
      </c>
      <c r="J57" s="683">
        <f t="shared" si="21"/>
        <v>0</v>
      </c>
      <c r="K57" s="1145">
        <f t="shared" ref="K57" si="22">SUM(K46:K56)</f>
        <v>199928407</v>
      </c>
    </row>
    <row r="58" spans="1:11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18"/>
      <c r="E58" s="718"/>
      <c r="F58" s="965">
        <f>D58+E57</f>
        <v>0</v>
      </c>
      <c r="G58" s="1254"/>
      <c r="H58" s="1254"/>
      <c r="I58" s="1254"/>
      <c r="J58" s="1254"/>
      <c r="K58" s="1141"/>
    </row>
    <row r="59" spans="1:11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19">
        <v>30555600</v>
      </c>
      <c r="E59" s="719"/>
      <c r="F59" s="958">
        <f t="shared" ref="F59:F62" si="23">D59+E58</f>
        <v>30555600</v>
      </c>
      <c r="G59" s="1254">
        <v>-260000</v>
      </c>
      <c r="H59" s="1254"/>
      <c r="I59" s="1254"/>
      <c r="J59" s="1254"/>
      <c r="K59" s="1141">
        <v>30295600</v>
      </c>
    </row>
    <row r="60" spans="1:11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19">
        <v>0</v>
      </c>
      <c r="E60" s="719"/>
      <c r="F60" s="958">
        <f t="shared" si="23"/>
        <v>0</v>
      </c>
      <c r="G60" s="1254">
        <v>200000</v>
      </c>
      <c r="H60" s="1254"/>
      <c r="I60" s="1254"/>
      <c r="J60" s="1254"/>
      <c r="K60" s="1141">
        <v>200000</v>
      </c>
    </row>
    <row r="61" spans="1:11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19"/>
      <c r="E61" s="719"/>
      <c r="F61" s="958">
        <f t="shared" si="23"/>
        <v>0</v>
      </c>
      <c r="G61" s="1254"/>
      <c r="H61" s="1254"/>
      <c r="I61" s="1254"/>
      <c r="J61" s="1254"/>
      <c r="K61" s="1141"/>
    </row>
    <row r="62" spans="1:11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17"/>
      <c r="E62" s="717"/>
      <c r="F62" s="966">
        <f t="shared" si="23"/>
        <v>0</v>
      </c>
      <c r="G62" s="1255"/>
      <c r="H62" s="1255"/>
      <c r="I62" s="1255"/>
      <c r="J62" s="1255"/>
      <c r="K62" s="1141"/>
    </row>
    <row r="63" spans="1:11" s="973" customFormat="1" ht="19.5" customHeight="1" x14ac:dyDescent="0.3">
      <c r="A63" s="27" t="s">
        <v>160</v>
      </c>
      <c r="B63" s="46" t="s">
        <v>161</v>
      </c>
      <c r="C63" s="61" t="s">
        <v>162</v>
      </c>
      <c r="D63" s="720">
        <f t="shared" ref="D63:E63" si="24">SUM(D58:D62)</f>
        <v>30555600</v>
      </c>
      <c r="E63" s="720">
        <f t="shared" si="24"/>
        <v>0</v>
      </c>
      <c r="F63" s="721">
        <f>SUM(F58:F62)</f>
        <v>30555600</v>
      </c>
      <c r="G63" s="721">
        <f t="shared" ref="G63:J63" si="25">SUM(G58:G62)</f>
        <v>-60000</v>
      </c>
      <c r="H63" s="721">
        <f t="shared" si="25"/>
        <v>0</v>
      </c>
      <c r="I63" s="721">
        <f t="shared" si="25"/>
        <v>0</v>
      </c>
      <c r="J63" s="721">
        <f t="shared" si="25"/>
        <v>0</v>
      </c>
      <c r="K63" s="1143">
        <f t="shared" ref="K63" si="26">SUM(K58:K62)</f>
        <v>30495600</v>
      </c>
    </row>
    <row r="64" spans="1:11" s="11" customFormat="1" ht="24" customHeight="1" x14ac:dyDescent="0.3">
      <c r="A64" s="30" t="s">
        <v>163</v>
      </c>
      <c r="B64" s="52" t="s">
        <v>164</v>
      </c>
      <c r="C64" s="53" t="s">
        <v>165</v>
      </c>
      <c r="D64" s="722"/>
      <c r="E64" s="955"/>
      <c r="F64" s="398"/>
      <c r="G64" s="1254"/>
      <c r="H64" s="1254"/>
      <c r="I64" s="1254"/>
      <c r="J64" s="1254"/>
      <c r="K64" s="1141"/>
    </row>
    <row r="65" spans="1:13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3"/>
      <c r="E65" s="688"/>
      <c r="F65" s="682"/>
      <c r="G65" s="1255"/>
      <c r="H65" s="1255"/>
      <c r="I65" s="1255"/>
      <c r="J65" s="1255"/>
      <c r="K65" s="1141"/>
    </row>
    <row r="66" spans="1:13" s="973" customFormat="1" ht="17.25" customHeight="1" x14ac:dyDescent="0.3">
      <c r="A66" s="27" t="s">
        <v>169</v>
      </c>
      <c r="B66" s="20" t="s">
        <v>170</v>
      </c>
      <c r="C66" s="21" t="s">
        <v>171</v>
      </c>
      <c r="D66" s="715">
        <f t="shared" ref="D66:E66" si="27">SUM(D64:D65)</f>
        <v>0</v>
      </c>
      <c r="E66" s="714">
        <f t="shared" si="27"/>
        <v>0</v>
      </c>
      <c r="F66" s="715">
        <f>SUM(F64:F65)</f>
        <v>0</v>
      </c>
      <c r="G66" s="1256"/>
      <c r="H66" s="1256"/>
      <c r="I66" s="1256"/>
      <c r="J66" s="1256"/>
      <c r="K66" s="1143">
        <f t="shared" ref="K66" si="28">SUM(K64:K65)</f>
        <v>0</v>
      </c>
    </row>
    <row r="67" spans="1:13" s="11" customFormat="1" ht="16.5" customHeight="1" x14ac:dyDescent="0.3">
      <c r="A67" s="8" t="s">
        <v>172</v>
      </c>
      <c r="B67" s="9" t="s">
        <v>173</v>
      </c>
      <c r="C67" s="10" t="s">
        <v>174</v>
      </c>
      <c r="D67" s="724"/>
      <c r="E67" s="686"/>
      <c r="F67" s="967"/>
      <c r="G67" s="1254">
        <v>60000</v>
      </c>
      <c r="H67" s="1254"/>
      <c r="I67" s="1254">
        <v>693667</v>
      </c>
      <c r="J67" s="1254"/>
      <c r="K67" s="1141">
        <v>753667</v>
      </c>
    </row>
    <row r="68" spans="1:13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3"/>
      <c r="E68" s="688"/>
      <c r="F68" s="677"/>
      <c r="G68" s="1255"/>
      <c r="H68" s="1255"/>
      <c r="I68" s="1255"/>
      <c r="J68" s="1255"/>
      <c r="K68" s="1141"/>
    </row>
    <row r="69" spans="1:13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25">
        <f t="shared" ref="D69:E69" si="29">SUM(D67:D68)</f>
        <v>0</v>
      </c>
      <c r="E69" s="956">
        <f t="shared" si="29"/>
        <v>0</v>
      </c>
      <c r="F69" s="969">
        <f>SUM(F67:F68)</f>
        <v>0</v>
      </c>
      <c r="G69" s="969">
        <f t="shared" ref="G69:J69" si="30">SUM(G67:G68)</f>
        <v>60000</v>
      </c>
      <c r="H69" s="969">
        <f t="shared" si="30"/>
        <v>0</v>
      </c>
      <c r="I69" s="969">
        <f t="shared" si="30"/>
        <v>693667</v>
      </c>
      <c r="J69" s="969">
        <f t="shared" si="30"/>
        <v>0</v>
      </c>
      <c r="K69" s="1145">
        <f t="shared" ref="K69" si="31">SUM(K67:K68)</f>
        <v>753667</v>
      </c>
    </row>
    <row r="70" spans="1:13" s="974" customFormat="1" ht="25.5" customHeight="1" x14ac:dyDescent="0.3">
      <c r="A70" s="27" t="s">
        <v>181</v>
      </c>
      <c r="B70" s="28" t="s">
        <v>182</v>
      </c>
      <c r="C70" s="82" t="s">
        <v>183</v>
      </c>
      <c r="D70" s="407">
        <f t="shared" ref="D70:E70" si="32">SUM(D22+D31+D45+D57+D63+D66+D69)</f>
        <v>1997715135</v>
      </c>
      <c r="E70" s="716">
        <f t="shared" si="32"/>
        <v>0</v>
      </c>
      <c r="F70" s="407">
        <f>SUM(F22+F31+F45+F57+F63+F66+F69)</f>
        <v>1997715135</v>
      </c>
      <c r="G70" s="407">
        <f t="shared" ref="G70:J70" si="33">SUM(G22+G31+G45+G57+G63+G66+G69)</f>
        <v>222403639</v>
      </c>
      <c r="H70" s="407">
        <f t="shared" si="33"/>
        <v>0</v>
      </c>
      <c r="I70" s="407">
        <f t="shared" si="33"/>
        <v>25177341</v>
      </c>
      <c r="J70" s="407">
        <f t="shared" si="33"/>
        <v>0</v>
      </c>
      <c r="K70" s="1143">
        <f t="shared" ref="K70" si="34">SUM(K22+K31+K45+K57+K63+K66+K69)</f>
        <v>2245296115</v>
      </c>
    </row>
    <row r="71" spans="1:13" s="11" customFormat="1" ht="14.25" customHeight="1" x14ac:dyDescent="0.3">
      <c r="A71" s="8" t="s">
        <v>184</v>
      </c>
      <c r="B71" s="9" t="s">
        <v>185</v>
      </c>
      <c r="C71" s="10" t="s">
        <v>186</v>
      </c>
      <c r="D71" s="711"/>
      <c r="E71" s="711"/>
      <c r="F71" s="968"/>
      <c r="G71" s="1254"/>
      <c r="H71" s="1254">
        <v>350000000</v>
      </c>
      <c r="I71" s="1254"/>
      <c r="J71" s="1254"/>
      <c r="K71" s="1141">
        <v>350000000</v>
      </c>
    </row>
    <row r="72" spans="1:13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v>2704506296</v>
      </c>
      <c r="E72" s="729">
        <f>SUM(E73:E74)</f>
        <v>14639474</v>
      </c>
      <c r="F72" s="418">
        <f>D72+E72</f>
        <v>2719145770</v>
      </c>
      <c r="G72" s="1254">
        <v>180828223</v>
      </c>
      <c r="H72" s="1254"/>
      <c r="I72" s="1254">
        <f>K72-F72-G72</f>
        <v>0</v>
      </c>
      <c r="J72" s="1254"/>
      <c r="K72" s="1141">
        <v>2899973993</v>
      </c>
    </row>
    <row r="73" spans="1:13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92">
        <v>2704506296</v>
      </c>
      <c r="E73" s="692">
        <v>0</v>
      </c>
      <c r="F73" s="418">
        <f>D73+E73</f>
        <v>2704506296</v>
      </c>
      <c r="G73" s="1254">
        <v>180828223</v>
      </c>
      <c r="H73" s="1254"/>
      <c r="I73" s="1254">
        <v>-36074310</v>
      </c>
      <c r="J73" s="1254"/>
      <c r="K73" s="1141">
        <v>2849260209</v>
      </c>
    </row>
    <row r="74" spans="1:13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12"/>
      <c r="E74" s="712">
        <v>14639474</v>
      </c>
      <c r="F74" s="966">
        <f>D74+E74</f>
        <v>14639474</v>
      </c>
      <c r="G74" s="1255"/>
      <c r="H74" s="1255"/>
      <c r="I74" s="1254">
        <v>36074310</v>
      </c>
      <c r="J74" s="1254"/>
      <c r="K74" s="1141">
        <v>50713784</v>
      </c>
    </row>
    <row r="75" spans="1:13" s="973" customFormat="1" ht="24.75" customHeight="1" x14ac:dyDescent="0.3">
      <c r="A75" s="27" t="s">
        <v>196</v>
      </c>
      <c r="B75" s="726" t="s">
        <v>197</v>
      </c>
      <c r="C75" s="21" t="s">
        <v>198</v>
      </c>
      <c r="D75" s="716">
        <f t="shared" ref="D75:E75" si="35">SUM(D71:D72)</f>
        <v>2704506296</v>
      </c>
      <c r="E75" s="716">
        <f t="shared" si="35"/>
        <v>14639474</v>
      </c>
      <c r="F75" s="407">
        <f>SUM(F71:F72)</f>
        <v>2719145770</v>
      </c>
      <c r="G75" s="407">
        <f t="shared" ref="G75:J75" si="36">SUM(G71:G72)</f>
        <v>180828223</v>
      </c>
      <c r="H75" s="407">
        <f t="shared" si="36"/>
        <v>350000000</v>
      </c>
      <c r="I75" s="407">
        <f t="shared" si="36"/>
        <v>0</v>
      </c>
      <c r="J75" s="407">
        <f t="shared" si="36"/>
        <v>0</v>
      </c>
      <c r="K75" s="1143">
        <f t="shared" ref="K75" si="37">SUM(K71:K72)</f>
        <v>3249973993</v>
      </c>
    </row>
    <row r="76" spans="1:13" s="973" customFormat="1" ht="27" customHeight="1" x14ac:dyDescent="0.3">
      <c r="A76" s="27" t="s">
        <v>199</v>
      </c>
      <c r="B76" s="726" t="s">
        <v>200</v>
      </c>
      <c r="C76" s="21" t="s">
        <v>674</v>
      </c>
      <c r="D76" s="716">
        <f t="shared" ref="D76:E76" si="38">SUM(D75,D70)</f>
        <v>4702221431</v>
      </c>
      <c r="E76" s="716">
        <f t="shared" si="38"/>
        <v>14639474</v>
      </c>
      <c r="F76" s="407">
        <f>SUM(F75,F70)</f>
        <v>4716860905</v>
      </c>
      <c r="G76" s="407">
        <f t="shared" ref="G76:J76" si="39">SUM(G75,G70)</f>
        <v>403231862</v>
      </c>
      <c r="H76" s="407">
        <f t="shared" si="39"/>
        <v>350000000</v>
      </c>
      <c r="I76" s="407">
        <f t="shared" si="39"/>
        <v>25177341</v>
      </c>
      <c r="J76" s="407">
        <f t="shared" si="39"/>
        <v>0</v>
      </c>
      <c r="K76" s="1143">
        <f t="shared" ref="K76" si="40">SUM(K75,K70)</f>
        <v>5495270108</v>
      </c>
      <c r="M76" s="1301"/>
    </row>
    <row r="77" spans="1:13" ht="17.25" customHeight="1" x14ac:dyDescent="0.35">
      <c r="A77" s="1372"/>
      <c r="B77" s="1372"/>
      <c r="C77" s="1372"/>
      <c r="D77" s="1372"/>
      <c r="E77" s="1372"/>
      <c r="F77" s="1372"/>
    </row>
    <row r="78" spans="1:13" s="62" customFormat="1" ht="16.5" customHeight="1" x14ac:dyDescent="0.35">
      <c r="A78" s="1374" t="s">
        <v>201</v>
      </c>
      <c r="B78" s="1374"/>
      <c r="C78" s="1374"/>
      <c r="D78" s="1374"/>
      <c r="E78" s="1374"/>
      <c r="F78" s="1374"/>
      <c r="G78" s="1374"/>
      <c r="H78" s="1374"/>
      <c r="I78" s="1374"/>
      <c r="J78" s="1374"/>
      <c r="K78" s="1374"/>
    </row>
    <row r="79" spans="1:13" ht="38.15" customHeight="1" x14ac:dyDescent="0.35">
      <c r="A79" s="270" t="s">
        <v>2</v>
      </c>
      <c r="B79" s="270" t="s">
        <v>202</v>
      </c>
      <c r="C79" s="270" t="s">
        <v>4</v>
      </c>
      <c r="D79" s="270" t="s">
        <v>465</v>
      </c>
      <c r="E79" s="270" t="s">
        <v>466</v>
      </c>
      <c r="F79" s="270" t="str">
        <f>+F4</f>
        <v>2018. évi eredeti előirányzat</v>
      </c>
      <c r="G79" s="293" t="s">
        <v>936</v>
      </c>
      <c r="H79" s="293" t="s">
        <v>971</v>
      </c>
      <c r="I79" s="293" t="s">
        <v>974</v>
      </c>
      <c r="J79" s="293" t="s">
        <v>987</v>
      </c>
      <c r="K79" s="1138" t="s">
        <v>937</v>
      </c>
    </row>
    <row r="80" spans="1:13" s="7" customFormat="1" ht="12" customHeight="1" x14ac:dyDescent="0.25">
      <c r="A80" s="270" t="s">
        <v>5</v>
      </c>
      <c r="B80" s="270" t="s">
        <v>6</v>
      </c>
      <c r="C80" s="270" t="s">
        <v>7</v>
      </c>
      <c r="D80" s="270" t="s">
        <v>8</v>
      </c>
      <c r="E80" s="270" t="s">
        <v>267</v>
      </c>
      <c r="F80" s="270" t="s">
        <v>467</v>
      </c>
      <c r="G80" s="972" t="s">
        <v>767</v>
      </c>
      <c r="H80" s="972" t="s">
        <v>938</v>
      </c>
      <c r="I80" s="972" t="s">
        <v>939</v>
      </c>
      <c r="J80" s="972" t="s">
        <v>972</v>
      </c>
      <c r="K80" s="1139" t="s">
        <v>973</v>
      </c>
    </row>
    <row r="81" spans="1:15" ht="16.5" customHeight="1" x14ac:dyDescent="0.35">
      <c r="A81" s="47" t="s">
        <v>9</v>
      </c>
      <c r="B81" s="63" t="s">
        <v>203</v>
      </c>
      <c r="C81" s="64" t="s">
        <v>204</v>
      </c>
      <c r="D81" s="971">
        <v>177196162</v>
      </c>
      <c r="E81" s="971"/>
      <c r="F81" s="398">
        <f>D81+E81</f>
        <v>177196162</v>
      </c>
      <c r="G81" s="1254">
        <v>133054707</v>
      </c>
      <c r="H81" s="1254"/>
      <c r="I81" s="1254">
        <v>5000000</v>
      </c>
      <c r="J81" s="1254"/>
      <c r="K81" s="1140">
        <v>315250869</v>
      </c>
    </row>
    <row r="82" spans="1:15" ht="16.5" customHeight="1" x14ac:dyDescent="0.35">
      <c r="A82" s="49" t="s">
        <v>12</v>
      </c>
      <c r="B82" s="65" t="s">
        <v>205</v>
      </c>
      <c r="C82" s="66" t="s">
        <v>206</v>
      </c>
      <c r="D82" s="698">
        <v>25877657</v>
      </c>
      <c r="E82" s="698"/>
      <c r="F82" s="401">
        <f t="shared" ref="F82:F94" si="41">D82+E82</f>
        <v>25877657</v>
      </c>
      <c r="G82" s="1254">
        <v>12972833</v>
      </c>
      <c r="H82" s="1254"/>
      <c r="I82" s="1254">
        <f t="shared" ref="I82:I94" si="42">K82-F82-G82</f>
        <v>0</v>
      </c>
      <c r="J82" s="1254"/>
      <c r="K82" s="1141">
        <v>38850490</v>
      </c>
    </row>
    <row r="83" spans="1:15" ht="16.5" customHeight="1" x14ac:dyDescent="0.35">
      <c r="A83" s="49" t="s">
        <v>15</v>
      </c>
      <c r="B83" s="65" t="s">
        <v>207</v>
      </c>
      <c r="C83" s="66" t="s">
        <v>208</v>
      </c>
      <c r="D83" s="698">
        <v>739256650</v>
      </c>
      <c r="E83" s="698">
        <v>0</v>
      </c>
      <c r="F83" s="401">
        <f t="shared" si="41"/>
        <v>739256650</v>
      </c>
      <c r="G83" s="1254">
        <v>156601889</v>
      </c>
      <c r="H83" s="1254"/>
      <c r="I83" s="1254">
        <v>2459362</v>
      </c>
      <c r="J83" s="1254"/>
      <c r="K83" s="1141">
        <v>898317901</v>
      </c>
    </row>
    <row r="84" spans="1:15" ht="16.5" customHeight="1" x14ac:dyDescent="0.35">
      <c r="A84" s="49" t="s">
        <v>18</v>
      </c>
      <c r="B84" s="65" t="s">
        <v>209</v>
      </c>
      <c r="C84" s="66" t="s">
        <v>210</v>
      </c>
      <c r="D84" s="698">
        <v>66415000</v>
      </c>
      <c r="E84" s="698"/>
      <c r="F84" s="401">
        <f t="shared" si="41"/>
        <v>66415000</v>
      </c>
      <c r="G84" s="1254">
        <v>108000</v>
      </c>
      <c r="H84" s="1254"/>
      <c r="I84" s="1254">
        <v>-108000</v>
      </c>
      <c r="J84" s="1254"/>
      <c r="K84" s="1141">
        <v>66415000</v>
      </c>
    </row>
    <row r="85" spans="1:15" ht="16.5" customHeight="1" x14ac:dyDescent="0.35">
      <c r="A85" s="49" t="s">
        <v>21</v>
      </c>
      <c r="B85" s="65" t="s">
        <v>211</v>
      </c>
      <c r="C85" s="66" t="s">
        <v>212</v>
      </c>
      <c r="D85" s="690">
        <f>SUM(D86:D92)</f>
        <v>1004584929</v>
      </c>
      <c r="E85" s="690">
        <f>SUM(E86:E92)</f>
        <v>14639474</v>
      </c>
      <c r="F85" s="401">
        <f t="shared" si="41"/>
        <v>1019224403</v>
      </c>
      <c r="G85" s="1254">
        <v>87943115</v>
      </c>
      <c r="H85" s="1254"/>
      <c r="I85" s="1254">
        <v>-4506320</v>
      </c>
      <c r="J85" s="1254"/>
      <c r="K85" s="1141">
        <v>1102661198</v>
      </c>
    </row>
    <row r="86" spans="1:15" ht="16.5" customHeight="1" x14ac:dyDescent="0.35">
      <c r="A86" s="49" t="s">
        <v>24</v>
      </c>
      <c r="B86" s="65" t="s">
        <v>213</v>
      </c>
      <c r="C86" s="66" t="s">
        <v>214</v>
      </c>
      <c r="D86" s="698">
        <v>509056</v>
      </c>
      <c r="E86" s="698"/>
      <c r="F86" s="401">
        <f t="shared" si="41"/>
        <v>509056</v>
      </c>
      <c r="G86" s="1254"/>
      <c r="H86" s="1254"/>
      <c r="I86" s="1254">
        <v>16980</v>
      </c>
      <c r="J86" s="1254"/>
      <c r="K86" s="1141">
        <v>526036</v>
      </c>
    </row>
    <row r="87" spans="1:15" ht="16.5" customHeight="1" x14ac:dyDescent="0.35">
      <c r="A87" s="49" t="s">
        <v>27</v>
      </c>
      <c r="B87" s="67" t="s">
        <v>215</v>
      </c>
      <c r="C87" s="93" t="s">
        <v>216</v>
      </c>
      <c r="D87" s="699"/>
      <c r="E87" s="699"/>
      <c r="F87" s="401">
        <f t="shared" si="41"/>
        <v>0</v>
      </c>
      <c r="G87" s="1254"/>
      <c r="H87" s="1254"/>
      <c r="I87" s="1254">
        <f t="shared" si="42"/>
        <v>0</v>
      </c>
      <c r="J87" s="1254"/>
      <c r="K87" s="1141"/>
    </row>
    <row r="88" spans="1:15" ht="16.5" customHeight="1" x14ac:dyDescent="0.35">
      <c r="A88" s="49" t="s">
        <v>30</v>
      </c>
      <c r="B88" s="67" t="s">
        <v>217</v>
      </c>
      <c r="C88" s="93" t="s">
        <v>218</v>
      </c>
      <c r="D88" s="699"/>
      <c r="E88" s="699"/>
      <c r="F88" s="401">
        <f t="shared" si="41"/>
        <v>0</v>
      </c>
      <c r="G88" s="1254"/>
      <c r="H88" s="1254"/>
      <c r="I88" s="1254">
        <f t="shared" si="42"/>
        <v>0</v>
      </c>
      <c r="J88" s="1254"/>
      <c r="K88" s="1141"/>
    </row>
    <row r="89" spans="1:15" ht="16.5" customHeight="1" x14ac:dyDescent="0.35">
      <c r="A89" s="49" t="s">
        <v>33</v>
      </c>
      <c r="B89" s="68" t="s">
        <v>219</v>
      </c>
      <c r="C89" s="93" t="s">
        <v>220</v>
      </c>
      <c r="D89" s="699">
        <v>486644470</v>
      </c>
      <c r="E89" s="699"/>
      <c r="F89" s="401">
        <f t="shared" si="41"/>
        <v>486644470</v>
      </c>
      <c r="G89" s="1254">
        <v>13031612</v>
      </c>
      <c r="H89" s="1254"/>
      <c r="I89" s="1254">
        <v>-14411651</v>
      </c>
      <c r="J89" s="1254"/>
      <c r="K89" s="1141">
        <v>485264431</v>
      </c>
    </row>
    <row r="90" spans="1:15" ht="16.5" customHeight="1" x14ac:dyDescent="0.35">
      <c r="A90" s="49" t="s">
        <v>36</v>
      </c>
      <c r="B90" s="67" t="s">
        <v>221</v>
      </c>
      <c r="C90" s="93" t="s">
        <v>222</v>
      </c>
      <c r="D90" s="699"/>
      <c r="E90" s="699"/>
      <c r="F90" s="401">
        <f t="shared" si="41"/>
        <v>0</v>
      </c>
      <c r="G90" s="1254"/>
      <c r="H90" s="1254"/>
      <c r="I90" s="1254">
        <f t="shared" si="42"/>
        <v>0</v>
      </c>
      <c r="J90" s="1254"/>
      <c r="K90" s="1141"/>
    </row>
    <row r="91" spans="1:15" ht="16.5" customHeight="1" x14ac:dyDescent="0.35">
      <c r="A91" s="49" t="s">
        <v>38</v>
      </c>
      <c r="B91" s="67" t="s">
        <v>223</v>
      </c>
      <c r="C91" s="93" t="s">
        <v>224</v>
      </c>
      <c r="D91" s="699">
        <v>458797759</v>
      </c>
      <c r="E91" s="699">
        <v>0</v>
      </c>
      <c r="F91" s="401">
        <f t="shared" si="41"/>
        <v>458797759</v>
      </c>
      <c r="G91" s="1254">
        <v>3836713</v>
      </c>
      <c r="H91" s="1254"/>
      <c r="I91" s="1254">
        <v>39314982</v>
      </c>
      <c r="J91" s="1254"/>
      <c r="K91" s="1141">
        <v>501949454</v>
      </c>
    </row>
    <row r="92" spans="1:15" ht="16.5" customHeight="1" x14ac:dyDescent="0.35">
      <c r="A92" s="49" t="s">
        <v>40</v>
      </c>
      <c r="B92" s="67" t="s">
        <v>225</v>
      </c>
      <c r="C92" s="93" t="s">
        <v>226</v>
      </c>
      <c r="D92" s="699">
        <v>58633644</v>
      </c>
      <c r="E92" s="699">
        <v>14639474</v>
      </c>
      <c r="F92" s="401">
        <f t="shared" si="41"/>
        <v>73273118</v>
      </c>
      <c r="G92" s="1254">
        <v>71074790</v>
      </c>
      <c r="H92" s="1254"/>
      <c r="I92" s="1254">
        <v>-29426631</v>
      </c>
      <c r="J92" s="1254"/>
      <c r="K92" s="1141">
        <v>114921277</v>
      </c>
    </row>
    <row r="93" spans="1:15" ht="16.5" customHeight="1" x14ac:dyDescent="0.35">
      <c r="A93" s="49" t="s">
        <v>42</v>
      </c>
      <c r="B93" s="67" t="s">
        <v>227</v>
      </c>
      <c r="C93" s="69" t="s">
        <v>226</v>
      </c>
      <c r="D93" s="700">
        <v>28423854</v>
      </c>
      <c r="E93" s="700">
        <v>0</v>
      </c>
      <c r="F93" s="401">
        <f t="shared" si="41"/>
        <v>28423854</v>
      </c>
      <c r="G93" s="1254">
        <v>71074790</v>
      </c>
      <c r="H93" s="1254"/>
      <c r="I93" s="1254">
        <v>-29426631</v>
      </c>
      <c r="J93" s="1254"/>
      <c r="K93" s="1141">
        <v>70072013</v>
      </c>
      <c r="M93" s="1302"/>
      <c r="O93" s="1302"/>
    </row>
    <row r="94" spans="1:15" ht="16.5" customHeight="1" x14ac:dyDescent="0.35">
      <c r="A94" s="701" t="s">
        <v>44</v>
      </c>
      <c r="B94" s="702" t="s">
        <v>228</v>
      </c>
      <c r="C94" s="703" t="s">
        <v>226</v>
      </c>
      <c r="D94" s="704">
        <f>'15.sz.mell'!C16-E94</f>
        <v>30209790</v>
      </c>
      <c r="E94" s="704">
        <v>14639474</v>
      </c>
      <c r="F94" s="682">
        <f t="shared" si="41"/>
        <v>44849264</v>
      </c>
      <c r="G94" s="1255"/>
      <c r="H94" s="1255"/>
      <c r="I94" s="1254">
        <f t="shared" si="42"/>
        <v>0</v>
      </c>
      <c r="J94" s="1255"/>
      <c r="K94" s="1142">
        <v>44849264</v>
      </c>
      <c r="L94" s="1302"/>
    </row>
    <row r="95" spans="1:15" s="83" customFormat="1" ht="16.5" customHeight="1" x14ac:dyDescent="0.3">
      <c r="A95" s="72" t="s">
        <v>46</v>
      </c>
      <c r="B95" s="73" t="s">
        <v>461</v>
      </c>
      <c r="C95" s="29" t="s">
        <v>229</v>
      </c>
      <c r="D95" s="691">
        <f t="shared" ref="D95:E95" si="43">SUM(D81:D85)</f>
        <v>2013330398</v>
      </c>
      <c r="E95" s="691">
        <f t="shared" si="43"/>
        <v>14639474</v>
      </c>
      <c r="F95" s="683">
        <f>SUM(F81:F85)</f>
        <v>2027969872</v>
      </c>
      <c r="G95" s="683">
        <f t="shared" ref="G95:K95" si="44">SUM(G81:G85)</f>
        <v>390680544</v>
      </c>
      <c r="H95" s="683">
        <f t="shared" si="44"/>
        <v>0</v>
      </c>
      <c r="I95" s="683">
        <f t="shared" si="44"/>
        <v>2845042</v>
      </c>
      <c r="J95" s="683">
        <f t="shared" si="44"/>
        <v>0</v>
      </c>
      <c r="K95" s="1145">
        <f t="shared" si="44"/>
        <v>2421495458</v>
      </c>
      <c r="L95" s="1304"/>
    </row>
    <row r="96" spans="1:15" ht="16.5" customHeight="1" x14ac:dyDescent="0.35">
      <c r="A96" s="76" t="s">
        <v>48</v>
      </c>
      <c r="B96" s="31" t="s">
        <v>230</v>
      </c>
      <c r="C96" s="32" t="s">
        <v>231</v>
      </c>
      <c r="D96" s="697">
        <v>2219742695</v>
      </c>
      <c r="E96" s="697">
        <v>0</v>
      </c>
      <c r="F96" s="398">
        <f>D96+E96</f>
        <v>2219742695</v>
      </c>
      <c r="G96" s="1254">
        <v>5950917</v>
      </c>
      <c r="H96" s="1254">
        <v>350000000</v>
      </c>
      <c r="I96" s="1254">
        <v>-67967730</v>
      </c>
      <c r="J96" s="1254"/>
      <c r="K96" s="1144">
        <v>2507725882</v>
      </c>
    </row>
    <row r="97" spans="1:11" ht="16.5" customHeight="1" x14ac:dyDescent="0.35">
      <c r="A97" s="49" t="s">
        <v>50</v>
      </c>
      <c r="B97" s="65" t="s">
        <v>232</v>
      </c>
      <c r="C97" s="66" t="s">
        <v>233</v>
      </c>
      <c r="D97" s="698">
        <v>77294738</v>
      </c>
      <c r="E97" s="698">
        <v>0</v>
      </c>
      <c r="F97" s="401">
        <f>D97+E97</f>
        <v>77294738</v>
      </c>
      <c r="G97" s="1254">
        <v>3750000</v>
      </c>
      <c r="H97" s="1254"/>
      <c r="I97" s="1254">
        <v>80338224</v>
      </c>
      <c r="J97" s="1254"/>
      <c r="K97" s="1141">
        <v>161382962</v>
      </c>
    </row>
    <row r="98" spans="1:11" ht="16.5" customHeight="1" x14ac:dyDescent="0.35">
      <c r="A98" s="49" t="s">
        <v>53</v>
      </c>
      <c r="B98" s="13" t="s">
        <v>234</v>
      </c>
      <c r="C98" s="14" t="s">
        <v>235</v>
      </c>
      <c r="D98" s="705">
        <v>0</v>
      </c>
      <c r="E98" s="705">
        <f t="shared" ref="E98" si="45">SUM(E99:E104)</f>
        <v>0</v>
      </c>
      <c r="F98" s="401">
        <f>SUM(F99:F104)</f>
        <v>0</v>
      </c>
      <c r="G98" s="1254"/>
      <c r="H98" s="1254"/>
      <c r="I98" s="1254">
        <v>1129812</v>
      </c>
      <c r="J98" s="1254"/>
      <c r="K98" s="1141">
        <v>1129812</v>
      </c>
    </row>
    <row r="99" spans="1:11" ht="16.5" customHeight="1" x14ac:dyDescent="0.35">
      <c r="A99" s="49" t="s">
        <v>56</v>
      </c>
      <c r="B99" s="590" t="s">
        <v>236</v>
      </c>
      <c r="C99" s="34" t="s">
        <v>237</v>
      </c>
      <c r="D99" s="706"/>
      <c r="E99" s="706"/>
      <c r="F99" s="957"/>
      <c r="G99" s="1254"/>
      <c r="H99" s="1254"/>
      <c r="I99" s="1254">
        <f t="shared" ref="I99:I103" si="46">K99-F99-G99-H99</f>
        <v>0</v>
      </c>
      <c r="J99" s="1254"/>
      <c r="K99" s="1141"/>
    </row>
    <row r="100" spans="1:11" ht="16.5" customHeight="1" x14ac:dyDescent="0.35">
      <c r="A100" s="49" t="s">
        <v>59</v>
      </c>
      <c r="B100" s="591" t="s">
        <v>217</v>
      </c>
      <c r="C100" s="34" t="s">
        <v>238</v>
      </c>
      <c r="D100" s="706"/>
      <c r="E100" s="706"/>
      <c r="F100" s="957"/>
      <c r="G100" s="1254"/>
      <c r="H100" s="1254"/>
      <c r="I100" s="1254">
        <f t="shared" si="46"/>
        <v>0</v>
      </c>
      <c r="J100" s="1254"/>
      <c r="K100" s="1141"/>
    </row>
    <row r="101" spans="1:11" ht="16.5" customHeight="1" x14ac:dyDescent="0.35">
      <c r="A101" s="49" t="s">
        <v>61</v>
      </c>
      <c r="B101" s="591" t="s">
        <v>239</v>
      </c>
      <c r="C101" s="34" t="s">
        <v>240</v>
      </c>
      <c r="D101" s="706"/>
      <c r="E101" s="706"/>
      <c r="F101" s="957"/>
      <c r="G101" s="1254"/>
      <c r="H101" s="1254"/>
      <c r="I101" s="1254">
        <f t="shared" si="46"/>
        <v>0</v>
      </c>
      <c r="J101" s="1254"/>
      <c r="K101" s="1141"/>
    </row>
    <row r="102" spans="1:11" ht="16.5" customHeight="1" x14ac:dyDescent="0.35">
      <c r="A102" s="49" t="s">
        <v>63</v>
      </c>
      <c r="B102" s="591" t="s">
        <v>241</v>
      </c>
      <c r="C102" s="34" t="s">
        <v>242</v>
      </c>
      <c r="D102" s="706"/>
      <c r="E102" s="706"/>
      <c r="F102" s="957"/>
      <c r="G102" s="1254"/>
      <c r="H102" s="1254"/>
      <c r="I102" s="1254">
        <f t="shared" si="46"/>
        <v>0</v>
      </c>
      <c r="J102" s="1254"/>
      <c r="K102" s="1141"/>
    </row>
    <row r="103" spans="1:11" ht="16.5" customHeight="1" x14ac:dyDescent="0.35">
      <c r="A103" s="49" t="s">
        <v>65</v>
      </c>
      <c r="B103" s="591" t="s">
        <v>243</v>
      </c>
      <c r="C103" s="34" t="s">
        <v>244</v>
      </c>
      <c r="D103" s="706">
        <v>0</v>
      </c>
      <c r="E103" s="706"/>
      <c r="F103" s="957">
        <v>0</v>
      </c>
      <c r="G103" s="1254"/>
      <c r="H103" s="1254"/>
      <c r="I103" s="1254">
        <f t="shared" si="46"/>
        <v>0</v>
      </c>
      <c r="J103" s="1254"/>
      <c r="K103" s="1141"/>
    </row>
    <row r="104" spans="1:11" ht="16.5" customHeight="1" x14ac:dyDescent="0.35">
      <c r="A104" s="701" t="s">
        <v>67</v>
      </c>
      <c r="B104" s="707" t="s">
        <v>245</v>
      </c>
      <c r="C104" s="708" t="s">
        <v>246</v>
      </c>
      <c r="D104" s="709"/>
      <c r="E104" s="709"/>
      <c r="F104" s="964"/>
      <c r="G104" s="1255"/>
      <c r="H104" s="1255"/>
      <c r="I104" s="1254">
        <v>1129812</v>
      </c>
      <c r="J104" s="1255"/>
      <c r="K104" s="1142">
        <v>1129812</v>
      </c>
    </row>
    <row r="105" spans="1:11" s="83" customFormat="1" ht="16.5" customHeight="1" x14ac:dyDescent="0.3">
      <c r="A105" s="72" t="s">
        <v>69</v>
      </c>
      <c r="B105" s="73" t="s">
        <v>460</v>
      </c>
      <c r="C105" s="29" t="s">
        <v>247</v>
      </c>
      <c r="D105" s="691">
        <f t="shared" ref="D105:E105" si="47">+D96+D97+D98</f>
        <v>2297037433</v>
      </c>
      <c r="E105" s="691">
        <f t="shared" si="47"/>
        <v>0</v>
      </c>
      <c r="F105" s="407">
        <f>+F96+F97+F98</f>
        <v>2297037433</v>
      </c>
      <c r="G105" s="407">
        <f t="shared" ref="G105:K105" si="48">+G96+G97+G98</f>
        <v>9700917</v>
      </c>
      <c r="H105" s="407">
        <f t="shared" si="48"/>
        <v>350000000</v>
      </c>
      <c r="I105" s="407">
        <f t="shared" si="48"/>
        <v>13500306</v>
      </c>
      <c r="J105" s="407">
        <f t="shared" si="48"/>
        <v>0</v>
      </c>
      <c r="K105" s="1143">
        <f t="shared" si="48"/>
        <v>2670238656</v>
      </c>
    </row>
    <row r="106" spans="1:11" s="83" customFormat="1" ht="16.5" customHeight="1" x14ac:dyDescent="0.3">
      <c r="A106" s="75" t="s">
        <v>71</v>
      </c>
      <c r="B106" s="28" t="s">
        <v>248</v>
      </c>
      <c r="C106" s="29" t="s">
        <v>249</v>
      </c>
      <c r="D106" s="694">
        <f t="shared" ref="D106:E106" si="49">SUM(D95+D105)</f>
        <v>4310367831</v>
      </c>
      <c r="E106" s="695">
        <f t="shared" si="49"/>
        <v>14639474</v>
      </c>
      <c r="F106" s="407">
        <f t="shared" ref="F106:K106" si="50">SUM(F95+F105)</f>
        <v>4325007305</v>
      </c>
      <c r="G106" s="407">
        <f t="shared" si="50"/>
        <v>400381461</v>
      </c>
      <c r="H106" s="407">
        <f t="shared" si="50"/>
        <v>350000000</v>
      </c>
      <c r="I106" s="407">
        <f t="shared" si="50"/>
        <v>16345348</v>
      </c>
      <c r="J106" s="407">
        <f t="shared" si="50"/>
        <v>0</v>
      </c>
      <c r="K106" s="1143">
        <f t="shared" si="50"/>
        <v>5091734114</v>
      </c>
    </row>
    <row r="107" spans="1:11" ht="16.5" customHeight="1" x14ac:dyDescent="0.35">
      <c r="A107" s="76" t="s">
        <v>74</v>
      </c>
      <c r="B107" s="77" t="s">
        <v>250</v>
      </c>
      <c r="C107" s="78" t="s">
        <v>251</v>
      </c>
      <c r="D107" s="710">
        <v>18782887</v>
      </c>
      <c r="E107" s="710"/>
      <c r="F107" s="968">
        <f>'17.sz.mell'!D7</f>
        <v>18782887</v>
      </c>
      <c r="G107" s="1254"/>
      <c r="H107" s="1254"/>
      <c r="I107" s="1254">
        <f>K107-F107-G107</f>
        <v>0</v>
      </c>
      <c r="J107" s="1254"/>
      <c r="K107" s="1144">
        <v>18782887</v>
      </c>
    </row>
    <row r="108" spans="1:11" ht="16.5" customHeight="1" x14ac:dyDescent="0.35">
      <c r="A108" s="49" t="s">
        <v>77</v>
      </c>
      <c r="B108" s="79" t="s">
        <v>252</v>
      </c>
      <c r="C108" s="66" t="s">
        <v>253</v>
      </c>
      <c r="D108" s="698"/>
      <c r="E108" s="698"/>
      <c r="F108" s="401"/>
      <c r="G108" s="1254"/>
      <c r="H108" s="1254"/>
      <c r="I108" s="1254">
        <f t="shared" ref="I108:I111" si="51">K108-F108-G108</f>
        <v>0</v>
      </c>
      <c r="J108" s="1254"/>
      <c r="K108" s="1141"/>
    </row>
    <row r="109" spans="1:11" ht="16.5" customHeight="1" x14ac:dyDescent="0.35">
      <c r="A109" s="80" t="s">
        <v>80</v>
      </c>
      <c r="B109" s="79" t="s">
        <v>254</v>
      </c>
      <c r="C109" s="66" t="s">
        <v>255</v>
      </c>
      <c r="D109" s="698">
        <v>31792796</v>
      </c>
      <c r="E109" s="698"/>
      <c r="F109" s="401">
        <v>31792796</v>
      </c>
      <c r="G109" s="1254"/>
      <c r="H109" s="1254"/>
      <c r="I109" s="1254">
        <f t="shared" si="51"/>
        <v>0</v>
      </c>
      <c r="J109" s="1254"/>
      <c r="K109" s="1141">
        <v>31792796</v>
      </c>
    </row>
    <row r="110" spans="1:11" ht="16.5" customHeight="1" x14ac:dyDescent="0.35">
      <c r="A110" s="49" t="s">
        <v>82</v>
      </c>
      <c r="B110" s="79" t="s">
        <v>443</v>
      </c>
      <c r="C110" s="66" t="s">
        <v>442</v>
      </c>
      <c r="D110" s="698">
        <v>341277917</v>
      </c>
      <c r="E110" s="698">
        <v>0</v>
      </c>
      <c r="F110" s="401">
        <f>'10.sz.mell'!G37+'11.sz.mell'!F37</f>
        <v>341277917</v>
      </c>
      <c r="G110" s="1254">
        <v>2850401</v>
      </c>
      <c r="H110" s="1254"/>
      <c r="I110" s="1254">
        <v>8831993</v>
      </c>
      <c r="J110" s="1254"/>
      <c r="K110" s="1141">
        <v>352960311</v>
      </c>
    </row>
    <row r="111" spans="1:11" ht="16.5" customHeight="1" x14ac:dyDescent="0.35">
      <c r="A111" s="420" t="s">
        <v>84</v>
      </c>
      <c r="B111" s="79" t="s">
        <v>256</v>
      </c>
      <c r="C111" s="66" t="s">
        <v>257</v>
      </c>
      <c r="D111" s="698"/>
      <c r="E111" s="698"/>
      <c r="F111" s="682"/>
      <c r="G111" s="1255"/>
      <c r="H111" s="1255"/>
      <c r="I111" s="1254">
        <f t="shared" si="51"/>
        <v>0</v>
      </c>
      <c r="J111" s="1255"/>
      <c r="K111" s="1142"/>
    </row>
    <row r="112" spans="1:11" s="83" customFormat="1" ht="16.5" customHeight="1" x14ac:dyDescent="0.3">
      <c r="A112" s="1312" t="s">
        <v>86</v>
      </c>
      <c r="B112" s="1310" t="s">
        <v>258</v>
      </c>
      <c r="C112" s="29" t="s">
        <v>259</v>
      </c>
      <c r="D112" s="691">
        <f t="shared" ref="D112:E112" si="52">SUM(D107:D111)</f>
        <v>391853600</v>
      </c>
      <c r="E112" s="691">
        <f t="shared" si="52"/>
        <v>0</v>
      </c>
      <c r="F112" s="425">
        <f>SUM(F107:F111)</f>
        <v>391853600</v>
      </c>
      <c r="G112" s="425">
        <f t="shared" ref="G112:K112" si="53">SUM(G107:G111)</f>
        <v>2850401</v>
      </c>
      <c r="H112" s="425">
        <f t="shared" si="53"/>
        <v>0</v>
      </c>
      <c r="I112" s="425">
        <f t="shared" si="53"/>
        <v>8831993</v>
      </c>
      <c r="J112" s="425">
        <f t="shared" si="53"/>
        <v>0</v>
      </c>
      <c r="K112" s="1147">
        <f t="shared" si="53"/>
        <v>403535994</v>
      </c>
    </row>
    <row r="113" spans="1:13" s="973" customFormat="1" ht="24.75" customHeight="1" x14ac:dyDescent="0.3">
      <c r="A113" s="1311" t="s">
        <v>89</v>
      </c>
      <c r="B113" s="20" t="s">
        <v>260</v>
      </c>
      <c r="C113" s="85" t="s">
        <v>261</v>
      </c>
      <c r="D113" s="696">
        <f t="shared" ref="D113:E113" si="54">D106+D112</f>
        <v>4702221431</v>
      </c>
      <c r="E113" s="696">
        <f t="shared" si="54"/>
        <v>14639474</v>
      </c>
      <c r="F113" s="425">
        <f>F106+F112</f>
        <v>4716860905</v>
      </c>
      <c r="G113" s="425">
        <f t="shared" ref="G113:K113" si="55">G106+G112</f>
        <v>403231862</v>
      </c>
      <c r="H113" s="425">
        <f t="shared" si="55"/>
        <v>350000000</v>
      </c>
      <c r="I113" s="425">
        <f t="shared" si="55"/>
        <v>25177341</v>
      </c>
      <c r="J113" s="425">
        <f t="shared" si="55"/>
        <v>0</v>
      </c>
      <c r="K113" s="1147">
        <f t="shared" si="55"/>
        <v>5495270108</v>
      </c>
      <c r="L113" s="1301"/>
      <c r="M113" s="1301"/>
    </row>
    <row r="114" spans="1:13" ht="16.5" customHeight="1" x14ac:dyDescent="0.35"/>
    <row r="115" spans="1:13" x14ac:dyDescent="0.35">
      <c r="F115" s="432"/>
    </row>
  </sheetData>
  <mergeCells count="5">
    <mergeCell ref="A1:K1"/>
    <mergeCell ref="A2:K2"/>
    <mergeCell ref="A78:K78"/>
    <mergeCell ref="A3:B3"/>
    <mergeCell ref="A77:F77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7" fitToHeight="2" orientation="portrait" r:id="rId1"/>
  <headerFooter alignWithMargins="0">
    <oddHeader>&amp;R&amp;"Times New Roman CE,Félkövér dőlt"&amp;11 9. melléklet a 20/2018.(XI.16.) önkormányzati rendelethez</oddHeader>
  </headerFooter>
  <rowBreaks count="1" manualBreakCount="1">
    <brk id="7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view="pageLayout" topLeftCell="B29" zoomScaleNormal="100" workbookViewId="0">
      <selection activeCell="N49" sqref="N49"/>
    </sheetView>
  </sheetViews>
  <sheetFormatPr defaultRowHeight="13" x14ac:dyDescent="0.3"/>
  <cols>
    <col min="1" max="245" width="9.296875" style="220"/>
    <col min="246" max="246" width="6.69921875" style="220" customWidth="1"/>
    <col min="247" max="247" width="24.69921875" style="220" customWidth="1"/>
    <col min="248" max="248" width="13" style="220" customWidth="1"/>
    <col min="249" max="250" width="15.5" style="220" customWidth="1"/>
    <col min="251" max="251" width="11.5" style="220" customWidth="1"/>
    <col min="252" max="252" width="13" style="220" customWidth="1"/>
    <col min="253" max="254" width="14" style="220" customWidth="1"/>
    <col min="255" max="255" width="13.296875" style="220" customWidth="1"/>
    <col min="256" max="256" width="14.69921875" style="220" customWidth="1"/>
    <col min="257" max="501" width="9.296875" style="220"/>
    <col min="502" max="502" width="6.69921875" style="220" customWidth="1"/>
    <col min="503" max="503" width="24.69921875" style="220" customWidth="1"/>
    <col min="504" max="504" width="13" style="220" customWidth="1"/>
    <col min="505" max="506" width="15.5" style="220" customWidth="1"/>
    <col min="507" max="507" width="11.5" style="220" customWidth="1"/>
    <col min="508" max="508" width="13" style="220" customWidth="1"/>
    <col min="509" max="510" width="14" style="220" customWidth="1"/>
    <col min="511" max="511" width="13.296875" style="220" customWidth="1"/>
    <col min="512" max="512" width="14.69921875" style="220" customWidth="1"/>
    <col min="513" max="757" width="9.296875" style="220"/>
    <col min="758" max="758" width="6.69921875" style="220" customWidth="1"/>
    <col min="759" max="759" width="24.69921875" style="220" customWidth="1"/>
    <col min="760" max="760" width="13" style="220" customWidth="1"/>
    <col min="761" max="762" width="15.5" style="220" customWidth="1"/>
    <col min="763" max="763" width="11.5" style="220" customWidth="1"/>
    <col min="764" max="764" width="13" style="220" customWidth="1"/>
    <col min="765" max="766" width="14" style="220" customWidth="1"/>
    <col min="767" max="767" width="13.296875" style="220" customWidth="1"/>
    <col min="768" max="768" width="14.69921875" style="220" customWidth="1"/>
    <col min="769" max="1013" width="9.296875" style="220"/>
    <col min="1014" max="1014" width="6.69921875" style="220" customWidth="1"/>
    <col min="1015" max="1015" width="24.69921875" style="220" customWidth="1"/>
    <col min="1016" max="1016" width="13" style="220" customWidth="1"/>
    <col min="1017" max="1018" width="15.5" style="220" customWidth="1"/>
    <col min="1019" max="1019" width="11.5" style="220" customWidth="1"/>
    <col min="1020" max="1020" width="13" style="220" customWidth="1"/>
    <col min="1021" max="1022" width="14" style="220" customWidth="1"/>
    <col min="1023" max="1023" width="13.296875" style="220" customWidth="1"/>
    <col min="1024" max="1024" width="14.69921875" style="220" customWidth="1"/>
    <col min="1025" max="1269" width="9.296875" style="220"/>
    <col min="1270" max="1270" width="6.69921875" style="220" customWidth="1"/>
    <col min="1271" max="1271" width="24.69921875" style="220" customWidth="1"/>
    <col min="1272" max="1272" width="13" style="220" customWidth="1"/>
    <col min="1273" max="1274" width="15.5" style="220" customWidth="1"/>
    <col min="1275" max="1275" width="11.5" style="220" customWidth="1"/>
    <col min="1276" max="1276" width="13" style="220" customWidth="1"/>
    <col min="1277" max="1278" width="14" style="220" customWidth="1"/>
    <col min="1279" max="1279" width="13.296875" style="220" customWidth="1"/>
    <col min="1280" max="1280" width="14.69921875" style="220" customWidth="1"/>
    <col min="1281" max="1525" width="9.296875" style="220"/>
    <col min="1526" max="1526" width="6.69921875" style="220" customWidth="1"/>
    <col min="1527" max="1527" width="24.69921875" style="220" customWidth="1"/>
    <col min="1528" max="1528" width="13" style="220" customWidth="1"/>
    <col min="1529" max="1530" width="15.5" style="220" customWidth="1"/>
    <col min="1531" max="1531" width="11.5" style="220" customWidth="1"/>
    <col min="1532" max="1532" width="13" style="220" customWidth="1"/>
    <col min="1533" max="1534" width="14" style="220" customWidth="1"/>
    <col min="1535" max="1535" width="13.296875" style="220" customWidth="1"/>
    <col min="1536" max="1536" width="14.69921875" style="220" customWidth="1"/>
    <col min="1537" max="1781" width="9.296875" style="220"/>
    <col min="1782" max="1782" width="6.69921875" style="220" customWidth="1"/>
    <col min="1783" max="1783" width="24.69921875" style="220" customWidth="1"/>
    <col min="1784" max="1784" width="13" style="220" customWidth="1"/>
    <col min="1785" max="1786" width="15.5" style="220" customWidth="1"/>
    <col min="1787" max="1787" width="11.5" style="220" customWidth="1"/>
    <col min="1788" max="1788" width="13" style="220" customWidth="1"/>
    <col min="1789" max="1790" width="14" style="220" customWidth="1"/>
    <col min="1791" max="1791" width="13.296875" style="220" customWidth="1"/>
    <col min="1792" max="1792" width="14.69921875" style="220" customWidth="1"/>
    <col min="1793" max="2037" width="9.296875" style="220"/>
    <col min="2038" max="2038" width="6.69921875" style="220" customWidth="1"/>
    <col min="2039" max="2039" width="24.69921875" style="220" customWidth="1"/>
    <col min="2040" max="2040" width="13" style="220" customWidth="1"/>
    <col min="2041" max="2042" width="15.5" style="220" customWidth="1"/>
    <col min="2043" max="2043" width="11.5" style="220" customWidth="1"/>
    <col min="2044" max="2044" width="13" style="220" customWidth="1"/>
    <col min="2045" max="2046" width="14" style="220" customWidth="1"/>
    <col min="2047" max="2047" width="13.296875" style="220" customWidth="1"/>
    <col min="2048" max="2048" width="14.69921875" style="220" customWidth="1"/>
    <col min="2049" max="2293" width="9.296875" style="220"/>
    <col min="2294" max="2294" width="6.69921875" style="220" customWidth="1"/>
    <col min="2295" max="2295" width="24.69921875" style="220" customWidth="1"/>
    <col min="2296" max="2296" width="13" style="220" customWidth="1"/>
    <col min="2297" max="2298" width="15.5" style="220" customWidth="1"/>
    <col min="2299" max="2299" width="11.5" style="220" customWidth="1"/>
    <col min="2300" max="2300" width="13" style="220" customWidth="1"/>
    <col min="2301" max="2302" width="14" style="220" customWidth="1"/>
    <col min="2303" max="2303" width="13.296875" style="220" customWidth="1"/>
    <col min="2304" max="2304" width="14.69921875" style="220" customWidth="1"/>
    <col min="2305" max="2549" width="9.296875" style="220"/>
    <col min="2550" max="2550" width="6.69921875" style="220" customWidth="1"/>
    <col min="2551" max="2551" width="24.69921875" style="220" customWidth="1"/>
    <col min="2552" max="2552" width="13" style="220" customWidth="1"/>
    <col min="2553" max="2554" width="15.5" style="220" customWidth="1"/>
    <col min="2555" max="2555" width="11.5" style="220" customWidth="1"/>
    <col min="2556" max="2556" width="13" style="220" customWidth="1"/>
    <col min="2557" max="2558" width="14" style="220" customWidth="1"/>
    <col min="2559" max="2559" width="13.296875" style="220" customWidth="1"/>
    <col min="2560" max="2560" width="14.69921875" style="220" customWidth="1"/>
    <col min="2561" max="2805" width="9.296875" style="220"/>
    <col min="2806" max="2806" width="6.69921875" style="220" customWidth="1"/>
    <col min="2807" max="2807" width="24.69921875" style="220" customWidth="1"/>
    <col min="2808" max="2808" width="13" style="220" customWidth="1"/>
    <col min="2809" max="2810" width="15.5" style="220" customWidth="1"/>
    <col min="2811" max="2811" width="11.5" style="220" customWidth="1"/>
    <col min="2812" max="2812" width="13" style="220" customWidth="1"/>
    <col min="2813" max="2814" width="14" style="220" customWidth="1"/>
    <col min="2815" max="2815" width="13.296875" style="220" customWidth="1"/>
    <col min="2816" max="2816" width="14.69921875" style="220" customWidth="1"/>
    <col min="2817" max="3061" width="9.296875" style="220"/>
    <col min="3062" max="3062" width="6.69921875" style="220" customWidth="1"/>
    <col min="3063" max="3063" width="24.69921875" style="220" customWidth="1"/>
    <col min="3064" max="3064" width="13" style="220" customWidth="1"/>
    <col min="3065" max="3066" width="15.5" style="220" customWidth="1"/>
    <col min="3067" max="3067" width="11.5" style="220" customWidth="1"/>
    <col min="3068" max="3068" width="13" style="220" customWidth="1"/>
    <col min="3069" max="3070" width="14" style="220" customWidth="1"/>
    <col min="3071" max="3071" width="13.296875" style="220" customWidth="1"/>
    <col min="3072" max="3072" width="14.69921875" style="220" customWidth="1"/>
    <col min="3073" max="3317" width="9.296875" style="220"/>
    <col min="3318" max="3318" width="6.69921875" style="220" customWidth="1"/>
    <col min="3319" max="3319" width="24.69921875" style="220" customWidth="1"/>
    <col min="3320" max="3320" width="13" style="220" customWidth="1"/>
    <col min="3321" max="3322" width="15.5" style="220" customWidth="1"/>
    <col min="3323" max="3323" width="11.5" style="220" customWidth="1"/>
    <col min="3324" max="3324" width="13" style="220" customWidth="1"/>
    <col min="3325" max="3326" width="14" style="220" customWidth="1"/>
    <col min="3327" max="3327" width="13.296875" style="220" customWidth="1"/>
    <col min="3328" max="3328" width="14.69921875" style="220" customWidth="1"/>
    <col min="3329" max="3573" width="9.296875" style="220"/>
    <col min="3574" max="3574" width="6.69921875" style="220" customWidth="1"/>
    <col min="3575" max="3575" width="24.69921875" style="220" customWidth="1"/>
    <col min="3576" max="3576" width="13" style="220" customWidth="1"/>
    <col min="3577" max="3578" width="15.5" style="220" customWidth="1"/>
    <col min="3579" max="3579" width="11.5" style="220" customWidth="1"/>
    <col min="3580" max="3580" width="13" style="220" customWidth="1"/>
    <col min="3581" max="3582" width="14" style="220" customWidth="1"/>
    <col min="3583" max="3583" width="13.296875" style="220" customWidth="1"/>
    <col min="3584" max="3584" width="14.69921875" style="220" customWidth="1"/>
    <col min="3585" max="3829" width="9.296875" style="220"/>
    <col min="3830" max="3830" width="6.69921875" style="220" customWidth="1"/>
    <col min="3831" max="3831" width="24.69921875" style="220" customWidth="1"/>
    <col min="3832" max="3832" width="13" style="220" customWidth="1"/>
    <col min="3833" max="3834" width="15.5" style="220" customWidth="1"/>
    <col min="3835" max="3835" width="11.5" style="220" customWidth="1"/>
    <col min="3836" max="3836" width="13" style="220" customWidth="1"/>
    <col min="3837" max="3838" width="14" style="220" customWidth="1"/>
    <col min="3839" max="3839" width="13.296875" style="220" customWidth="1"/>
    <col min="3840" max="3840" width="14.69921875" style="220" customWidth="1"/>
    <col min="3841" max="4085" width="9.296875" style="220"/>
    <col min="4086" max="4086" width="6.69921875" style="220" customWidth="1"/>
    <col min="4087" max="4087" width="24.69921875" style="220" customWidth="1"/>
    <col min="4088" max="4088" width="13" style="220" customWidth="1"/>
    <col min="4089" max="4090" width="15.5" style="220" customWidth="1"/>
    <col min="4091" max="4091" width="11.5" style="220" customWidth="1"/>
    <col min="4092" max="4092" width="13" style="220" customWidth="1"/>
    <col min="4093" max="4094" width="14" style="220" customWidth="1"/>
    <col min="4095" max="4095" width="13.296875" style="220" customWidth="1"/>
    <col min="4096" max="4096" width="14.69921875" style="220" customWidth="1"/>
    <col min="4097" max="4341" width="9.296875" style="220"/>
    <col min="4342" max="4342" width="6.69921875" style="220" customWidth="1"/>
    <col min="4343" max="4343" width="24.69921875" style="220" customWidth="1"/>
    <col min="4344" max="4344" width="13" style="220" customWidth="1"/>
    <col min="4345" max="4346" width="15.5" style="220" customWidth="1"/>
    <col min="4347" max="4347" width="11.5" style="220" customWidth="1"/>
    <col min="4348" max="4348" width="13" style="220" customWidth="1"/>
    <col min="4349" max="4350" width="14" style="220" customWidth="1"/>
    <col min="4351" max="4351" width="13.296875" style="220" customWidth="1"/>
    <col min="4352" max="4352" width="14.69921875" style="220" customWidth="1"/>
    <col min="4353" max="4597" width="9.296875" style="220"/>
    <col min="4598" max="4598" width="6.69921875" style="220" customWidth="1"/>
    <col min="4599" max="4599" width="24.69921875" style="220" customWidth="1"/>
    <col min="4600" max="4600" width="13" style="220" customWidth="1"/>
    <col min="4601" max="4602" width="15.5" style="220" customWidth="1"/>
    <col min="4603" max="4603" width="11.5" style="220" customWidth="1"/>
    <col min="4604" max="4604" width="13" style="220" customWidth="1"/>
    <col min="4605" max="4606" width="14" style="220" customWidth="1"/>
    <col min="4607" max="4607" width="13.296875" style="220" customWidth="1"/>
    <col min="4608" max="4608" width="14.69921875" style="220" customWidth="1"/>
    <col min="4609" max="4853" width="9.296875" style="220"/>
    <col min="4854" max="4854" width="6.69921875" style="220" customWidth="1"/>
    <col min="4855" max="4855" width="24.69921875" style="220" customWidth="1"/>
    <col min="4856" max="4856" width="13" style="220" customWidth="1"/>
    <col min="4857" max="4858" width="15.5" style="220" customWidth="1"/>
    <col min="4859" max="4859" width="11.5" style="220" customWidth="1"/>
    <col min="4860" max="4860" width="13" style="220" customWidth="1"/>
    <col min="4861" max="4862" width="14" style="220" customWidth="1"/>
    <col min="4863" max="4863" width="13.296875" style="220" customWidth="1"/>
    <col min="4864" max="4864" width="14.69921875" style="220" customWidth="1"/>
    <col min="4865" max="5109" width="9.296875" style="220"/>
    <col min="5110" max="5110" width="6.69921875" style="220" customWidth="1"/>
    <col min="5111" max="5111" width="24.69921875" style="220" customWidth="1"/>
    <col min="5112" max="5112" width="13" style="220" customWidth="1"/>
    <col min="5113" max="5114" width="15.5" style="220" customWidth="1"/>
    <col min="5115" max="5115" width="11.5" style="220" customWidth="1"/>
    <col min="5116" max="5116" width="13" style="220" customWidth="1"/>
    <col min="5117" max="5118" width="14" style="220" customWidth="1"/>
    <col min="5119" max="5119" width="13.296875" style="220" customWidth="1"/>
    <col min="5120" max="5120" width="14.69921875" style="220" customWidth="1"/>
    <col min="5121" max="5365" width="9.296875" style="220"/>
    <col min="5366" max="5366" width="6.69921875" style="220" customWidth="1"/>
    <col min="5367" max="5367" width="24.69921875" style="220" customWidth="1"/>
    <col min="5368" max="5368" width="13" style="220" customWidth="1"/>
    <col min="5369" max="5370" width="15.5" style="220" customWidth="1"/>
    <col min="5371" max="5371" width="11.5" style="220" customWidth="1"/>
    <col min="5372" max="5372" width="13" style="220" customWidth="1"/>
    <col min="5373" max="5374" width="14" style="220" customWidth="1"/>
    <col min="5375" max="5375" width="13.296875" style="220" customWidth="1"/>
    <col min="5376" max="5376" width="14.69921875" style="220" customWidth="1"/>
    <col min="5377" max="5621" width="9.296875" style="220"/>
    <col min="5622" max="5622" width="6.69921875" style="220" customWidth="1"/>
    <col min="5623" max="5623" width="24.69921875" style="220" customWidth="1"/>
    <col min="5624" max="5624" width="13" style="220" customWidth="1"/>
    <col min="5625" max="5626" width="15.5" style="220" customWidth="1"/>
    <col min="5627" max="5627" width="11.5" style="220" customWidth="1"/>
    <col min="5628" max="5628" width="13" style="220" customWidth="1"/>
    <col min="5629" max="5630" width="14" style="220" customWidth="1"/>
    <col min="5631" max="5631" width="13.296875" style="220" customWidth="1"/>
    <col min="5632" max="5632" width="14.69921875" style="220" customWidth="1"/>
    <col min="5633" max="5877" width="9.296875" style="220"/>
    <col min="5878" max="5878" width="6.69921875" style="220" customWidth="1"/>
    <col min="5879" max="5879" width="24.69921875" style="220" customWidth="1"/>
    <col min="5880" max="5880" width="13" style="220" customWidth="1"/>
    <col min="5881" max="5882" width="15.5" style="220" customWidth="1"/>
    <col min="5883" max="5883" width="11.5" style="220" customWidth="1"/>
    <col min="5884" max="5884" width="13" style="220" customWidth="1"/>
    <col min="5885" max="5886" width="14" style="220" customWidth="1"/>
    <col min="5887" max="5887" width="13.296875" style="220" customWidth="1"/>
    <col min="5888" max="5888" width="14.69921875" style="220" customWidth="1"/>
    <col min="5889" max="6133" width="9.296875" style="220"/>
    <col min="6134" max="6134" width="6.69921875" style="220" customWidth="1"/>
    <col min="6135" max="6135" width="24.69921875" style="220" customWidth="1"/>
    <col min="6136" max="6136" width="13" style="220" customWidth="1"/>
    <col min="6137" max="6138" width="15.5" style="220" customWidth="1"/>
    <col min="6139" max="6139" width="11.5" style="220" customWidth="1"/>
    <col min="6140" max="6140" width="13" style="220" customWidth="1"/>
    <col min="6141" max="6142" width="14" style="220" customWidth="1"/>
    <col min="6143" max="6143" width="13.296875" style="220" customWidth="1"/>
    <col min="6144" max="6144" width="14.69921875" style="220" customWidth="1"/>
    <col min="6145" max="6389" width="9.296875" style="220"/>
    <col min="6390" max="6390" width="6.69921875" style="220" customWidth="1"/>
    <col min="6391" max="6391" width="24.69921875" style="220" customWidth="1"/>
    <col min="6392" max="6392" width="13" style="220" customWidth="1"/>
    <col min="6393" max="6394" width="15.5" style="220" customWidth="1"/>
    <col min="6395" max="6395" width="11.5" style="220" customWidth="1"/>
    <col min="6396" max="6396" width="13" style="220" customWidth="1"/>
    <col min="6397" max="6398" width="14" style="220" customWidth="1"/>
    <col min="6399" max="6399" width="13.296875" style="220" customWidth="1"/>
    <col min="6400" max="6400" width="14.69921875" style="220" customWidth="1"/>
    <col min="6401" max="6645" width="9.296875" style="220"/>
    <col min="6646" max="6646" width="6.69921875" style="220" customWidth="1"/>
    <col min="6647" max="6647" width="24.69921875" style="220" customWidth="1"/>
    <col min="6648" max="6648" width="13" style="220" customWidth="1"/>
    <col min="6649" max="6650" width="15.5" style="220" customWidth="1"/>
    <col min="6651" max="6651" width="11.5" style="220" customWidth="1"/>
    <col min="6652" max="6652" width="13" style="220" customWidth="1"/>
    <col min="6653" max="6654" width="14" style="220" customWidth="1"/>
    <col min="6655" max="6655" width="13.296875" style="220" customWidth="1"/>
    <col min="6656" max="6656" width="14.69921875" style="220" customWidth="1"/>
    <col min="6657" max="6901" width="9.296875" style="220"/>
    <col min="6902" max="6902" width="6.69921875" style="220" customWidth="1"/>
    <col min="6903" max="6903" width="24.69921875" style="220" customWidth="1"/>
    <col min="6904" max="6904" width="13" style="220" customWidth="1"/>
    <col min="6905" max="6906" width="15.5" style="220" customWidth="1"/>
    <col min="6907" max="6907" width="11.5" style="220" customWidth="1"/>
    <col min="6908" max="6908" width="13" style="220" customWidth="1"/>
    <col min="6909" max="6910" width="14" style="220" customWidth="1"/>
    <col min="6911" max="6911" width="13.296875" style="220" customWidth="1"/>
    <col min="6912" max="6912" width="14.69921875" style="220" customWidth="1"/>
    <col min="6913" max="7157" width="9.296875" style="220"/>
    <col min="7158" max="7158" width="6.69921875" style="220" customWidth="1"/>
    <col min="7159" max="7159" width="24.69921875" style="220" customWidth="1"/>
    <col min="7160" max="7160" width="13" style="220" customWidth="1"/>
    <col min="7161" max="7162" width="15.5" style="220" customWidth="1"/>
    <col min="7163" max="7163" width="11.5" style="220" customWidth="1"/>
    <col min="7164" max="7164" width="13" style="220" customWidth="1"/>
    <col min="7165" max="7166" width="14" style="220" customWidth="1"/>
    <col min="7167" max="7167" width="13.296875" style="220" customWidth="1"/>
    <col min="7168" max="7168" width="14.69921875" style="220" customWidth="1"/>
    <col min="7169" max="7413" width="9.296875" style="220"/>
    <col min="7414" max="7414" width="6.69921875" style="220" customWidth="1"/>
    <col min="7415" max="7415" width="24.69921875" style="220" customWidth="1"/>
    <col min="7416" max="7416" width="13" style="220" customWidth="1"/>
    <col min="7417" max="7418" width="15.5" style="220" customWidth="1"/>
    <col min="7419" max="7419" width="11.5" style="220" customWidth="1"/>
    <col min="7420" max="7420" width="13" style="220" customWidth="1"/>
    <col min="7421" max="7422" width="14" style="220" customWidth="1"/>
    <col min="7423" max="7423" width="13.296875" style="220" customWidth="1"/>
    <col min="7424" max="7424" width="14.69921875" style="220" customWidth="1"/>
    <col min="7425" max="7669" width="9.296875" style="220"/>
    <col min="7670" max="7670" width="6.69921875" style="220" customWidth="1"/>
    <col min="7671" max="7671" width="24.69921875" style="220" customWidth="1"/>
    <col min="7672" max="7672" width="13" style="220" customWidth="1"/>
    <col min="7673" max="7674" width="15.5" style="220" customWidth="1"/>
    <col min="7675" max="7675" width="11.5" style="220" customWidth="1"/>
    <col min="7676" max="7676" width="13" style="220" customWidth="1"/>
    <col min="7677" max="7678" width="14" style="220" customWidth="1"/>
    <col min="7679" max="7679" width="13.296875" style="220" customWidth="1"/>
    <col min="7680" max="7680" width="14.69921875" style="220" customWidth="1"/>
    <col min="7681" max="7925" width="9.296875" style="220"/>
    <col min="7926" max="7926" width="6.69921875" style="220" customWidth="1"/>
    <col min="7927" max="7927" width="24.69921875" style="220" customWidth="1"/>
    <col min="7928" max="7928" width="13" style="220" customWidth="1"/>
    <col min="7929" max="7930" width="15.5" style="220" customWidth="1"/>
    <col min="7931" max="7931" width="11.5" style="220" customWidth="1"/>
    <col min="7932" max="7932" width="13" style="220" customWidth="1"/>
    <col min="7933" max="7934" width="14" style="220" customWidth="1"/>
    <col min="7935" max="7935" width="13.296875" style="220" customWidth="1"/>
    <col min="7936" max="7936" width="14.69921875" style="220" customWidth="1"/>
    <col min="7937" max="8181" width="9.296875" style="220"/>
    <col min="8182" max="8182" width="6.69921875" style="220" customWidth="1"/>
    <col min="8183" max="8183" width="24.69921875" style="220" customWidth="1"/>
    <col min="8184" max="8184" width="13" style="220" customWidth="1"/>
    <col min="8185" max="8186" width="15.5" style="220" customWidth="1"/>
    <col min="8187" max="8187" width="11.5" style="220" customWidth="1"/>
    <col min="8188" max="8188" width="13" style="220" customWidth="1"/>
    <col min="8189" max="8190" width="14" style="220" customWidth="1"/>
    <col min="8191" max="8191" width="13.296875" style="220" customWidth="1"/>
    <col min="8192" max="8192" width="14.69921875" style="220" customWidth="1"/>
    <col min="8193" max="8437" width="9.296875" style="220"/>
    <col min="8438" max="8438" width="6.69921875" style="220" customWidth="1"/>
    <col min="8439" max="8439" width="24.69921875" style="220" customWidth="1"/>
    <col min="8440" max="8440" width="13" style="220" customWidth="1"/>
    <col min="8441" max="8442" width="15.5" style="220" customWidth="1"/>
    <col min="8443" max="8443" width="11.5" style="220" customWidth="1"/>
    <col min="8444" max="8444" width="13" style="220" customWidth="1"/>
    <col min="8445" max="8446" width="14" style="220" customWidth="1"/>
    <col min="8447" max="8447" width="13.296875" style="220" customWidth="1"/>
    <col min="8448" max="8448" width="14.69921875" style="220" customWidth="1"/>
    <col min="8449" max="8693" width="9.296875" style="220"/>
    <col min="8694" max="8694" width="6.69921875" style="220" customWidth="1"/>
    <col min="8695" max="8695" width="24.69921875" style="220" customWidth="1"/>
    <col min="8696" max="8696" width="13" style="220" customWidth="1"/>
    <col min="8697" max="8698" width="15.5" style="220" customWidth="1"/>
    <col min="8699" max="8699" width="11.5" style="220" customWidth="1"/>
    <col min="8700" max="8700" width="13" style="220" customWidth="1"/>
    <col min="8701" max="8702" width="14" style="220" customWidth="1"/>
    <col min="8703" max="8703" width="13.296875" style="220" customWidth="1"/>
    <col min="8704" max="8704" width="14.69921875" style="220" customWidth="1"/>
    <col min="8705" max="8949" width="9.296875" style="220"/>
    <col min="8950" max="8950" width="6.69921875" style="220" customWidth="1"/>
    <col min="8951" max="8951" width="24.69921875" style="220" customWidth="1"/>
    <col min="8952" max="8952" width="13" style="220" customWidth="1"/>
    <col min="8953" max="8954" width="15.5" style="220" customWidth="1"/>
    <col min="8955" max="8955" width="11.5" style="220" customWidth="1"/>
    <col min="8956" max="8956" width="13" style="220" customWidth="1"/>
    <col min="8957" max="8958" width="14" style="220" customWidth="1"/>
    <col min="8959" max="8959" width="13.296875" style="220" customWidth="1"/>
    <col min="8960" max="8960" width="14.69921875" style="220" customWidth="1"/>
    <col min="8961" max="9205" width="9.296875" style="220"/>
    <col min="9206" max="9206" width="6.69921875" style="220" customWidth="1"/>
    <col min="9207" max="9207" width="24.69921875" style="220" customWidth="1"/>
    <col min="9208" max="9208" width="13" style="220" customWidth="1"/>
    <col min="9209" max="9210" width="15.5" style="220" customWidth="1"/>
    <col min="9211" max="9211" width="11.5" style="220" customWidth="1"/>
    <col min="9212" max="9212" width="13" style="220" customWidth="1"/>
    <col min="9213" max="9214" width="14" style="220" customWidth="1"/>
    <col min="9215" max="9215" width="13.296875" style="220" customWidth="1"/>
    <col min="9216" max="9216" width="14.69921875" style="220" customWidth="1"/>
    <col min="9217" max="9461" width="9.296875" style="220"/>
    <col min="9462" max="9462" width="6.69921875" style="220" customWidth="1"/>
    <col min="9463" max="9463" width="24.69921875" style="220" customWidth="1"/>
    <col min="9464" max="9464" width="13" style="220" customWidth="1"/>
    <col min="9465" max="9466" width="15.5" style="220" customWidth="1"/>
    <col min="9467" max="9467" width="11.5" style="220" customWidth="1"/>
    <col min="9468" max="9468" width="13" style="220" customWidth="1"/>
    <col min="9469" max="9470" width="14" style="220" customWidth="1"/>
    <col min="9471" max="9471" width="13.296875" style="220" customWidth="1"/>
    <col min="9472" max="9472" width="14.69921875" style="220" customWidth="1"/>
    <col min="9473" max="9717" width="9.296875" style="220"/>
    <col min="9718" max="9718" width="6.69921875" style="220" customWidth="1"/>
    <col min="9719" max="9719" width="24.69921875" style="220" customWidth="1"/>
    <col min="9720" max="9720" width="13" style="220" customWidth="1"/>
    <col min="9721" max="9722" width="15.5" style="220" customWidth="1"/>
    <col min="9723" max="9723" width="11.5" style="220" customWidth="1"/>
    <col min="9724" max="9724" width="13" style="220" customWidth="1"/>
    <col min="9725" max="9726" width="14" style="220" customWidth="1"/>
    <col min="9727" max="9727" width="13.296875" style="220" customWidth="1"/>
    <col min="9728" max="9728" width="14.69921875" style="220" customWidth="1"/>
    <col min="9729" max="9973" width="9.296875" style="220"/>
    <col min="9974" max="9974" width="6.69921875" style="220" customWidth="1"/>
    <col min="9975" max="9975" width="24.69921875" style="220" customWidth="1"/>
    <col min="9976" max="9976" width="13" style="220" customWidth="1"/>
    <col min="9977" max="9978" width="15.5" style="220" customWidth="1"/>
    <col min="9979" max="9979" width="11.5" style="220" customWidth="1"/>
    <col min="9980" max="9980" width="13" style="220" customWidth="1"/>
    <col min="9981" max="9982" width="14" style="220" customWidth="1"/>
    <col min="9983" max="9983" width="13.296875" style="220" customWidth="1"/>
    <col min="9984" max="9984" width="14.69921875" style="220" customWidth="1"/>
    <col min="9985" max="10229" width="9.296875" style="220"/>
    <col min="10230" max="10230" width="6.69921875" style="220" customWidth="1"/>
    <col min="10231" max="10231" width="24.69921875" style="220" customWidth="1"/>
    <col min="10232" max="10232" width="13" style="220" customWidth="1"/>
    <col min="10233" max="10234" width="15.5" style="220" customWidth="1"/>
    <col min="10235" max="10235" width="11.5" style="220" customWidth="1"/>
    <col min="10236" max="10236" width="13" style="220" customWidth="1"/>
    <col min="10237" max="10238" width="14" style="220" customWidth="1"/>
    <col min="10239" max="10239" width="13.296875" style="220" customWidth="1"/>
    <col min="10240" max="10240" width="14.69921875" style="220" customWidth="1"/>
    <col min="10241" max="10485" width="9.296875" style="220"/>
    <col min="10486" max="10486" width="6.69921875" style="220" customWidth="1"/>
    <col min="10487" max="10487" width="24.69921875" style="220" customWidth="1"/>
    <col min="10488" max="10488" width="13" style="220" customWidth="1"/>
    <col min="10489" max="10490" width="15.5" style="220" customWidth="1"/>
    <col min="10491" max="10491" width="11.5" style="220" customWidth="1"/>
    <col min="10492" max="10492" width="13" style="220" customWidth="1"/>
    <col min="10493" max="10494" width="14" style="220" customWidth="1"/>
    <col min="10495" max="10495" width="13.296875" style="220" customWidth="1"/>
    <col min="10496" max="10496" width="14.69921875" style="220" customWidth="1"/>
    <col min="10497" max="10741" width="9.296875" style="220"/>
    <col min="10742" max="10742" width="6.69921875" style="220" customWidth="1"/>
    <col min="10743" max="10743" width="24.69921875" style="220" customWidth="1"/>
    <col min="10744" max="10744" width="13" style="220" customWidth="1"/>
    <col min="10745" max="10746" width="15.5" style="220" customWidth="1"/>
    <col min="10747" max="10747" width="11.5" style="220" customWidth="1"/>
    <col min="10748" max="10748" width="13" style="220" customWidth="1"/>
    <col min="10749" max="10750" width="14" style="220" customWidth="1"/>
    <col min="10751" max="10751" width="13.296875" style="220" customWidth="1"/>
    <col min="10752" max="10752" width="14.69921875" style="220" customWidth="1"/>
    <col min="10753" max="10997" width="9.296875" style="220"/>
    <col min="10998" max="10998" width="6.69921875" style="220" customWidth="1"/>
    <col min="10999" max="10999" width="24.69921875" style="220" customWidth="1"/>
    <col min="11000" max="11000" width="13" style="220" customWidth="1"/>
    <col min="11001" max="11002" width="15.5" style="220" customWidth="1"/>
    <col min="11003" max="11003" width="11.5" style="220" customWidth="1"/>
    <col min="11004" max="11004" width="13" style="220" customWidth="1"/>
    <col min="11005" max="11006" width="14" style="220" customWidth="1"/>
    <col min="11007" max="11007" width="13.296875" style="220" customWidth="1"/>
    <col min="11008" max="11008" width="14.69921875" style="220" customWidth="1"/>
    <col min="11009" max="11253" width="9.296875" style="220"/>
    <col min="11254" max="11254" width="6.69921875" style="220" customWidth="1"/>
    <col min="11255" max="11255" width="24.69921875" style="220" customWidth="1"/>
    <col min="11256" max="11256" width="13" style="220" customWidth="1"/>
    <col min="11257" max="11258" width="15.5" style="220" customWidth="1"/>
    <col min="11259" max="11259" width="11.5" style="220" customWidth="1"/>
    <col min="11260" max="11260" width="13" style="220" customWidth="1"/>
    <col min="11261" max="11262" width="14" style="220" customWidth="1"/>
    <col min="11263" max="11263" width="13.296875" style="220" customWidth="1"/>
    <col min="11264" max="11264" width="14.69921875" style="220" customWidth="1"/>
    <col min="11265" max="11509" width="9.296875" style="220"/>
    <col min="11510" max="11510" width="6.69921875" style="220" customWidth="1"/>
    <col min="11511" max="11511" width="24.69921875" style="220" customWidth="1"/>
    <col min="11512" max="11512" width="13" style="220" customWidth="1"/>
    <col min="11513" max="11514" width="15.5" style="220" customWidth="1"/>
    <col min="11515" max="11515" width="11.5" style="220" customWidth="1"/>
    <col min="11516" max="11516" width="13" style="220" customWidth="1"/>
    <col min="11517" max="11518" width="14" style="220" customWidth="1"/>
    <col min="11519" max="11519" width="13.296875" style="220" customWidth="1"/>
    <col min="11520" max="11520" width="14.69921875" style="220" customWidth="1"/>
    <col min="11521" max="11765" width="9.296875" style="220"/>
    <col min="11766" max="11766" width="6.69921875" style="220" customWidth="1"/>
    <col min="11767" max="11767" width="24.69921875" style="220" customWidth="1"/>
    <col min="11768" max="11768" width="13" style="220" customWidth="1"/>
    <col min="11769" max="11770" width="15.5" style="220" customWidth="1"/>
    <col min="11771" max="11771" width="11.5" style="220" customWidth="1"/>
    <col min="11772" max="11772" width="13" style="220" customWidth="1"/>
    <col min="11773" max="11774" width="14" style="220" customWidth="1"/>
    <col min="11775" max="11775" width="13.296875" style="220" customWidth="1"/>
    <col min="11776" max="11776" width="14.69921875" style="220" customWidth="1"/>
    <col min="11777" max="12021" width="9.296875" style="220"/>
    <col min="12022" max="12022" width="6.69921875" style="220" customWidth="1"/>
    <col min="12023" max="12023" width="24.69921875" style="220" customWidth="1"/>
    <col min="12024" max="12024" width="13" style="220" customWidth="1"/>
    <col min="12025" max="12026" width="15.5" style="220" customWidth="1"/>
    <col min="12027" max="12027" width="11.5" style="220" customWidth="1"/>
    <col min="12028" max="12028" width="13" style="220" customWidth="1"/>
    <col min="12029" max="12030" width="14" style="220" customWidth="1"/>
    <col min="12031" max="12031" width="13.296875" style="220" customWidth="1"/>
    <col min="12032" max="12032" width="14.69921875" style="220" customWidth="1"/>
    <col min="12033" max="12277" width="9.296875" style="220"/>
    <col min="12278" max="12278" width="6.69921875" style="220" customWidth="1"/>
    <col min="12279" max="12279" width="24.69921875" style="220" customWidth="1"/>
    <col min="12280" max="12280" width="13" style="220" customWidth="1"/>
    <col min="12281" max="12282" width="15.5" style="220" customWidth="1"/>
    <col min="12283" max="12283" width="11.5" style="220" customWidth="1"/>
    <col min="12284" max="12284" width="13" style="220" customWidth="1"/>
    <col min="12285" max="12286" width="14" style="220" customWidth="1"/>
    <col min="12287" max="12287" width="13.296875" style="220" customWidth="1"/>
    <col min="12288" max="12288" width="14.69921875" style="220" customWidth="1"/>
    <col min="12289" max="12533" width="9.296875" style="220"/>
    <col min="12534" max="12534" width="6.69921875" style="220" customWidth="1"/>
    <col min="12535" max="12535" width="24.69921875" style="220" customWidth="1"/>
    <col min="12536" max="12536" width="13" style="220" customWidth="1"/>
    <col min="12537" max="12538" width="15.5" style="220" customWidth="1"/>
    <col min="12539" max="12539" width="11.5" style="220" customWidth="1"/>
    <col min="12540" max="12540" width="13" style="220" customWidth="1"/>
    <col min="12541" max="12542" width="14" style="220" customWidth="1"/>
    <col min="12543" max="12543" width="13.296875" style="220" customWidth="1"/>
    <col min="12544" max="12544" width="14.69921875" style="220" customWidth="1"/>
    <col min="12545" max="12789" width="9.296875" style="220"/>
    <col min="12790" max="12790" width="6.69921875" style="220" customWidth="1"/>
    <col min="12791" max="12791" width="24.69921875" style="220" customWidth="1"/>
    <col min="12792" max="12792" width="13" style="220" customWidth="1"/>
    <col min="12793" max="12794" width="15.5" style="220" customWidth="1"/>
    <col min="12795" max="12795" width="11.5" style="220" customWidth="1"/>
    <col min="12796" max="12796" width="13" style="220" customWidth="1"/>
    <col min="12797" max="12798" width="14" style="220" customWidth="1"/>
    <col min="12799" max="12799" width="13.296875" style="220" customWidth="1"/>
    <col min="12800" max="12800" width="14.69921875" style="220" customWidth="1"/>
    <col min="12801" max="13045" width="9.296875" style="220"/>
    <col min="13046" max="13046" width="6.69921875" style="220" customWidth="1"/>
    <col min="13047" max="13047" width="24.69921875" style="220" customWidth="1"/>
    <col min="13048" max="13048" width="13" style="220" customWidth="1"/>
    <col min="13049" max="13050" width="15.5" style="220" customWidth="1"/>
    <col min="13051" max="13051" width="11.5" style="220" customWidth="1"/>
    <col min="13052" max="13052" width="13" style="220" customWidth="1"/>
    <col min="13053" max="13054" width="14" style="220" customWidth="1"/>
    <col min="13055" max="13055" width="13.296875" style="220" customWidth="1"/>
    <col min="13056" max="13056" width="14.69921875" style="220" customWidth="1"/>
    <col min="13057" max="13301" width="9.296875" style="220"/>
    <col min="13302" max="13302" width="6.69921875" style="220" customWidth="1"/>
    <col min="13303" max="13303" width="24.69921875" style="220" customWidth="1"/>
    <col min="13304" max="13304" width="13" style="220" customWidth="1"/>
    <col min="13305" max="13306" width="15.5" style="220" customWidth="1"/>
    <col min="13307" max="13307" width="11.5" style="220" customWidth="1"/>
    <col min="13308" max="13308" width="13" style="220" customWidth="1"/>
    <col min="13309" max="13310" width="14" style="220" customWidth="1"/>
    <col min="13311" max="13311" width="13.296875" style="220" customWidth="1"/>
    <col min="13312" max="13312" width="14.69921875" style="220" customWidth="1"/>
    <col min="13313" max="13557" width="9.296875" style="220"/>
    <col min="13558" max="13558" width="6.69921875" style="220" customWidth="1"/>
    <col min="13559" max="13559" width="24.69921875" style="220" customWidth="1"/>
    <col min="13560" max="13560" width="13" style="220" customWidth="1"/>
    <col min="13561" max="13562" width="15.5" style="220" customWidth="1"/>
    <col min="13563" max="13563" width="11.5" style="220" customWidth="1"/>
    <col min="13564" max="13564" width="13" style="220" customWidth="1"/>
    <col min="13565" max="13566" width="14" style="220" customWidth="1"/>
    <col min="13567" max="13567" width="13.296875" style="220" customWidth="1"/>
    <col min="13568" max="13568" width="14.69921875" style="220" customWidth="1"/>
    <col min="13569" max="13813" width="9.296875" style="220"/>
    <col min="13814" max="13814" width="6.69921875" style="220" customWidth="1"/>
    <col min="13815" max="13815" width="24.69921875" style="220" customWidth="1"/>
    <col min="13816" max="13816" width="13" style="220" customWidth="1"/>
    <col min="13817" max="13818" width="15.5" style="220" customWidth="1"/>
    <col min="13819" max="13819" width="11.5" style="220" customWidth="1"/>
    <col min="13820" max="13820" width="13" style="220" customWidth="1"/>
    <col min="13821" max="13822" width="14" style="220" customWidth="1"/>
    <col min="13823" max="13823" width="13.296875" style="220" customWidth="1"/>
    <col min="13824" max="13824" width="14.69921875" style="220" customWidth="1"/>
    <col min="13825" max="14069" width="9.296875" style="220"/>
    <col min="14070" max="14070" width="6.69921875" style="220" customWidth="1"/>
    <col min="14071" max="14071" width="24.69921875" style="220" customWidth="1"/>
    <col min="14072" max="14072" width="13" style="220" customWidth="1"/>
    <col min="14073" max="14074" width="15.5" style="220" customWidth="1"/>
    <col min="14075" max="14075" width="11.5" style="220" customWidth="1"/>
    <col min="14076" max="14076" width="13" style="220" customWidth="1"/>
    <col min="14077" max="14078" width="14" style="220" customWidth="1"/>
    <col min="14079" max="14079" width="13.296875" style="220" customWidth="1"/>
    <col min="14080" max="14080" width="14.69921875" style="220" customWidth="1"/>
    <col min="14081" max="14325" width="9.296875" style="220"/>
    <col min="14326" max="14326" width="6.69921875" style="220" customWidth="1"/>
    <col min="14327" max="14327" width="24.69921875" style="220" customWidth="1"/>
    <col min="14328" max="14328" width="13" style="220" customWidth="1"/>
    <col min="14329" max="14330" width="15.5" style="220" customWidth="1"/>
    <col min="14331" max="14331" width="11.5" style="220" customWidth="1"/>
    <col min="14332" max="14332" width="13" style="220" customWidth="1"/>
    <col min="14333" max="14334" width="14" style="220" customWidth="1"/>
    <col min="14335" max="14335" width="13.296875" style="220" customWidth="1"/>
    <col min="14336" max="14336" width="14.69921875" style="220" customWidth="1"/>
    <col min="14337" max="14581" width="9.296875" style="220"/>
    <col min="14582" max="14582" width="6.69921875" style="220" customWidth="1"/>
    <col min="14583" max="14583" width="24.69921875" style="220" customWidth="1"/>
    <col min="14584" max="14584" width="13" style="220" customWidth="1"/>
    <col min="14585" max="14586" width="15.5" style="220" customWidth="1"/>
    <col min="14587" max="14587" width="11.5" style="220" customWidth="1"/>
    <col min="14588" max="14588" width="13" style="220" customWidth="1"/>
    <col min="14589" max="14590" width="14" style="220" customWidth="1"/>
    <col min="14591" max="14591" width="13.296875" style="220" customWidth="1"/>
    <col min="14592" max="14592" width="14.69921875" style="220" customWidth="1"/>
    <col min="14593" max="14837" width="9.296875" style="220"/>
    <col min="14838" max="14838" width="6.69921875" style="220" customWidth="1"/>
    <col min="14839" max="14839" width="24.69921875" style="220" customWidth="1"/>
    <col min="14840" max="14840" width="13" style="220" customWidth="1"/>
    <col min="14841" max="14842" width="15.5" style="220" customWidth="1"/>
    <col min="14843" max="14843" width="11.5" style="220" customWidth="1"/>
    <col min="14844" max="14844" width="13" style="220" customWidth="1"/>
    <col min="14845" max="14846" width="14" style="220" customWidth="1"/>
    <col min="14847" max="14847" width="13.296875" style="220" customWidth="1"/>
    <col min="14848" max="14848" width="14.69921875" style="220" customWidth="1"/>
    <col min="14849" max="15093" width="9.296875" style="220"/>
    <col min="15094" max="15094" width="6.69921875" style="220" customWidth="1"/>
    <col min="15095" max="15095" width="24.69921875" style="220" customWidth="1"/>
    <col min="15096" max="15096" width="13" style="220" customWidth="1"/>
    <col min="15097" max="15098" width="15.5" style="220" customWidth="1"/>
    <col min="15099" max="15099" width="11.5" style="220" customWidth="1"/>
    <col min="15100" max="15100" width="13" style="220" customWidth="1"/>
    <col min="15101" max="15102" width="14" style="220" customWidth="1"/>
    <col min="15103" max="15103" width="13.296875" style="220" customWidth="1"/>
    <col min="15104" max="15104" width="14.69921875" style="220" customWidth="1"/>
    <col min="15105" max="15349" width="9.296875" style="220"/>
    <col min="15350" max="15350" width="6.69921875" style="220" customWidth="1"/>
    <col min="15351" max="15351" width="24.69921875" style="220" customWidth="1"/>
    <col min="15352" max="15352" width="13" style="220" customWidth="1"/>
    <col min="15353" max="15354" width="15.5" style="220" customWidth="1"/>
    <col min="15355" max="15355" width="11.5" style="220" customWidth="1"/>
    <col min="15356" max="15356" width="13" style="220" customWidth="1"/>
    <col min="15357" max="15358" width="14" style="220" customWidth="1"/>
    <col min="15359" max="15359" width="13.296875" style="220" customWidth="1"/>
    <col min="15360" max="15360" width="14.69921875" style="220" customWidth="1"/>
    <col min="15361" max="15605" width="9.296875" style="220"/>
    <col min="15606" max="15606" width="6.69921875" style="220" customWidth="1"/>
    <col min="15607" max="15607" width="24.69921875" style="220" customWidth="1"/>
    <col min="15608" max="15608" width="13" style="220" customWidth="1"/>
    <col min="15609" max="15610" width="15.5" style="220" customWidth="1"/>
    <col min="15611" max="15611" width="11.5" style="220" customWidth="1"/>
    <col min="15612" max="15612" width="13" style="220" customWidth="1"/>
    <col min="15613" max="15614" width="14" style="220" customWidth="1"/>
    <col min="15615" max="15615" width="13.296875" style="220" customWidth="1"/>
    <col min="15616" max="15616" width="14.69921875" style="220" customWidth="1"/>
    <col min="15617" max="15861" width="9.296875" style="220"/>
    <col min="15862" max="15862" width="6.69921875" style="220" customWidth="1"/>
    <col min="15863" max="15863" width="24.69921875" style="220" customWidth="1"/>
    <col min="15864" max="15864" width="13" style="220" customWidth="1"/>
    <col min="15865" max="15866" width="15.5" style="220" customWidth="1"/>
    <col min="15867" max="15867" width="11.5" style="220" customWidth="1"/>
    <col min="15868" max="15868" width="13" style="220" customWidth="1"/>
    <col min="15869" max="15870" width="14" style="220" customWidth="1"/>
    <col min="15871" max="15871" width="13.296875" style="220" customWidth="1"/>
    <col min="15872" max="15872" width="14.69921875" style="220" customWidth="1"/>
    <col min="15873" max="16117" width="9.296875" style="220"/>
    <col min="16118" max="16118" width="6.69921875" style="220" customWidth="1"/>
    <col min="16119" max="16119" width="24.69921875" style="220" customWidth="1"/>
    <col min="16120" max="16120" width="13" style="220" customWidth="1"/>
    <col min="16121" max="16122" width="15.5" style="220" customWidth="1"/>
    <col min="16123" max="16123" width="11.5" style="220" customWidth="1"/>
    <col min="16124" max="16124" width="13" style="220" customWidth="1"/>
    <col min="16125" max="16126" width="14" style="220" customWidth="1"/>
    <col min="16127" max="16127" width="13.296875" style="220" customWidth="1"/>
    <col min="16128" max="16128" width="14.69921875" style="220" customWidth="1"/>
    <col min="16129" max="16384" width="9.296875" style="220"/>
  </cols>
  <sheetData>
    <row r="1" ht="42" customHeight="1" x14ac:dyDescent="0.3"/>
    <row r="3" s="232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39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3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20/2018.(XI.16.)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3"/>
  <sheetViews>
    <sheetView view="pageLayout" topLeftCell="B1" zoomScaleNormal="100" workbookViewId="0">
      <selection activeCell="D34" sqref="D34"/>
    </sheetView>
  </sheetViews>
  <sheetFormatPr defaultRowHeight="13" x14ac:dyDescent="0.3"/>
  <cols>
    <col min="1" max="1" width="6" style="628" customWidth="1"/>
    <col min="2" max="2" width="28.5" style="630" customWidth="1"/>
    <col min="3" max="3" width="15.69921875" style="634" customWidth="1"/>
    <col min="4" max="5" width="14.5" style="629" bestFit="1" customWidth="1"/>
    <col min="6" max="6" width="17.19921875" style="1166" customWidth="1"/>
    <col min="7" max="249" width="9.296875" style="634"/>
    <col min="250" max="250" width="5.796875" style="634" customWidth="1"/>
    <col min="251" max="251" width="22.296875" style="634" customWidth="1"/>
    <col min="252" max="252" width="13" style="634" customWidth="1"/>
    <col min="253" max="253" width="11" style="634" customWidth="1"/>
    <col min="254" max="254" width="15.5" style="634" customWidth="1"/>
    <col min="255" max="255" width="11.19921875" style="634" customWidth="1"/>
    <col min="256" max="256" width="13.296875" style="634" customWidth="1"/>
    <col min="257" max="258" width="14" style="634" customWidth="1"/>
    <col min="259" max="259" width="13.296875" style="634" customWidth="1"/>
    <col min="260" max="260" width="12.296875" style="634" customWidth="1"/>
    <col min="261" max="261" width="14.296875" style="634" customWidth="1"/>
    <col min="262" max="262" width="15.19921875" style="634" customWidth="1"/>
    <col min="263" max="505" width="9.296875" style="634"/>
    <col min="506" max="506" width="5.796875" style="634" customWidth="1"/>
    <col min="507" max="507" width="22.296875" style="634" customWidth="1"/>
    <col min="508" max="508" width="13" style="634" customWidth="1"/>
    <col min="509" max="509" width="11" style="634" customWidth="1"/>
    <col min="510" max="510" width="15.5" style="634" customWidth="1"/>
    <col min="511" max="511" width="11.19921875" style="634" customWidth="1"/>
    <col min="512" max="512" width="13.296875" style="634" customWidth="1"/>
    <col min="513" max="514" width="14" style="634" customWidth="1"/>
    <col min="515" max="515" width="13.296875" style="634" customWidth="1"/>
    <col min="516" max="516" width="12.296875" style="634" customWidth="1"/>
    <col min="517" max="517" width="14.296875" style="634" customWidth="1"/>
    <col min="518" max="518" width="15.19921875" style="634" customWidth="1"/>
    <col min="519" max="761" width="9.296875" style="634"/>
    <col min="762" max="762" width="5.796875" style="634" customWidth="1"/>
    <col min="763" max="763" width="22.296875" style="634" customWidth="1"/>
    <col min="764" max="764" width="13" style="634" customWidth="1"/>
    <col min="765" max="765" width="11" style="634" customWidth="1"/>
    <col min="766" max="766" width="15.5" style="634" customWidth="1"/>
    <col min="767" max="767" width="11.19921875" style="634" customWidth="1"/>
    <col min="768" max="768" width="13.296875" style="634" customWidth="1"/>
    <col min="769" max="770" width="14" style="634" customWidth="1"/>
    <col min="771" max="771" width="13.296875" style="634" customWidth="1"/>
    <col min="772" max="772" width="12.296875" style="634" customWidth="1"/>
    <col min="773" max="773" width="14.296875" style="634" customWidth="1"/>
    <col min="774" max="774" width="15.19921875" style="634" customWidth="1"/>
    <col min="775" max="1017" width="9.296875" style="634"/>
    <col min="1018" max="1018" width="5.796875" style="634" customWidth="1"/>
    <col min="1019" max="1019" width="22.296875" style="634" customWidth="1"/>
    <col min="1020" max="1020" width="13" style="634" customWidth="1"/>
    <col min="1021" max="1021" width="11" style="634" customWidth="1"/>
    <col min="1022" max="1022" width="15.5" style="634" customWidth="1"/>
    <col min="1023" max="1023" width="11.19921875" style="634" customWidth="1"/>
    <col min="1024" max="1024" width="13.296875" style="634" customWidth="1"/>
    <col min="1025" max="1026" width="14" style="634" customWidth="1"/>
    <col min="1027" max="1027" width="13.296875" style="634" customWidth="1"/>
    <col min="1028" max="1028" width="12.296875" style="634" customWidth="1"/>
    <col min="1029" max="1029" width="14.296875" style="634" customWidth="1"/>
    <col min="1030" max="1030" width="15.19921875" style="634" customWidth="1"/>
    <col min="1031" max="1273" width="9.296875" style="634"/>
    <col min="1274" max="1274" width="5.796875" style="634" customWidth="1"/>
    <col min="1275" max="1275" width="22.296875" style="634" customWidth="1"/>
    <col min="1276" max="1276" width="13" style="634" customWidth="1"/>
    <col min="1277" max="1277" width="11" style="634" customWidth="1"/>
    <col min="1278" max="1278" width="15.5" style="634" customWidth="1"/>
    <col min="1279" max="1279" width="11.19921875" style="634" customWidth="1"/>
    <col min="1280" max="1280" width="13.296875" style="634" customWidth="1"/>
    <col min="1281" max="1282" width="14" style="634" customWidth="1"/>
    <col min="1283" max="1283" width="13.296875" style="634" customWidth="1"/>
    <col min="1284" max="1284" width="12.296875" style="634" customWidth="1"/>
    <col min="1285" max="1285" width="14.296875" style="634" customWidth="1"/>
    <col min="1286" max="1286" width="15.19921875" style="634" customWidth="1"/>
    <col min="1287" max="1529" width="9.296875" style="634"/>
    <col min="1530" max="1530" width="5.796875" style="634" customWidth="1"/>
    <col min="1531" max="1531" width="22.296875" style="634" customWidth="1"/>
    <col min="1532" max="1532" width="13" style="634" customWidth="1"/>
    <col min="1533" max="1533" width="11" style="634" customWidth="1"/>
    <col min="1534" max="1534" width="15.5" style="634" customWidth="1"/>
    <col min="1535" max="1535" width="11.19921875" style="634" customWidth="1"/>
    <col min="1536" max="1536" width="13.296875" style="634" customWidth="1"/>
    <col min="1537" max="1538" width="14" style="634" customWidth="1"/>
    <col min="1539" max="1539" width="13.296875" style="634" customWidth="1"/>
    <col min="1540" max="1540" width="12.296875" style="634" customWidth="1"/>
    <col min="1541" max="1541" width="14.296875" style="634" customWidth="1"/>
    <col min="1542" max="1542" width="15.19921875" style="634" customWidth="1"/>
    <col min="1543" max="1785" width="9.296875" style="634"/>
    <col min="1786" max="1786" width="5.796875" style="634" customWidth="1"/>
    <col min="1787" max="1787" width="22.296875" style="634" customWidth="1"/>
    <col min="1788" max="1788" width="13" style="634" customWidth="1"/>
    <col min="1789" max="1789" width="11" style="634" customWidth="1"/>
    <col min="1790" max="1790" width="15.5" style="634" customWidth="1"/>
    <col min="1791" max="1791" width="11.19921875" style="634" customWidth="1"/>
    <col min="1792" max="1792" width="13.296875" style="634" customWidth="1"/>
    <col min="1793" max="1794" width="14" style="634" customWidth="1"/>
    <col min="1795" max="1795" width="13.296875" style="634" customWidth="1"/>
    <col min="1796" max="1796" width="12.296875" style="634" customWidth="1"/>
    <col min="1797" max="1797" width="14.296875" style="634" customWidth="1"/>
    <col min="1798" max="1798" width="15.19921875" style="634" customWidth="1"/>
    <col min="1799" max="2041" width="9.296875" style="634"/>
    <col min="2042" max="2042" width="5.796875" style="634" customWidth="1"/>
    <col min="2043" max="2043" width="22.296875" style="634" customWidth="1"/>
    <col min="2044" max="2044" width="13" style="634" customWidth="1"/>
    <col min="2045" max="2045" width="11" style="634" customWidth="1"/>
    <col min="2046" max="2046" width="15.5" style="634" customWidth="1"/>
    <col min="2047" max="2047" width="11.19921875" style="634" customWidth="1"/>
    <col min="2048" max="2048" width="13.296875" style="634" customWidth="1"/>
    <col min="2049" max="2050" width="14" style="634" customWidth="1"/>
    <col min="2051" max="2051" width="13.296875" style="634" customWidth="1"/>
    <col min="2052" max="2052" width="12.296875" style="634" customWidth="1"/>
    <col min="2053" max="2053" width="14.296875" style="634" customWidth="1"/>
    <col min="2054" max="2054" width="15.19921875" style="634" customWidth="1"/>
    <col min="2055" max="2297" width="9.296875" style="634"/>
    <col min="2298" max="2298" width="5.796875" style="634" customWidth="1"/>
    <col min="2299" max="2299" width="22.296875" style="634" customWidth="1"/>
    <col min="2300" max="2300" width="13" style="634" customWidth="1"/>
    <col min="2301" max="2301" width="11" style="634" customWidth="1"/>
    <col min="2302" max="2302" width="15.5" style="634" customWidth="1"/>
    <col min="2303" max="2303" width="11.19921875" style="634" customWidth="1"/>
    <col min="2304" max="2304" width="13.296875" style="634" customWidth="1"/>
    <col min="2305" max="2306" width="14" style="634" customWidth="1"/>
    <col min="2307" max="2307" width="13.296875" style="634" customWidth="1"/>
    <col min="2308" max="2308" width="12.296875" style="634" customWidth="1"/>
    <col min="2309" max="2309" width="14.296875" style="634" customWidth="1"/>
    <col min="2310" max="2310" width="15.19921875" style="634" customWidth="1"/>
    <col min="2311" max="2553" width="9.296875" style="634"/>
    <col min="2554" max="2554" width="5.796875" style="634" customWidth="1"/>
    <col min="2555" max="2555" width="22.296875" style="634" customWidth="1"/>
    <col min="2556" max="2556" width="13" style="634" customWidth="1"/>
    <col min="2557" max="2557" width="11" style="634" customWidth="1"/>
    <col min="2558" max="2558" width="15.5" style="634" customWidth="1"/>
    <col min="2559" max="2559" width="11.19921875" style="634" customWidth="1"/>
    <col min="2560" max="2560" width="13.296875" style="634" customWidth="1"/>
    <col min="2561" max="2562" width="14" style="634" customWidth="1"/>
    <col min="2563" max="2563" width="13.296875" style="634" customWidth="1"/>
    <col min="2564" max="2564" width="12.296875" style="634" customWidth="1"/>
    <col min="2565" max="2565" width="14.296875" style="634" customWidth="1"/>
    <col min="2566" max="2566" width="15.19921875" style="634" customWidth="1"/>
    <col min="2567" max="2809" width="9.296875" style="634"/>
    <col min="2810" max="2810" width="5.796875" style="634" customWidth="1"/>
    <col min="2811" max="2811" width="22.296875" style="634" customWidth="1"/>
    <col min="2812" max="2812" width="13" style="634" customWidth="1"/>
    <col min="2813" max="2813" width="11" style="634" customWidth="1"/>
    <col min="2814" max="2814" width="15.5" style="634" customWidth="1"/>
    <col min="2815" max="2815" width="11.19921875" style="634" customWidth="1"/>
    <col min="2816" max="2816" width="13.296875" style="634" customWidth="1"/>
    <col min="2817" max="2818" width="14" style="634" customWidth="1"/>
    <col min="2819" max="2819" width="13.296875" style="634" customWidth="1"/>
    <col min="2820" max="2820" width="12.296875" style="634" customWidth="1"/>
    <col min="2821" max="2821" width="14.296875" style="634" customWidth="1"/>
    <col min="2822" max="2822" width="15.19921875" style="634" customWidth="1"/>
    <col min="2823" max="3065" width="9.296875" style="634"/>
    <col min="3066" max="3066" width="5.796875" style="634" customWidth="1"/>
    <col min="3067" max="3067" width="22.296875" style="634" customWidth="1"/>
    <col min="3068" max="3068" width="13" style="634" customWidth="1"/>
    <col min="3069" max="3069" width="11" style="634" customWidth="1"/>
    <col min="3070" max="3070" width="15.5" style="634" customWidth="1"/>
    <col min="3071" max="3071" width="11.19921875" style="634" customWidth="1"/>
    <col min="3072" max="3072" width="13.296875" style="634" customWidth="1"/>
    <col min="3073" max="3074" width="14" style="634" customWidth="1"/>
    <col min="3075" max="3075" width="13.296875" style="634" customWidth="1"/>
    <col min="3076" max="3076" width="12.296875" style="634" customWidth="1"/>
    <col min="3077" max="3077" width="14.296875" style="634" customWidth="1"/>
    <col min="3078" max="3078" width="15.19921875" style="634" customWidth="1"/>
    <col min="3079" max="3321" width="9.296875" style="634"/>
    <col min="3322" max="3322" width="5.796875" style="634" customWidth="1"/>
    <col min="3323" max="3323" width="22.296875" style="634" customWidth="1"/>
    <col min="3324" max="3324" width="13" style="634" customWidth="1"/>
    <col min="3325" max="3325" width="11" style="634" customWidth="1"/>
    <col min="3326" max="3326" width="15.5" style="634" customWidth="1"/>
    <col min="3327" max="3327" width="11.19921875" style="634" customWidth="1"/>
    <col min="3328" max="3328" width="13.296875" style="634" customWidth="1"/>
    <col min="3329" max="3330" width="14" style="634" customWidth="1"/>
    <col min="3331" max="3331" width="13.296875" style="634" customWidth="1"/>
    <col min="3332" max="3332" width="12.296875" style="634" customWidth="1"/>
    <col min="3333" max="3333" width="14.296875" style="634" customWidth="1"/>
    <col min="3334" max="3334" width="15.19921875" style="634" customWidth="1"/>
    <col min="3335" max="3577" width="9.296875" style="634"/>
    <col min="3578" max="3578" width="5.796875" style="634" customWidth="1"/>
    <col min="3579" max="3579" width="22.296875" style="634" customWidth="1"/>
    <col min="3580" max="3580" width="13" style="634" customWidth="1"/>
    <col min="3581" max="3581" width="11" style="634" customWidth="1"/>
    <col min="3582" max="3582" width="15.5" style="634" customWidth="1"/>
    <col min="3583" max="3583" width="11.19921875" style="634" customWidth="1"/>
    <col min="3584" max="3584" width="13.296875" style="634" customWidth="1"/>
    <col min="3585" max="3586" width="14" style="634" customWidth="1"/>
    <col min="3587" max="3587" width="13.296875" style="634" customWidth="1"/>
    <col min="3588" max="3588" width="12.296875" style="634" customWidth="1"/>
    <col min="3589" max="3589" width="14.296875" style="634" customWidth="1"/>
    <col min="3590" max="3590" width="15.19921875" style="634" customWidth="1"/>
    <col min="3591" max="3833" width="9.296875" style="634"/>
    <col min="3834" max="3834" width="5.796875" style="634" customWidth="1"/>
    <col min="3835" max="3835" width="22.296875" style="634" customWidth="1"/>
    <col min="3836" max="3836" width="13" style="634" customWidth="1"/>
    <col min="3837" max="3837" width="11" style="634" customWidth="1"/>
    <col min="3838" max="3838" width="15.5" style="634" customWidth="1"/>
    <col min="3839" max="3839" width="11.19921875" style="634" customWidth="1"/>
    <col min="3840" max="3840" width="13.296875" style="634" customWidth="1"/>
    <col min="3841" max="3842" width="14" style="634" customWidth="1"/>
    <col min="3843" max="3843" width="13.296875" style="634" customWidth="1"/>
    <col min="3844" max="3844" width="12.296875" style="634" customWidth="1"/>
    <col min="3845" max="3845" width="14.296875" style="634" customWidth="1"/>
    <col min="3846" max="3846" width="15.19921875" style="634" customWidth="1"/>
    <col min="3847" max="4089" width="9.296875" style="634"/>
    <col min="4090" max="4090" width="5.796875" style="634" customWidth="1"/>
    <col min="4091" max="4091" width="22.296875" style="634" customWidth="1"/>
    <col min="4092" max="4092" width="13" style="634" customWidth="1"/>
    <col min="4093" max="4093" width="11" style="634" customWidth="1"/>
    <col min="4094" max="4094" width="15.5" style="634" customWidth="1"/>
    <col min="4095" max="4095" width="11.19921875" style="634" customWidth="1"/>
    <col min="4096" max="4096" width="13.296875" style="634" customWidth="1"/>
    <col min="4097" max="4098" width="14" style="634" customWidth="1"/>
    <col min="4099" max="4099" width="13.296875" style="634" customWidth="1"/>
    <col min="4100" max="4100" width="12.296875" style="634" customWidth="1"/>
    <col min="4101" max="4101" width="14.296875" style="634" customWidth="1"/>
    <col min="4102" max="4102" width="15.19921875" style="634" customWidth="1"/>
    <col min="4103" max="4345" width="9.296875" style="634"/>
    <col min="4346" max="4346" width="5.796875" style="634" customWidth="1"/>
    <col min="4347" max="4347" width="22.296875" style="634" customWidth="1"/>
    <col min="4348" max="4348" width="13" style="634" customWidth="1"/>
    <col min="4349" max="4349" width="11" style="634" customWidth="1"/>
    <col min="4350" max="4350" width="15.5" style="634" customWidth="1"/>
    <col min="4351" max="4351" width="11.19921875" style="634" customWidth="1"/>
    <col min="4352" max="4352" width="13.296875" style="634" customWidth="1"/>
    <col min="4353" max="4354" width="14" style="634" customWidth="1"/>
    <col min="4355" max="4355" width="13.296875" style="634" customWidth="1"/>
    <col min="4356" max="4356" width="12.296875" style="634" customWidth="1"/>
    <col min="4357" max="4357" width="14.296875" style="634" customWidth="1"/>
    <col min="4358" max="4358" width="15.19921875" style="634" customWidth="1"/>
    <col min="4359" max="4601" width="9.296875" style="634"/>
    <col min="4602" max="4602" width="5.796875" style="634" customWidth="1"/>
    <col min="4603" max="4603" width="22.296875" style="634" customWidth="1"/>
    <col min="4604" max="4604" width="13" style="634" customWidth="1"/>
    <col min="4605" max="4605" width="11" style="634" customWidth="1"/>
    <col min="4606" max="4606" width="15.5" style="634" customWidth="1"/>
    <col min="4607" max="4607" width="11.19921875" style="634" customWidth="1"/>
    <col min="4608" max="4608" width="13.296875" style="634" customWidth="1"/>
    <col min="4609" max="4610" width="14" style="634" customWidth="1"/>
    <col min="4611" max="4611" width="13.296875" style="634" customWidth="1"/>
    <col min="4612" max="4612" width="12.296875" style="634" customWidth="1"/>
    <col min="4613" max="4613" width="14.296875" style="634" customWidth="1"/>
    <col min="4614" max="4614" width="15.19921875" style="634" customWidth="1"/>
    <col min="4615" max="4857" width="9.296875" style="634"/>
    <col min="4858" max="4858" width="5.796875" style="634" customWidth="1"/>
    <col min="4859" max="4859" width="22.296875" style="634" customWidth="1"/>
    <col min="4860" max="4860" width="13" style="634" customWidth="1"/>
    <col min="4861" max="4861" width="11" style="634" customWidth="1"/>
    <col min="4862" max="4862" width="15.5" style="634" customWidth="1"/>
    <col min="4863" max="4863" width="11.19921875" style="634" customWidth="1"/>
    <col min="4864" max="4864" width="13.296875" style="634" customWidth="1"/>
    <col min="4865" max="4866" width="14" style="634" customWidth="1"/>
    <col min="4867" max="4867" width="13.296875" style="634" customWidth="1"/>
    <col min="4868" max="4868" width="12.296875" style="634" customWidth="1"/>
    <col min="4869" max="4869" width="14.296875" style="634" customWidth="1"/>
    <col min="4870" max="4870" width="15.19921875" style="634" customWidth="1"/>
    <col min="4871" max="5113" width="9.296875" style="634"/>
    <col min="5114" max="5114" width="5.796875" style="634" customWidth="1"/>
    <col min="5115" max="5115" width="22.296875" style="634" customWidth="1"/>
    <col min="5116" max="5116" width="13" style="634" customWidth="1"/>
    <col min="5117" max="5117" width="11" style="634" customWidth="1"/>
    <col min="5118" max="5118" width="15.5" style="634" customWidth="1"/>
    <col min="5119" max="5119" width="11.19921875" style="634" customWidth="1"/>
    <col min="5120" max="5120" width="13.296875" style="634" customWidth="1"/>
    <col min="5121" max="5122" width="14" style="634" customWidth="1"/>
    <col min="5123" max="5123" width="13.296875" style="634" customWidth="1"/>
    <col min="5124" max="5124" width="12.296875" style="634" customWidth="1"/>
    <col min="5125" max="5125" width="14.296875" style="634" customWidth="1"/>
    <col min="5126" max="5126" width="15.19921875" style="634" customWidth="1"/>
    <col min="5127" max="5369" width="9.296875" style="634"/>
    <col min="5370" max="5370" width="5.796875" style="634" customWidth="1"/>
    <col min="5371" max="5371" width="22.296875" style="634" customWidth="1"/>
    <col min="5372" max="5372" width="13" style="634" customWidth="1"/>
    <col min="5373" max="5373" width="11" style="634" customWidth="1"/>
    <col min="5374" max="5374" width="15.5" style="634" customWidth="1"/>
    <col min="5375" max="5375" width="11.19921875" style="634" customWidth="1"/>
    <col min="5376" max="5376" width="13.296875" style="634" customWidth="1"/>
    <col min="5377" max="5378" width="14" style="634" customWidth="1"/>
    <col min="5379" max="5379" width="13.296875" style="634" customWidth="1"/>
    <col min="5380" max="5380" width="12.296875" style="634" customWidth="1"/>
    <col min="5381" max="5381" width="14.296875" style="634" customWidth="1"/>
    <col min="5382" max="5382" width="15.19921875" style="634" customWidth="1"/>
    <col min="5383" max="5625" width="9.296875" style="634"/>
    <col min="5626" max="5626" width="5.796875" style="634" customWidth="1"/>
    <col min="5627" max="5627" width="22.296875" style="634" customWidth="1"/>
    <col min="5628" max="5628" width="13" style="634" customWidth="1"/>
    <col min="5629" max="5629" width="11" style="634" customWidth="1"/>
    <col min="5630" max="5630" width="15.5" style="634" customWidth="1"/>
    <col min="5631" max="5631" width="11.19921875" style="634" customWidth="1"/>
    <col min="5632" max="5632" width="13.296875" style="634" customWidth="1"/>
    <col min="5633" max="5634" width="14" style="634" customWidth="1"/>
    <col min="5635" max="5635" width="13.296875" style="634" customWidth="1"/>
    <col min="5636" max="5636" width="12.296875" style="634" customWidth="1"/>
    <col min="5637" max="5637" width="14.296875" style="634" customWidth="1"/>
    <col min="5638" max="5638" width="15.19921875" style="634" customWidth="1"/>
    <col min="5639" max="5881" width="9.296875" style="634"/>
    <col min="5882" max="5882" width="5.796875" style="634" customWidth="1"/>
    <col min="5883" max="5883" width="22.296875" style="634" customWidth="1"/>
    <col min="5884" max="5884" width="13" style="634" customWidth="1"/>
    <col min="5885" max="5885" width="11" style="634" customWidth="1"/>
    <col min="5886" max="5886" width="15.5" style="634" customWidth="1"/>
    <col min="5887" max="5887" width="11.19921875" style="634" customWidth="1"/>
    <col min="5888" max="5888" width="13.296875" style="634" customWidth="1"/>
    <col min="5889" max="5890" width="14" style="634" customWidth="1"/>
    <col min="5891" max="5891" width="13.296875" style="634" customWidth="1"/>
    <col min="5892" max="5892" width="12.296875" style="634" customWidth="1"/>
    <col min="5893" max="5893" width="14.296875" style="634" customWidth="1"/>
    <col min="5894" max="5894" width="15.19921875" style="634" customWidth="1"/>
    <col min="5895" max="6137" width="9.296875" style="634"/>
    <col min="6138" max="6138" width="5.796875" style="634" customWidth="1"/>
    <col min="6139" max="6139" width="22.296875" style="634" customWidth="1"/>
    <col min="6140" max="6140" width="13" style="634" customWidth="1"/>
    <col min="6141" max="6141" width="11" style="634" customWidth="1"/>
    <col min="6142" max="6142" width="15.5" style="634" customWidth="1"/>
    <col min="6143" max="6143" width="11.19921875" style="634" customWidth="1"/>
    <col min="6144" max="6144" width="13.296875" style="634" customWidth="1"/>
    <col min="6145" max="6146" width="14" style="634" customWidth="1"/>
    <col min="6147" max="6147" width="13.296875" style="634" customWidth="1"/>
    <col min="6148" max="6148" width="12.296875" style="634" customWidth="1"/>
    <col min="6149" max="6149" width="14.296875" style="634" customWidth="1"/>
    <col min="6150" max="6150" width="15.19921875" style="634" customWidth="1"/>
    <col min="6151" max="6393" width="9.296875" style="634"/>
    <col min="6394" max="6394" width="5.796875" style="634" customWidth="1"/>
    <col min="6395" max="6395" width="22.296875" style="634" customWidth="1"/>
    <col min="6396" max="6396" width="13" style="634" customWidth="1"/>
    <col min="6397" max="6397" width="11" style="634" customWidth="1"/>
    <col min="6398" max="6398" width="15.5" style="634" customWidth="1"/>
    <col min="6399" max="6399" width="11.19921875" style="634" customWidth="1"/>
    <col min="6400" max="6400" width="13.296875" style="634" customWidth="1"/>
    <col min="6401" max="6402" width="14" style="634" customWidth="1"/>
    <col min="6403" max="6403" width="13.296875" style="634" customWidth="1"/>
    <col min="6404" max="6404" width="12.296875" style="634" customWidth="1"/>
    <col min="6405" max="6405" width="14.296875" style="634" customWidth="1"/>
    <col min="6406" max="6406" width="15.19921875" style="634" customWidth="1"/>
    <col min="6407" max="6649" width="9.296875" style="634"/>
    <col min="6650" max="6650" width="5.796875" style="634" customWidth="1"/>
    <col min="6651" max="6651" width="22.296875" style="634" customWidth="1"/>
    <col min="6652" max="6652" width="13" style="634" customWidth="1"/>
    <col min="6653" max="6653" width="11" style="634" customWidth="1"/>
    <col min="6654" max="6654" width="15.5" style="634" customWidth="1"/>
    <col min="6655" max="6655" width="11.19921875" style="634" customWidth="1"/>
    <col min="6656" max="6656" width="13.296875" style="634" customWidth="1"/>
    <col min="6657" max="6658" width="14" style="634" customWidth="1"/>
    <col min="6659" max="6659" width="13.296875" style="634" customWidth="1"/>
    <col min="6660" max="6660" width="12.296875" style="634" customWidth="1"/>
    <col min="6661" max="6661" width="14.296875" style="634" customWidth="1"/>
    <col min="6662" max="6662" width="15.19921875" style="634" customWidth="1"/>
    <col min="6663" max="6905" width="9.296875" style="634"/>
    <col min="6906" max="6906" width="5.796875" style="634" customWidth="1"/>
    <col min="6907" max="6907" width="22.296875" style="634" customWidth="1"/>
    <col min="6908" max="6908" width="13" style="634" customWidth="1"/>
    <col min="6909" max="6909" width="11" style="634" customWidth="1"/>
    <col min="6910" max="6910" width="15.5" style="634" customWidth="1"/>
    <col min="6911" max="6911" width="11.19921875" style="634" customWidth="1"/>
    <col min="6912" max="6912" width="13.296875" style="634" customWidth="1"/>
    <col min="6913" max="6914" width="14" style="634" customWidth="1"/>
    <col min="6915" max="6915" width="13.296875" style="634" customWidth="1"/>
    <col min="6916" max="6916" width="12.296875" style="634" customWidth="1"/>
    <col min="6917" max="6917" width="14.296875" style="634" customWidth="1"/>
    <col min="6918" max="6918" width="15.19921875" style="634" customWidth="1"/>
    <col min="6919" max="7161" width="9.296875" style="634"/>
    <col min="7162" max="7162" width="5.796875" style="634" customWidth="1"/>
    <col min="7163" max="7163" width="22.296875" style="634" customWidth="1"/>
    <col min="7164" max="7164" width="13" style="634" customWidth="1"/>
    <col min="7165" max="7165" width="11" style="634" customWidth="1"/>
    <col min="7166" max="7166" width="15.5" style="634" customWidth="1"/>
    <col min="7167" max="7167" width="11.19921875" style="634" customWidth="1"/>
    <col min="7168" max="7168" width="13.296875" style="634" customWidth="1"/>
    <col min="7169" max="7170" width="14" style="634" customWidth="1"/>
    <col min="7171" max="7171" width="13.296875" style="634" customWidth="1"/>
    <col min="7172" max="7172" width="12.296875" style="634" customWidth="1"/>
    <col min="7173" max="7173" width="14.296875" style="634" customWidth="1"/>
    <col min="7174" max="7174" width="15.19921875" style="634" customWidth="1"/>
    <col min="7175" max="7417" width="9.296875" style="634"/>
    <col min="7418" max="7418" width="5.796875" style="634" customWidth="1"/>
    <col min="7419" max="7419" width="22.296875" style="634" customWidth="1"/>
    <col min="7420" max="7420" width="13" style="634" customWidth="1"/>
    <col min="7421" max="7421" width="11" style="634" customWidth="1"/>
    <col min="7422" max="7422" width="15.5" style="634" customWidth="1"/>
    <col min="7423" max="7423" width="11.19921875" style="634" customWidth="1"/>
    <col min="7424" max="7424" width="13.296875" style="634" customWidth="1"/>
    <col min="7425" max="7426" width="14" style="634" customWidth="1"/>
    <col min="7427" max="7427" width="13.296875" style="634" customWidth="1"/>
    <col min="7428" max="7428" width="12.296875" style="634" customWidth="1"/>
    <col min="7429" max="7429" width="14.296875" style="634" customWidth="1"/>
    <col min="7430" max="7430" width="15.19921875" style="634" customWidth="1"/>
    <col min="7431" max="7673" width="9.296875" style="634"/>
    <col min="7674" max="7674" width="5.796875" style="634" customWidth="1"/>
    <col min="7675" max="7675" width="22.296875" style="634" customWidth="1"/>
    <col min="7676" max="7676" width="13" style="634" customWidth="1"/>
    <col min="7677" max="7677" width="11" style="634" customWidth="1"/>
    <col min="7678" max="7678" width="15.5" style="634" customWidth="1"/>
    <col min="7679" max="7679" width="11.19921875" style="634" customWidth="1"/>
    <col min="7680" max="7680" width="13.296875" style="634" customWidth="1"/>
    <col min="7681" max="7682" width="14" style="634" customWidth="1"/>
    <col min="7683" max="7683" width="13.296875" style="634" customWidth="1"/>
    <col min="7684" max="7684" width="12.296875" style="634" customWidth="1"/>
    <col min="7685" max="7685" width="14.296875" style="634" customWidth="1"/>
    <col min="7686" max="7686" width="15.19921875" style="634" customWidth="1"/>
    <col min="7687" max="7929" width="9.296875" style="634"/>
    <col min="7930" max="7930" width="5.796875" style="634" customWidth="1"/>
    <col min="7931" max="7931" width="22.296875" style="634" customWidth="1"/>
    <col min="7932" max="7932" width="13" style="634" customWidth="1"/>
    <col min="7933" max="7933" width="11" style="634" customWidth="1"/>
    <col min="7934" max="7934" width="15.5" style="634" customWidth="1"/>
    <col min="7935" max="7935" width="11.19921875" style="634" customWidth="1"/>
    <col min="7936" max="7936" width="13.296875" style="634" customWidth="1"/>
    <col min="7937" max="7938" width="14" style="634" customWidth="1"/>
    <col min="7939" max="7939" width="13.296875" style="634" customWidth="1"/>
    <col min="7940" max="7940" width="12.296875" style="634" customWidth="1"/>
    <col min="7941" max="7941" width="14.296875" style="634" customWidth="1"/>
    <col min="7942" max="7942" width="15.19921875" style="634" customWidth="1"/>
    <col min="7943" max="8185" width="9.296875" style="634"/>
    <col min="8186" max="8186" width="5.796875" style="634" customWidth="1"/>
    <col min="8187" max="8187" width="22.296875" style="634" customWidth="1"/>
    <col min="8188" max="8188" width="13" style="634" customWidth="1"/>
    <col min="8189" max="8189" width="11" style="634" customWidth="1"/>
    <col min="8190" max="8190" width="15.5" style="634" customWidth="1"/>
    <col min="8191" max="8191" width="11.19921875" style="634" customWidth="1"/>
    <col min="8192" max="8192" width="13.296875" style="634" customWidth="1"/>
    <col min="8193" max="8194" width="14" style="634" customWidth="1"/>
    <col min="8195" max="8195" width="13.296875" style="634" customWidth="1"/>
    <col min="8196" max="8196" width="12.296875" style="634" customWidth="1"/>
    <col min="8197" max="8197" width="14.296875" style="634" customWidth="1"/>
    <col min="8198" max="8198" width="15.19921875" style="634" customWidth="1"/>
    <col min="8199" max="8441" width="9.296875" style="634"/>
    <col min="8442" max="8442" width="5.796875" style="634" customWidth="1"/>
    <col min="8443" max="8443" width="22.296875" style="634" customWidth="1"/>
    <col min="8444" max="8444" width="13" style="634" customWidth="1"/>
    <col min="8445" max="8445" width="11" style="634" customWidth="1"/>
    <col min="8446" max="8446" width="15.5" style="634" customWidth="1"/>
    <col min="8447" max="8447" width="11.19921875" style="634" customWidth="1"/>
    <col min="8448" max="8448" width="13.296875" style="634" customWidth="1"/>
    <col min="8449" max="8450" width="14" style="634" customWidth="1"/>
    <col min="8451" max="8451" width="13.296875" style="634" customWidth="1"/>
    <col min="8452" max="8452" width="12.296875" style="634" customWidth="1"/>
    <col min="8453" max="8453" width="14.296875" style="634" customWidth="1"/>
    <col min="8454" max="8454" width="15.19921875" style="634" customWidth="1"/>
    <col min="8455" max="8697" width="9.296875" style="634"/>
    <col min="8698" max="8698" width="5.796875" style="634" customWidth="1"/>
    <col min="8699" max="8699" width="22.296875" style="634" customWidth="1"/>
    <col min="8700" max="8700" width="13" style="634" customWidth="1"/>
    <col min="8701" max="8701" width="11" style="634" customWidth="1"/>
    <col min="8702" max="8702" width="15.5" style="634" customWidth="1"/>
    <col min="8703" max="8703" width="11.19921875" style="634" customWidth="1"/>
    <col min="8704" max="8704" width="13.296875" style="634" customWidth="1"/>
    <col min="8705" max="8706" width="14" style="634" customWidth="1"/>
    <col min="8707" max="8707" width="13.296875" style="634" customWidth="1"/>
    <col min="8708" max="8708" width="12.296875" style="634" customWidth="1"/>
    <col min="8709" max="8709" width="14.296875" style="634" customWidth="1"/>
    <col min="8710" max="8710" width="15.19921875" style="634" customWidth="1"/>
    <col min="8711" max="8953" width="9.296875" style="634"/>
    <col min="8954" max="8954" width="5.796875" style="634" customWidth="1"/>
    <col min="8955" max="8955" width="22.296875" style="634" customWidth="1"/>
    <col min="8956" max="8956" width="13" style="634" customWidth="1"/>
    <col min="8957" max="8957" width="11" style="634" customWidth="1"/>
    <col min="8958" max="8958" width="15.5" style="634" customWidth="1"/>
    <col min="8959" max="8959" width="11.19921875" style="634" customWidth="1"/>
    <col min="8960" max="8960" width="13.296875" style="634" customWidth="1"/>
    <col min="8961" max="8962" width="14" style="634" customWidth="1"/>
    <col min="8963" max="8963" width="13.296875" style="634" customWidth="1"/>
    <col min="8964" max="8964" width="12.296875" style="634" customWidth="1"/>
    <col min="8965" max="8965" width="14.296875" style="634" customWidth="1"/>
    <col min="8966" max="8966" width="15.19921875" style="634" customWidth="1"/>
    <col min="8967" max="9209" width="9.296875" style="634"/>
    <col min="9210" max="9210" width="5.796875" style="634" customWidth="1"/>
    <col min="9211" max="9211" width="22.296875" style="634" customWidth="1"/>
    <col min="9212" max="9212" width="13" style="634" customWidth="1"/>
    <col min="9213" max="9213" width="11" style="634" customWidth="1"/>
    <col min="9214" max="9214" width="15.5" style="634" customWidth="1"/>
    <col min="9215" max="9215" width="11.19921875" style="634" customWidth="1"/>
    <col min="9216" max="9216" width="13.296875" style="634" customWidth="1"/>
    <col min="9217" max="9218" width="14" style="634" customWidth="1"/>
    <col min="9219" max="9219" width="13.296875" style="634" customWidth="1"/>
    <col min="9220" max="9220" width="12.296875" style="634" customWidth="1"/>
    <col min="9221" max="9221" width="14.296875" style="634" customWidth="1"/>
    <col min="9222" max="9222" width="15.19921875" style="634" customWidth="1"/>
    <col min="9223" max="9465" width="9.296875" style="634"/>
    <col min="9466" max="9466" width="5.796875" style="634" customWidth="1"/>
    <col min="9467" max="9467" width="22.296875" style="634" customWidth="1"/>
    <col min="9468" max="9468" width="13" style="634" customWidth="1"/>
    <col min="9469" max="9469" width="11" style="634" customWidth="1"/>
    <col min="9470" max="9470" width="15.5" style="634" customWidth="1"/>
    <col min="9471" max="9471" width="11.19921875" style="634" customWidth="1"/>
    <col min="9472" max="9472" width="13.296875" style="634" customWidth="1"/>
    <col min="9473" max="9474" width="14" style="634" customWidth="1"/>
    <col min="9475" max="9475" width="13.296875" style="634" customWidth="1"/>
    <col min="9476" max="9476" width="12.296875" style="634" customWidth="1"/>
    <col min="9477" max="9477" width="14.296875" style="634" customWidth="1"/>
    <col min="9478" max="9478" width="15.19921875" style="634" customWidth="1"/>
    <col min="9479" max="9721" width="9.296875" style="634"/>
    <col min="9722" max="9722" width="5.796875" style="634" customWidth="1"/>
    <col min="9723" max="9723" width="22.296875" style="634" customWidth="1"/>
    <col min="9724" max="9724" width="13" style="634" customWidth="1"/>
    <col min="9725" max="9725" width="11" style="634" customWidth="1"/>
    <col min="9726" max="9726" width="15.5" style="634" customWidth="1"/>
    <col min="9727" max="9727" width="11.19921875" style="634" customWidth="1"/>
    <col min="9728" max="9728" width="13.296875" style="634" customWidth="1"/>
    <col min="9729" max="9730" width="14" style="634" customWidth="1"/>
    <col min="9731" max="9731" width="13.296875" style="634" customWidth="1"/>
    <col min="9732" max="9732" width="12.296875" style="634" customWidth="1"/>
    <col min="9733" max="9733" width="14.296875" style="634" customWidth="1"/>
    <col min="9734" max="9734" width="15.19921875" style="634" customWidth="1"/>
    <col min="9735" max="9977" width="9.296875" style="634"/>
    <col min="9978" max="9978" width="5.796875" style="634" customWidth="1"/>
    <col min="9979" max="9979" width="22.296875" style="634" customWidth="1"/>
    <col min="9980" max="9980" width="13" style="634" customWidth="1"/>
    <col min="9981" max="9981" width="11" style="634" customWidth="1"/>
    <col min="9982" max="9982" width="15.5" style="634" customWidth="1"/>
    <col min="9983" max="9983" width="11.19921875" style="634" customWidth="1"/>
    <col min="9984" max="9984" width="13.296875" style="634" customWidth="1"/>
    <col min="9985" max="9986" width="14" style="634" customWidth="1"/>
    <col min="9987" max="9987" width="13.296875" style="634" customWidth="1"/>
    <col min="9988" max="9988" width="12.296875" style="634" customWidth="1"/>
    <col min="9989" max="9989" width="14.296875" style="634" customWidth="1"/>
    <col min="9990" max="9990" width="15.19921875" style="634" customWidth="1"/>
    <col min="9991" max="10233" width="9.296875" style="634"/>
    <col min="10234" max="10234" width="5.796875" style="634" customWidth="1"/>
    <col min="10235" max="10235" width="22.296875" style="634" customWidth="1"/>
    <col min="10236" max="10236" width="13" style="634" customWidth="1"/>
    <col min="10237" max="10237" width="11" style="634" customWidth="1"/>
    <col min="10238" max="10238" width="15.5" style="634" customWidth="1"/>
    <col min="10239" max="10239" width="11.19921875" style="634" customWidth="1"/>
    <col min="10240" max="10240" width="13.296875" style="634" customWidth="1"/>
    <col min="10241" max="10242" width="14" style="634" customWidth="1"/>
    <col min="10243" max="10243" width="13.296875" style="634" customWidth="1"/>
    <col min="10244" max="10244" width="12.296875" style="634" customWidth="1"/>
    <col min="10245" max="10245" width="14.296875" style="634" customWidth="1"/>
    <col min="10246" max="10246" width="15.19921875" style="634" customWidth="1"/>
    <col min="10247" max="10489" width="9.296875" style="634"/>
    <col min="10490" max="10490" width="5.796875" style="634" customWidth="1"/>
    <col min="10491" max="10491" width="22.296875" style="634" customWidth="1"/>
    <col min="10492" max="10492" width="13" style="634" customWidth="1"/>
    <col min="10493" max="10493" width="11" style="634" customWidth="1"/>
    <col min="10494" max="10494" width="15.5" style="634" customWidth="1"/>
    <col min="10495" max="10495" width="11.19921875" style="634" customWidth="1"/>
    <col min="10496" max="10496" width="13.296875" style="634" customWidth="1"/>
    <col min="10497" max="10498" width="14" style="634" customWidth="1"/>
    <col min="10499" max="10499" width="13.296875" style="634" customWidth="1"/>
    <col min="10500" max="10500" width="12.296875" style="634" customWidth="1"/>
    <col min="10501" max="10501" width="14.296875" style="634" customWidth="1"/>
    <col min="10502" max="10502" width="15.19921875" style="634" customWidth="1"/>
    <col min="10503" max="10745" width="9.296875" style="634"/>
    <col min="10746" max="10746" width="5.796875" style="634" customWidth="1"/>
    <col min="10747" max="10747" width="22.296875" style="634" customWidth="1"/>
    <col min="10748" max="10748" width="13" style="634" customWidth="1"/>
    <col min="10749" max="10749" width="11" style="634" customWidth="1"/>
    <col min="10750" max="10750" width="15.5" style="634" customWidth="1"/>
    <col min="10751" max="10751" width="11.19921875" style="634" customWidth="1"/>
    <col min="10752" max="10752" width="13.296875" style="634" customWidth="1"/>
    <col min="10753" max="10754" width="14" style="634" customWidth="1"/>
    <col min="10755" max="10755" width="13.296875" style="634" customWidth="1"/>
    <col min="10756" max="10756" width="12.296875" style="634" customWidth="1"/>
    <col min="10757" max="10757" width="14.296875" style="634" customWidth="1"/>
    <col min="10758" max="10758" width="15.19921875" style="634" customWidth="1"/>
    <col min="10759" max="11001" width="9.296875" style="634"/>
    <col min="11002" max="11002" width="5.796875" style="634" customWidth="1"/>
    <col min="11003" max="11003" width="22.296875" style="634" customWidth="1"/>
    <col min="11004" max="11004" width="13" style="634" customWidth="1"/>
    <col min="11005" max="11005" width="11" style="634" customWidth="1"/>
    <col min="11006" max="11006" width="15.5" style="634" customWidth="1"/>
    <col min="11007" max="11007" width="11.19921875" style="634" customWidth="1"/>
    <col min="11008" max="11008" width="13.296875" style="634" customWidth="1"/>
    <col min="11009" max="11010" width="14" style="634" customWidth="1"/>
    <col min="11011" max="11011" width="13.296875" style="634" customWidth="1"/>
    <col min="11012" max="11012" width="12.296875" style="634" customWidth="1"/>
    <col min="11013" max="11013" width="14.296875" style="634" customWidth="1"/>
    <col min="11014" max="11014" width="15.19921875" style="634" customWidth="1"/>
    <col min="11015" max="11257" width="9.296875" style="634"/>
    <col min="11258" max="11258" width="5.796875" style="634" customWidth="1"/>
    <col min="11259" max="11259" width="22.296875" style="634" customWidth="1"/>
    <col min="11260" max="11260" width="13" style="634" customWidth="1"/>
    <col min="11261" max="11261" width="11" style="634" customWidth="1"/>
    <col min="11262" max="11262" width="15.5" style="634" customWidth="1"/>
    <col min="11263" max="11263" width="11.19921875" style="634" customWidth="1"/>
    <col min="11264" max="11264" width="13.296875" style="634" customWidth="1"/>
    <col min="11265" max="11266" width="14" style="634" customWidth="1"/>
    <col min="11267" max="11267" width="13.296875" style="634" customWidth="1"/>
    <col min="11268" max="11268" width="12.296875" style="634" customWidth="1"/>
    <col min="11269" max="11269" width="14.296875" style="634" customWidth="1"/>
    <col min="11270" max="11270" width="15.19921875" style="634" customWidth="1"/>
    <col min="11271" max="11513" width="9.296875" style="634"/>
    <col min="11514" max="11514" width="5.796875" style="634" customWidth="1"/>
    <col min="11515" max="11515" width="22.296875" style="634" customWidth="1"/>
    <col min="11516" max="11516" width="13" style="634" customWidth="1"/>
    <col min="11517" max="11517" width="11" style="634" customWidth="1"/>
    <col min="11518" max="11518" width="15.5" style="634" customWidth="1"/>
    <col min="11519" max="11519" width="11.19921875" style="634" customWidth="1"/>
    <col min="11520" max="11520" width="13.296875" style="634" customWidth="1"/>
    <col min="11521" max="11522" width="14" style="634" customWidth="1"/>
    <col min="11523" max="11523" width="13.296875" style="634" customWidth="1"/>
    <col min="11524" max="11524" width="12.296875" style="634" customWidth="1"/>
    <col min="11525" max="11525" width="14.296875" style="634" customWidth="1"/>
    <col min="11526" max="11526" width="15.19921875" style="634" customWidth="1"/>
    <col min="11527" max="11769" width="9.296875" style="634"/>
    <col min="11770" max="11770" width="5.796875" style="634" customWidth="1"/>
    <col min="11771" max="11771" width="22.296875" style="634" customWidth="1"/>
    <col min="11772" max="11772" width="13" style="634" customWidth="1"/>
    <col min="11773" max="11773" width="11" style="634" customWidth="1"/>
    <col min="11774" max="11774" width="15.5" style="634" customWidth="1"/>
    <col min="11775" max="11775" width="11.19921875" style="634" customWidth="1"/>
    <col min="11776" max="11776" width="13.296875" style="634" customWidth="1"/>
    <col min="11777" max="11778" width="14" style="634" customWidth="1"/>
    <col min="11779" max="11779" width="13.296875" style="634" customWidth="1"/>
    <col min="11780" max="11780" width="12.296875" style="634" customWidth="1"/>
    <col min="11781" max="11781" width="14.296875" style="634" customWidth="1"/>
    <col min="11782" max="11782" width="15.19921875" style="634" customWidth="1"/>
    <col min="11783" max="12025" width="9.296875" style="634"/>
    <col min="12026" max="12026" width="5.796875" style="634" customWidth="1"/>
    <col min="12027" max="12027" width="22.296875" style="634" customWidth="1"/>
    <col min="12028" max="12028" width="13" style="634" customWidth="1"/>
    <col min="12029" max="12029" width="11" style="634" customWidth="1"/>
    <col min="12030" max="12030" width="15.5" style="634" customWidth="1"/>
    <col min="12031" max="12031" width="11.19921875" style="634" customWidth="1"/>
    <col min="12032" max="12032" width="13.296875" style="634" customWidth="1"/>
    <col min="12033" max="12034" width="14" style="634" customWidth="1"/>
    <col min="12035" max="12035" width="13.296875" style="634" customWidth="1"/>
    <col min="12036" max="12036" width="12.296875" style="634" customWidth="1"/>
    <col min="12037" max="12037" width="14.296875" style="634" customWidth="1"/>
    <col min="12038" max="12038" width="15.19921875" style="634" customWidth="1"/>
    <col min="12039" max="12281" width="9.296875" style="634"/>
    <col min="12282" max="12282" width="5.796875" style="634" customWidth="1"/>
    <col min="12283" max="12283" width="22.296875" style="634" customWidth="1"/>
    <col min="12284" max="12284" width="13" style="634" customWidth="1"/>
    <col min="12285" max="12285" width="11" style="634" customWidth="1"/>
    <col min="12286" max="12286" width="15.5" style="634" customWidth="1"/>
    <col min="12287" max="12287" width="11.19921875" style="634" customWidth="1"/>
    <col min="12288" max="12288" width="13.296875" style="634" customWidth="1"/>
    <col min="12289" max="12290" width="14" style="634" customWidth="1"/>
    <col min="12291" max="12291" width="13.296875" style="634" customWidth="1"/>
    <col min="12292" max="12292" width="12.296875" style="634" customWidth="1"/>
    <col min="12293" max="12293" width="14.296875" style="634" customWidth="1"/>
    <col min="12294" max="12294" width="15.19921875" style="634" customWidth="1"/>
    <col min="12295" max="12537" width="9.296875" style="634"/>
    <col min="12538" max="12538" width="5.796875" style="634" customWidth="1"/>
    <col min="12539" max="12539" width="22.296875" style="634" customWidth="1"/>
    <col min="12540" max="12540" width="13" style="634" customWidth="1"/>
    <col min="12541" max="12541" width="11" style="634" customWidth="1"/>
    <col min="12542" max="12542" width="15.5" style="634" customWidth="1"/>
    <col min="12543" max="12543" width="11.19921875" style="634" customWidth="1"/>
    <col min="12544" max="12544" width="13.296875" style="634" customWidth="1"/>
    <col min="12545" max="12546" width="14" style="634" customWidth="1"/>
    <col min="12547" max="12547" width="13.296875" style="634" customWidth="1"/>
    <col min="12548" max="12548" width="12.296875" style="634" customWidth="1"/>
    <col min="12549" max="12549" width="14.296875" style="634" customWidth="1"/>
    <col min="12550" max="12550" width="15.19921875" style="634" customWidth="1"/>
    <col min="12551" max="12793" width="9.296875" style="634"/>
    <col min="12794" max="12794" width="5.796875" style="634" customWidth="1"/>
    <col min="12795" max="12795" width="22.296875" style="634" customWidth="1"/>
    <col min="12796" max="12796" width="13" style="634" customWidth="1"/>
    <col min="12797" max="12797" width="11" style="634" customWidth="1"/>
    <col min="12798" max="12798" width="15.5" style="634" customWidth="1"/>
    <col min="12799" max="12799" width="11.19921875" style="634" customWidth="1"/>
    <col min="12800" max="12800" width="13.296875" style="634" customWidth="1"/>
    <col min="12801" max="12802" width="14" style="634" customWidth="1"/>
    <col min="12803" max="12803" width="13.296875" style="634" customWidth="1"/>
    <col min="12804" max="12804" width="12.296875" style="634" customWidth="1"/>
    <col min="12805" max="12805" width="14.296875" style="634" customWidth="1"/>
    <col min="12806" max="12806" width="15.19921875" style="634" customWidth="1"/>
    <col min="12807" max="13049" width="9.296875" style="634"/>
    <col min="13050" max="13050" width="5.796875" style="634" customWidth="1"/>
    <col min="13051" max="13051" width="22.296875" style="634" customWidth="1"/>
    <col min="13052" max="13052" width="13" style="634" customWidth="1"/>
    <col min="13053" max="13053" width="11" style="634" customWidth="1"/>
    <col min="13054" max="13054" width="15.5" style="634" customWidth="1"/>
    <col min="13055" max="13055" width="11.19921875" style="634" customWidth="1"/>
    <col min="13056" max="13056" width="13.296875" style="634" customWidth="1"/>
    <col min="13057" max="13058" width="14" style="634" customWidth="1"/>
    <col min="13059" max="13059" width="13.296875" style="634" customWidth="1"/>
    <col min="13060" max="13060" width="12.296875" style="634" customWidth="1"/>
    <col min="13061" max="13061" width="14.296875" style="634" customWidth="1"/>
    <col min="13062" max="13062" width="15.19921875" style="634" customWidth="1"/>
    <col min="13063" max="13305" width="9.296875" style="634"/>
    <col min="13306" max="13306" width="5.796875" style="634" customWidth="1"/>
    <col min="13307" max="13307" width="22.296875" style="634" customWidth="1"/>
    <col min="13308" max="13308" width="13" style="634" customWidth="1"/>
    <col min="13309" max="13309" width="11" style="634" customWidth="1"/>
    <col min="13310" max="13310" width="15.5" style="634" customWidth="1"/>
    <col min="13311" max="13311" width="11.19921875" style="634" customWidth="1"/>
    <col min="13312" max="13312" width="13.296875" style="634" customWidth="1"/>
    <col min="13313" max="13314" width="14" style="634" customWidth="1"/>
    <col min="13315" max="13315" width="13.296875" style="634" customWidth="1"/>
    <col min="13316" max="13316" width="12.296875" style="634" customWidth="1"/>
    <col min="13317" max="13317" width="14.296875" style="634" customWidth="1"/>
    <col min="13318" max="13318" width="15.19921875" style="634" customWidth="1"/>
    <col min="13319" max="13561" width="9.296875" style="634"/>
    <col min="13562" max="13562" width="5.796875" style="634" customWidth="1"/>
    <col min="13563" max="13563" width="22.296875" style="634" customWidth="1"/>
    <col min="13564" max="13564" width="13" style="634" customWidth="1"/>
    <col min="13565" max="13565" width="11" style="634" customWidth="1"/>
    <col min="13566" max="13566" width="15.5" style="634" customWidth="1"/>
    <col min="13567" max="13567" width="11.19921875" style="634" customWidth="1"/>
    <col min="13568" max="13568" width="13.296875" style="634" customWidth="1"/>
    <col min="13569" max="13570" width="14" style="634" customWidth="1"/>
    <col min="13571" max="13571" width="13.296875" style="634" customWidth="1"/>
    <col min="13572" max="13572" width="12.296875" style="634" customWidth="1"/>
    <col min="13573" max="13573" width="14.296875" style="634" customWidth="1"/>
    <col min="13574" max="13574" width="15.19921875" style="634" customWidth="1"/>
    <col min="13575" max="13817" width="9.296875" style="634"/>
    <col min="13818" max="13818" width="5.796875" style="634" customWidth="1"/>
    <col min="13819" max="13819" width="22.296875" style="634" customWidth="1"/>
    <col min="13820" max="13820" width="13" style="634" customWidth="1"/>
    <col min="13821" max="13821" width="11" style="634" customWidth="1"/>
    <col min="13822" max="13822" width="15.5" style="634" customWidth="1"/>
    <col min="13823" max="13823" width="11.19921875" style="634" customWidth="1"/>
    <col min="13824" max="13824" width="13.296875" style="634" customWidth="1"/>
    <col min="13825" max="13826" width="14" style="634" customWidth="1"/>
    <col min="13827" max="13827" width="13.296875" style="634" customWidth="1"/>
    <col min="13828" max="13828" width="12.296875" style="634" customWidth="1"/>
    <col min="13829" max="13829" width="14.296875" style="634" customWidth="1"/>
    <col min="13830" max="13830" width="15.19921875" style="634" customWidth="1"/>
    <col min="13831" max="14073" width="9.296875" style="634"/>
    <col min="14074" max="14074" width="5.796875" style="634" customWidth="1"/>
    <col min="14075" max="14075" width="22.296875" style="634" customWidth="1"/>
    <col min="14076" max="14076" width="13" style="634" customWidth="1"/>
    <col min="14077" max="14077" width="11" style="634" customWidth="1"/>
    <col min="14078" max="14078" width="15.5" style="634" customWidth="1"/>
    <col min="14079" max="14079" width="11.19921875" style="634" customWidth="1"/>
    <col min="14080" max="14080" width="13.296875" style="634" customWidth="1"/>
    <col min="14081" max="14082" width="14" style="634" customWidth="1"/>
    <col min="14083" max="14083" width="13.296875" style="634" customWidth="1"/>
    <col min="14084" max="14084" width="12.296875" style="634" customWidth="1"/>
    <col min="14085" max="14085" width="14.296875" style="634" customWidth="1"/>
    <col min="14086" max="14086" width="15.19921875" style="634" customWidth="1"/>
    <col min="14087" max="14329" width="9.296875" style="634"/>
    <col min="14330" max="14330" width="5.796875" style="634" customWidth="1"/>
    <col min="14331" max="14331" width="22.296875" style="634" customWidth="1"/>
    <col min="14332" max="14332" width="13" style="634" customWidth="1"/>
    <col min="14333" max="14333" width="11" style="634" customWidth="1"/>
    <col min="14334" max="14334" width="15.5" style="634" customWidth="1"/>
    <col min="14335" max="14335" width="11.19921875" style="634" customWidth="1"/>
    <col min="14336" max="14336" width="13.296875" style="634" customWidth="1"/>
    <col min="14337" max="14338" width="14" style="634" customWidth="1"/>
    <col min="14339" max="14339" width="13.296875" style="634" customWidth="1"/>
    <col min="14340" max="14340" width="12.296875" style="634" customWidth="1"/>
    <col min="14341" max="14341" width="14.296875" style="634" customWidth="1"/>
    <col min="14342" max="14342" width="15.19921875" style="634" customWidth="1"/>
    <col min="14343" max="14585" width="9.296875" style="634"/>
    <col min="14586" max="14586" width="5.796875" style="634" customWidth="1"/>
    <col min="14587" max="14587" width="22.296875" style="634" customWidth="1"/>
    <col min="14588" max="14588" width="13" style="634" customWidth="1"/>
    <col min="14589" max="14589" width="11" style="634" customWidth="1"/>
    <col min="14590" max="14590" width="15.5" style="634" customWidth="1"/>
    <col min="14591" max="14591" width="11.19921875" style="634" customWidth="1"/>
    <col min="14592" max="14592" width="13.296875" style="634" customWidth="1"/>
    <col min="14593" max="14594" width="14" style="634" customWidth="1"/>
    <col min="14595" max="14595" width="13.296875" style="634" customWidth="1"/>
    <col min="14596" max="14596" width="12.296875" style="634" customWidth="1"/>
    <col min="14597" max="14597" width="14.296875" style="634" customWidth="1"/>
    <col min="14598" max="14598" width="15.19921875" style="634" customWidth="1"/>
    <col min="14599" max="14841" width="9.296875" style="634"/>
    <col min="14842" max="14842" width="5.796875" style="634" customWidth="1"/>
    <col min="14843" max="14843" width="22.296875" style="634" customWidth="1"/>
    <col min="14844" max="14844" width="13" style="634" customWidth="1"/>
    <col min="14845" max="14845" width="11" style="634" customWidth="1"/>
    <col min="14846" max="14846" width="15.5" style="634" customWidth="1"/>
    <col min="14847" max="14847" width="11.19921875" style="634" customWidth="1"/>
    <col min="14848" max="14848" width="13.296875" style="634" customWidth="1"/>
    <col min="14849" max="14850" width="14" style="634" customWidth="1"/>
    <col min="14851" max="14851" width="13.296875" style="634" customWidth="1"/>
    <col min="14852" max="14852" width="12.296875" style="634" customWidth="1"/>
    <col min="14853" max="14853" width="14.296875" style="634" customWidth="1"/>
    <col min="14854" max="14854" width="15.19921875" style="634" customWidth="1"/>
    <col min="14855" max="15097" width="9.296875" style="634"/>
    <col min="15098" max="15098" width="5.796875" style="634" customWidth="1"/>
    <col min="15099" max="15099" width="22.296875" style="634" customWidth="1"/>
    <col min="15100" max="15100" width="13" style="634" customWidth="1"/>
    <col min="15101" max="15101" width="11" style="634" customWidth="1"/>
    <col min="15102" max="15102" width="15.5" style="634" customWidth="1"/>
    <col min="15103" max="15103" width="11.19921875" style="634" customWidth="1"/>
    <col min="15104" max="15104" width="13.296875" style="634" customWidth="1"/>
    <col min="15105" max="15106" width="14" style="634" customWidth="1"/>
    <col min="15107" max="15107" width="13.296875" style="634" customWidth="1"/>
    <col min="15108" max="15108" width="12.296875" style="634" customWidth="1"/>
    <col min="15109" max="15109" width="14.296875" style="634" customWidth="1"/>
    <col min="15110" max="15110" width="15.19921875" style="634" customWidth="1"/>
    <col min="15111" max="15353" width="9.296875" style="634"/>
    <col min="15354" max="15354" width="5.796875" style="634" customWidth="1"/>
    <col min="15355" max="15355" width="22.296875" style="634" customWidth="1"/>
    <col min="15356" max="15356" width="13" style="634" customWidth="1"/>
    <col min="15357" max="15357" width="11" style="634" customWidth="1"/>
    <col min="15358" max="15358" width="15.5" style="634" customWidth="1"/>
    <col min="15359" max="15359" width="11.19921875" style="634" customWidth="1"/>
    <col min="15360" max="15360" width="13.296875" style="634" customWidth="1"/>
    <col min="15361" max="15362" width="14" style="634" customWidth="1"/>
    <col min="15363" max="15363" width="13.296875" style="634" customWidth="1"/>
    <col min="15364" max="15364" width="12.296875" style="634" customWidth="1"/>
    <col min="15365" max="15365" width="14.296875" style="634" customWidth="1"/>
    <col min="15366" max="15366" width="15.19921875" style="634" customWidth="1"/>
    <col min="15367" max="15609" width="9.296875" style="634"/>
    <col min="15610" max="15610" width="5.796875" style="634" customWidth="1"/>
    <col min="15611" max="15611" width="22.296875" style="634" customWidth="1"/>
    <col min="15612" max="15612" width="13" style="634" customWidth="1"/>
    <col min="15613" max="15613" width="11" style="634" customWidth="1"/>
    <col min="15614" max="15614" width="15.5" style="634" customWidth="1"/>
    <col min="15615" max="15615" width="11.19921875" style="634" customWidth="1"/>
    <col min="15616" max="15616" width="13.296875" style="634" customWidth="1"/>
    <col min="15617" max="15618" width="14" style="634" customWidth="1"/>
    <col min="15619" max="15619" width="13.296875" style="634" customWidth="1"/>
    <col min="15620" max="15620" width="12.296875" style="634" customWidth="1"/>
    <col min="15621" max="15621" width="14.296875" style="634" customWidth="1"/>
    <col min="15622" max="15622" width="15.19921875" style="634" customWidth="1"/>
    <col min="15623" max="15865" width="9.296875" style="634"/>
    <col min="15866" max="15866" width="5.796875" style="634" customWidth="1"/>
    <col min="15867" max="15867" width="22.296875" style="634" customWidth="1"/>
    <col min="15868" max="15868" width="13" style="634" customWidth="1"/>
    <col min="15869" max="15869" width="11" style="634" customWidth="1"/>
    <col min="15870" max="15870" width="15.5" style="634" customWidth="1"/>
    <col min="15871" max="15871" width="11.19921875" style="634" customWidth="1"/>
    <col min="15872" max="15872" width="13.296875" style="634" customWidth="1"/>
    <col min="15873" max="15874" width="14" style="634" customWidth="1"/>
    <col min="15875" max="15875" width="13.296875" style="634" customWidth="1"/>
    <col min="15876" max="15876" width="12.296875" style="634" customWidth="1"/>
    <col min="15877" max="15877" width="14.296875" style="634" customWidth="1"/>
    <col min="15878" max="15878" width="15.19921875" style="634" customWidth="1"/>
    <col min="15879" max="16121" width="9.296875" style="634"/>
    <col min="16122" max="16122" width="5.796875" style="634" customWidth="1"/>
    <col min="16123" max="16123" width="22.296875" style="634" customWidth="1"/>
    <col min="16124" max="16124" width="13" style="634" customWidth="1"/>
    <col min="16125" max="16125" width="11" style="634" customWidth="1"/>
    <col min="16126" max="16126" width="15.5" style="634" customWidth="1"/>
    <col min="16127" max="16127" width="11.19921875" style="634" customWidth="1"/>
    <col min="16128" max="16128" width="13.296875" style="634" customWidth="1"/>
    <col min="16129" max="16130" width="14" style="634" customWidth="1"/>
    <col min="16131" max="16131" width="13.296875" style="634" customWidth="1"/>
    <col min="16132" max="16132" width="12.296875" style="634" customWidth="1"/>
    <col min="16133" max="16133" width="14.296875" style="634" customWidth="1"/>
    <col min="16134" max="16134" width="15.19921875" style="634" customWidth="1"/>
    <col min="16135" max="16384" width="9.296875" style="634"/>
  </cols>
  <sheetData>
    <row r="1" spans="1:6" ht="41.25" customHeight="1" x14ac:dyDescent="0.3">
      <c r="A1" s="1436" t="s">
        <v>901</v>
      </c>
      <c r="B1" s="1436"/>
      <c r="C1" s="1436"/>
      <c r="D1" s="1436"/>
      <c r="E1" s="1436"/>
      <c r="F1" s="1436"/>
    </row>
    <row r="2" spans="1:6" ht="14" x14ac:dyDescent="0.3">
      <c r="A2" s="635"/>
      <c r="B2" s="633"/>
      <c r="C2" s="637"/>
      <c r="D2" s="638"/>
      <c r="E2" s="636"/>
      <c r="F2" s="1165"/>
    </row>
    <row r="3" spans="1:6" s="631" customFormat="1" ht="75.75" customHeight="1" x14ac:dyDescent="0.3">
      <c r="A3" s="843" t="s">
        <v>397</v>
      </c>
      <c r="B3" s="843" t="s">
        <v>444</v>
      </c>
      <c r="C3" s="843" t="s">
        <v>445</v>
      </c>
      <c r="D3" s="843" t="s">
        <v>882</v>
      </c>
      <c r="E3" s="843" t="s">
        <v>881</v>
      </c>
      <c r="F3" s="639" t="s">
        <v>532</v>
      </c>
    </row>
    <row r="4" spans="1:6" ht="65.25" customHeight="1" x14ac:dyDescent="0.3">
      <c r="A4" s="844" t="s">
        <v>9</v>
      </c>
      <c r="B4" s="845" t="s">
        <v>451</v>
      </c>
      <c r="C4" s="846" t="s">
        <v>452</v>
      </c>
      <c r="D4" s="847">
        <v>175101502</v>
      </c>
      <c r="E4" s="848">
        <v>831505021</v>
      </c>
      <c r="F4" s="849">
        <f>D4-E4</f>
        <v>-656403519</v>
      </c>
    </row>
    <row r="5" spans="1:6" ht="36.75" customHeight="1" x14ac:dyDescent="0.3">
      <c r="A5" s="844" t="s">
        <v>12</v>
      </c>
      <c r="B5" s="845" t="s">
        <v>729</v>
      </c>
      <c r="C5" s="846" t="s">
        <v>702</v>
      </c>
      <c r="D5" s="847">
        <v>521000</v>
      </c>
      <c r="E5" s="848">
        <v>524700</v>
      </c>
      <c r="F5" s="849">
        <f t="shared" ref="F5:F53" si="0">D5-E5</f>
        <v>-3700</v>
      </c>
    </row>
    <row r="6" spans="1:6" ht="51" customHeight="1" x14ac:dyDescent="0.3">
      <c r="A6" s="844" t="s">
        <v>15</v>
      </c>
      <c r="B6" s="845" t="s">
        <v>686</v>
      </c>
      <c r="C6" s="846" t="s">
        <v>685</v>
      </c>
      <c r="D6" s="847">
        <v>391730622</v>
      </c>
      <c r="E6" s="848">
        <v>363277820</v>
      </c>
      <c r="F6" s="849">
        <f t="shared" si="0"/>
        <v>28452802</v>
      </c>
    </row>
    <row r="7" spans="1:6" ht="39.75" customHeight="1" x14ac:dyDescent="0.3">
      <c r="A7" s="844" t="s">
        <v>18</v>
      </c>
      <c r="B7" s="845" t="s">
        <v>730</v>
      </c>
      <c r="C7" s="846" t="s">
        <v>703</v>
      </c>
      <c r="D7" s="850">
        <v>0</v>
      </c>
      <c r="E7" s="851">
        <v>8289800</v>
      </c>
      <c r="F7" s="849">
        <f t="shared" si="0"/>
        <v>-8289800</v>
      </c>
    </row>
    <row r="8" spans="1:6" ht="34.5" customHeight="1" x14ac:dyDescent="0.3">
      <c r="A8" s="844" t="s">
        <v>21</v>
      </c>
      <c r="B8" s="845" t="s">
        <v>765</v>
      </c>
      <c r="C8" s="846" t="s">
        <v>454</v>
      </c>
      <c r="D8" s="850">
        <v>917741801</v>
      </c>
      <c r="E8" s="851"/>
      <c r="F8" s="849">
        <f t="shared" si="0"/>
        <v>917741801</v>
      </c>
    </row>
    <row r="9" spans="1:6" ht="34.5" customHeight="1" x14ac:dyDescent="0.3">
      <c r="A9" s="844" t="s">
        <v>24</v>
      </c>
      <c r="B9" s="852" t="s">
        <v>680</v>
      </c>
      <c r="C9" s="846" t="s">
        <v>679</v>
      </c>
      <c r="D9" s="847">
        <v>71031230</v>
      </c>
      <c r="E9" s="848">
        <v>96022428</v>
      </c>
      <c r="F9" s="849">
        <f t="shared" si="0"/>
        <v>-24991198</v>
      </c>
    </row>
    <row r="10" spans="1:6" s="632" customFormat="1" ht="36" customHeight="1" x14ac:dyDescent="0.35">
      <c r="A10" s="844" t="s">
        <v>27</v>
      </c>
      <c r="B10" s="845" t="s">
        <v>731</v>
      </c>
      <c r="C10" s="846" t="s">
        <v>693</v>
      </c>
      <c r="D10" s="847">
        <v>350000000</v>
      </c>
      <c r="E10" s="847">
        <v>424175000</v>
      </c>
      <c r="F10" s="849">
        <f t="shared" si="0"/>
        <v>-74175000</v>
      </c>
    </row>
    <row r="11" spans="1:6" s="632" customFormat="1" ht="36" customHeight="1" x14ac:dyDescent="0.35">
      <c r="A11" s="844" t="s">
        <v>30</v>
      </c>
      <c r="B11" s="845" t="s">
        <v>884</v>
      </c>
      <c r="C11" s="846" t="s">
        <v>883</v>
      </c>
      <c r="D11" s="847">
        <v>739310500</v>
      </c>
      <c r="E11" s="847">
        <v>741850500</v>
      </c>
      <c r="F11" s="849">
        <f t="shared" si="0"/>
        <v>-2540000</v>
      </c>
    </row>
    <row r="12" spans="1:6" ht="38.25" customHeight="1" x14ac:dyDescent="0.3">
      <c r="A12" s="844" t="s">
        <v>33</v>
      </c>
      <c r="B12" s="845" t="s">
        <v>732</v>
      </c>
      <c r="C12" s="846" t="s">
        <v>704</v>
      </c>
      <c r="D12" s="847"/>
      <c r="E12" s="847">
        <v>27862750</v>
      </c>
      <c r="F12" s="849">
        <f t="shared" si="0"/>
        <v>-27862750</v>
      </c>
    </row>
    <row r="13" spans="1:6" ht="36" customHeight="1" x14ac:dyDescent="0.3">
      <c r="A13" s="844" t="s">
        <v>36</v>
      </c>
      <c r="B13" s="845" t="s">
        <v>733</v>
      </c>
      <c r="C13" s="846" t="s">
        <v>705</v>
      </c>
      <c r="D13" s="847">
        <v>2390775</v>
      </c>
      <c r="E13" s="847">
        <v>2708275</v>
      </c>
      <c r="F13" s="849">
        <f t="shared" si="0"/>
        <v>-317500</v>
      </c>
    </row>
    <row r="14" spans="1:6" ht="36" customHeight="1" x14ac:dyDescent="0.3">
      <c r="A14" s="844" t="s">
        <v>38</v>
      </c>
      <c r="B14" s="845" t="s">
        <v>888</v>
      </c>
      <c r="C14" s="846" t="s">
        <v>887</v>
      </c>
      <c r="D14" s="847">
        <v>55875875</v>
      </c>
      <c r="E14" s="847">
        <v>55875875</v>
      </c>
      <c r="F14" s="849">
        <f t="shared" si="0"/>
        <v>0</v>
      </c>
    </row>
    <row r="15" spans="1:6" ht="36" customHeight="1" x14ac:dyDescent="0.3">
      <c r="A15" s="844" t="s">
        <v>40</v>
      </c>
      <c r="B15" s="845" t="s">
        <v>886</v>
      </c>
      <c r="C15" s="846" t="s">
        <v>885</v>
      </c>
      <c r="D15" s="847">
        <v>400025148</v>
      </c>
      <c r="E15" s="847">
        <v>398351508</v>
      </c>
      <c r="F15" s="849">
        <f t="shared" si="0"/>
        <v>1673640</v>
      </c>
    </row>
    <row r="16" spans="1:6" ht="36" customHeight="1" x14ac:dyDescent="0.3">
      <c r="A16" s="844" t="s">
        <v>42</v>
      </c>
      <c r="B16" s="845" t="s">
        <v>735</v>
      </c>
      <c r="C16" s="846" t="s">
        <v>734</v>
      </c>
      <c r="D16" s="847">
        <v>276196750</v>
      </c>
      <c r="E16" s="847">
        <v>281391260</v>
      </c>
      <c r="F16" s="849">
        <f t="shared" si="0"/>
        <v>-5194510</v>
      </c>
    </row>
    <row r="17" spans="1:6" ht="54" customHeight="1" x14ac:dyDescent="0.3">
      <c r="A17" s="844" t="s">
        <v>44</v>
      </c>
      <c r="B17" s="845" t="s">
        <v>736</v>
      </c>
      <c r="C17" s="846" t="s">
        <v>706</v>
      </c>
      <c r="D17" s="847"/>
      <c r="E17" s="847"/>
      <c r="F17" s="849">
        <f t="shared" si="0"/>
        <v>0</v>
      </c>
    </row>
    <row r="18" spans="1:6" ht="52.5" customHeight="1" x14ac:dyDescent="0.3">
      <c r="A18" s="844" t="s">
        <v>46</v>
      </c>
      <c r="B18" s="845" t="s">
        <v>737</v>
      </c>
      <c r="C18" s="846" t="s">
        <v>707</v>
      </c>
      <c r="D18" s="847">
        <v>500000</v>
      </c>
      <c r="E18" s="847">
        <v>21844000</v>
      </c>
      <c r="F18" s="849">
        <f t="shared" si="0"/>
        <v>-21344000</v>
      </c>
    </row>
    <row r="19" spans="1:6" s="627" customFormat="1" ht="36" customHeight="1" x14ac:dyDescent="0.3">
      <c r="A19" s="844" t="s">
        <v>48</v>
      </c>
      <c r="B19" s="845" t="s">
        <v>738</v>
      </c>
      <c r="C19" s="846" t="s">
        <v>708</v>
      </c>
      <c r="D19" s="847"/>
      <c r="E19" s="847">
        <v>6350000</v>
      </c>
      <c r="F19" s="849">
        <f t="shared" si="0"/>
        <v>-6350000</v>
      </c>
    </row>
    <row r="20" spans="1:6" ht="36" customHeight="1" x14ac:dyDescent="0.3">
      <c r="A20" s="844" t="s">
        <v>50</v>
      </c>
      <c r="B20" s="845" t="s">
        <v>739</v>
      </c>
      <c r="C20" s="846" t="s">
        <v>709</v>
      </c>
      <c r="D20" s="847">
        <v>51769332</v>
      </c>
      <c r="E20" s="847">
        <v>5080000</v>
      </c>
      <c r="F20" s="849">
        <f t="shared" si="0"/>
        <v>46689332</v>
      </c>
    </row>
    <row r="21" spans="1:6" ht="36" customHeight="1" x14ac:dyDescent="0.3">
      <c r="A21" s="844" t="s">
        <v>53</v>
      </c>
      <c r="B21" s="845" t="s">
        <v>889</v>
      </c>
      <c r="C21" s="846" t="s">
        <v>890</v>
      </c>
      <c r="D21" s="847"/>
      <c r="E21" s="847"/>
      <c r="F21" s="849">
        <f t="shared" si="0"/>
        <v>0</v>
      </c>
    </row>
    <row r="22" spans="1:6" ht="36" customHeight="1" x14ac:dyDescent="0.3">
      <c r="A22" s="844" t="s">
        <v>56</v>
      </c>
      <c r="B22" s="845" t="s">
        <v>892</v>
      </c>
      <c r="C22" s="846" t="s">
        <v>891</v>
      </c>
      <c r="D22" s="847">
        <v>565513658</v>
      </c>
      <c r="E22" s="847">
        <v>568513658</v>
      </c>
      <c r="F22" s="849">
        <f t="shared" si="0"/>
        <v>-3000000</v>
      </c>
    </row>
    <row r="23" spans="1:6" ht="36" customHeight="1" x14ac:dyDescent="0.3">
      <c r="A23" s="844" t="s">
        <v>59</v>
      </c>
      <c r="B23" s="845" t="s">
        <v>740</v>
      </c>
      <c r="C23" s="846" t="s">
        <v>710</v>
      </c>
      <c r="D23" s="847"/>
      <c r="E23" s="847"/>
      <c r="F23" s="849">
        <f t="shared" si="0"/>
        <v>0</v>
      </c>
    </row>
    <row r="24" spans="1:6" ht="36" customHeight="1" x14ac:dyDescent="0.3">
      <c r="A24" s="844" t="s">
        <v>61</v>
      </c>
      <c r="B24" s="845" t="s">
        <v>741</v>
      </c>
      <c r="C24" s="846" t="s">
        <v>711</v>
      </c>
      <c r="D24" s="847"/>
      <c r="E24" s="847">
        <v>37036000</v>
      </c>
      <c r="F24" s="849">
        <f t="shared" si="0"/>
        <v>-37036000</v>
      </c>
    </row>
    <row r="25" spans="1:6" ht="36" customHeight="1" x14ac:dyDescent="0.3">
      <c r="A25" s="844" t="s">
        <v>63</v>
      </c>
      <c r="B25" s="845" t="s">
        <v>744</v>
      </c>
      <c r="C25" s="846" t="s">
        <v>743</v>
      </c>
      <c r="D25" s="847"/>
      <c r="E25" s="847">
        <v>22337910</v>
      </c>
      <c r="F25" s="849">
        <f t="shared" si="0"/>
        <v>-22337910</v>
      </c>
    </row>
    <row r="26" spans="1:6" ht="38.25" customHeight="1" x14ac:dyDescent="0.3">
      <c r="A26" s="844" t="s">
        <v>65</v>
      </c>
      <c r="B26" s="845" t="s">
        <v>742</v>
      </c>
      <c r="C26" s="846" t="s">
        <v>712</v>
      </c>
      <c r="D26" s="847">
        <v>419731862</v>
      </c>
      <c r="E26" s="847">
        <v>455317612</v>
      </c>
      <c r="F26" s="849">
        <f t="shared" si="0"/>
        <v>-35585750</v>
      </c>
    </row>
    <row r="27" spans="1:6" ht="36" customHeight="1" x14ac:dyDescent="0.3">
      <c r="A27" s="844" t="s">
        <v>67</v>
      </c>
      <c r="B27" s="845" t="s">
        <v>692</v>
      </c>
      <c r="C27" s="846" t="s">
        <v>691</v>
      </c>
      <c r="D27" s="847">
        <v>24240000</v>
      </c>
      <c r="E27" s="847">
        <v>21085200</v>
      </c>
      <c r="F27" s="849">
        <f t="shared" si="0"/>
        <v>3154800</v>
      </c>
    </row>
    <row r="28" spans="1:6" ht="36" customHeight="1" x14ac:dyDescent="0.3">
      <c r="A28" s="844" t="s">
        <v>69</v>
      </c>
      <c r="B28" s="845" t="s">
        <v>745</v>
      </c>
      <c r="C28" s="846" t="s">
        <v>713</v>
      </c>
      <c r="D28" s="847"/>
      <c r="E28" s="847">
        <v>17806031</v>
      </c>
      <c r="F28" s="849">
        <f t="shared" si="0"/>
        <v>-17806031</v>
      </c>
    </row>
    <row r="29" spans="1:6" ht="51.75" customHeight="1" x14ac:dyDescent="0.3">
      <c r="A29" s="844" t="s">
        <v>71</v>
      </c>
      <c r="B29" s="845" t="s">
        <v>746</v>
      </c>
      <c r="C29" s="846" t="s">
        <v>714</v>
      </c>
      <c r="D29" s="847"/>
      <c r="E29" s="847">
        <v>33200000</v>
      </c>
      <c r="F29" s="849">
        <f t="shared" si="0"/>
        <v>-33200000</v>
      </c>
    </row>
    <row r="30" spans="1:6" ht="25.5" customHeight="1" x14ac:dyDescent="0.3">
      <c r="A30" s="844" t="s">
        <v>74</v>
      </c>
      <c r="B30" s="845" t="s">
        <v>747</v>
      </c>
      <c r="C30" s="846" t="s">
        <v>715</v>
      </c>
      <c r="D30" s="847"/>
      <c r="E30" s="847">
        <v>18800000</v>
      </c>
      <c r="F30" s="849">
        <f t="shared" si="0"/>
        <v>-18800000</v>
      </c>
    </row>
    <row r="31" spans="1:6" ht="25.5" customHeight="1" x14ac:dyDescent="0.3">
      <c r="A31" s="844" t="s">
        <v>77</v>
      </c>
      <c r="B31" s="845" t="s">
        <v>748</v>
      </c>
      <c r="C31" s="846" t="s">
        <v>716</v>
      </c>
      <c r="D31" s="847"/>
      <c r="E31" s="847">
        <v>24580000</v>
      </c>
      <c r="F31" s="849">
        <f t="shared" si="0"/>
        <v>-24580000</v>
      </c>
    </row>
    <row r="32" spans="1:6" ht="25.5" customHeight="1" x14ac:dyDescent="0.3">
      <c r="A32" s="844" t="s">
        <v>80</v>
      </c>
      <c r="B32" s="845" t="s">
        <v>749</v>
      </c>
      <c r="C32" s="846" t="s">
        <v>717</v>
      </c>
      <c r="D32" s="847">
        <v>700000</v>
      </c>
      <c r="E32" s="847">
        <v>700000</v>
      </c>
      <c r="F32" s="849">
        <f t="shared" si="0"/>
        <v>0</v>
      </c>
    </row>
    <row r="33" spans="1:6" ht="51" customHeight="1" x14ac:dyDescent="0.3">
      <c r="A33" s="844" t="s">
        <v>82</v>
      </c>
      <c r="B33" s="845" t="s">
        <v>750</v>
      </c>
      <c r="C33" s="846" t="s">
        <v>751</v>
      </c>
      <c r="D33" s="847"/>
      <c r="E33" s="847">
        <v>8899000</v>
      </c>
      <c r="F33" s="849">
        <f t="shared" si="0"/>
        <v>-8899000</v>
      </c>
    </row>
    <row r="34" spans="1:6" ht="54.75" customHeight="1" x14ac:dyDescent="0.3">
      <c r="A34" s="844" t="s">
        <v>84</v>
      </c>
      <c r="B34" s="845" t="s">
        <v>752</v>
      </c>
      <c r="C34" s="846" t="s">
        <v>718</v>
      </c>
      <c r="D34" s="847">
        <v>966570</v>
      </c>
      <c r="E34" s="847">
        <v>29998106</v>
      </c>
      <c r="F34" s="849">
        <f t="shared" si="0"/>
        <v>-29031536</v>
      </c>
    </row>
    <row r="35" spans="1:6" ht="39.75" customHeight="1" x14ac:dyDescent="0.3">
      <c r="A35" s="844" t="s">
        <v>86</v>
      </c>
      <c r="B35" s="845" t="s">
        <v>753</v>
      </c>
      <c r="C35" s="846" t="s">
        <v>719</v>
      </c>
      <c r="D35" s="847"/>
      <c r="E35" s="847">
        <v>145631000</v>
      </c>
      <c r="F35" s="849">
        <f t="shared" si="0"/>
        <v>-145631000</v>
      </c>
    </row>
    <row r="36" spans="1:6" ht="25.5" customHeight="1" x14ac:dyDescent="0.3">
      <c r="A36" s="844" t="s">
        <v>89</v>
      </c>
      <c r="B36" s="845" t="s">
        <v>754</v>
      </c>
      <c r="C36" s="846" t="s">
        <v>720</v>
      </c>
      <c r="D36" s="847"/>
      <c r="E36" s="847">
        <v>6650000</v>
      </c>
      <c r="F36" s="849">
        <f t="shared" si="0"/>
        <v>-6650000</v>
      </c>
    </row>
    <row r="37" spans="1:6" ht="25.5" customHeight="1" x14ac:dyDescent="0.3">
      <c r="A37" s="844" t="s">
        <v>91</v>
      </c>
      <c r="B37" s="845" t="s">
        <v>755</v>
      </c>
      <c r="C37" s="846" t="s">
        <v>721</v>
      </c>
      <c r="D37" s="847">
        <v>190000</v>
      </c>
      <c r="E37" s="847">
        <v>277004392</v>
      </c>
      <c r="F37" s="849">
        <f t="shared" si="0"/>
        <v>-276814392</v>
      </c>
    </row>
    <row r="38" spans="1:6" ht="48" customHeight="1" x14ac:dyDescent="0.3">
      <c r="A38" s="844" t="s">
        <v>93</v>
      </c>
      <c r="B38" s="845" t="s">
        <v>756</v>
      </c>
      <c r="C38" s="846" t="s">
        <v>722</v>
      </c>
      <c r="D38" s="847">
        <v>6500000</v>
      </c>
      <c r="E38" s="847">
        <v>10795000</v>
      </c>
      <c r="F38" s="849">
        <f t="shared" si="0"/>
        <v>-4295000</v>
      </c>
    </row>
    <row r="39" spans="1:6" ht="25.5" customHeight="1" x14ac:dyDescent="0.3">
      <c r="A39" s="844" t="s">
        <v>96</v>
      </c>
      <c r="B39" s="845" t="s">
        <v>757</v>
      </c>
      <c r="C39" s="846" t="s">
        <v>723</v>
      </c>
      <c r="D39" s="847">
        <v>2000000</v>
      </c>
      <c r="E39" s="847">
        <v>3810000</v>
      </c>
      <c r="F39" s="849">
        <f t="shared" si="0"/>
        <v>-1810000</v>
      </c>
    </row>
    <row r="40" spans="1:6" ht="48.75" customHeight="1" x14ac:dyDescent="0.3">
      <c r="A40" s="844" t="s">
        <v>99</v>
      </c>
      <c r="B40" s="845" t="s">
        <v>758</v>
      </c>
      <c r="C40" s="846" t="s">
        <v>724</v>
      </c>
      <c r="D40" s="847">
        <v>29210000</v>
      </c>
      <c r="E40" s="847">
        <v>137163236</v>
      </c>
      <c r="F40" s="849">
        <f t="shared" si="0"/>
        <v>-107953236</v>
      </c>
    </row>
    <row r="41" spans="1:6" ht="48.75" customHeight="1" x14ac:dyDescent="0.3">
      <c r="A41" s="844" t="s">
        <v>101</v>
      </c>
      <c r="B41" s="845" t="s">
        <v>896</v>
      </c>
      <c r="C41" s="846" t="s">
        <v>895</v>
      </c>
      <c r="D41" s="847">
        <v>84958500</v>
      </c>
      <c r="E41" s="847">
        <v>85593500</v>
      </c>
      <c r="F41" s="849">
        <f t="shared" si="0"/>
        <v>-635000</v>
      </c>
    </row>
    <row r="42" spans="1:6" ht="48.75" customHeight="1" x14ac:dyDescent="0.3">
      <c r="A42" s="844" t="s">
        <v>103</v>
      </c>
      <c r="B42" s="845" t="s">
        <v>759</v>
      </c>
      <c r="C42" s="846" t="s">
        <v>725</v>
      </c>
      <c r="D42" s="847"/>
      <c r="E42" s="847">
        <v>7620000</v>
      </c>
      <c r="F42" s="849">
        <f t="shared" si="0"/>
        <v>-7620000</v>
      </c>
    </row>
    <row r="43" spans="1:6" ht="32.25" customHeight="1" x14ac:dyDescent="0.3">
      <c r="A43" s="844" t="s">
        <v>106</v>
      </c>
      <c r="B43" s="845" t="s">
        <v>760</v>
      </c>
      <c r="C43" s="846" t="s">
        <v>726</v>
      </c>
      <c r="D43" s="847">
        <v>0</v>
      </c>
      <c r="E43" s="847">
        <v>5461000</v>
      </c>
      <c r="F43" s="849">
        <f t="shared" si="0"/>
        <v>-5461000</v>
      </c>
    </row>
    <row r="44" spans="1:6" ht="32.25" customHeight="1" x14ac:dyDescent="0.3">
      <c r="A44" s="844" t="s">
        <v>109</v>
      </c>
      <c r="B44" s="845" t="s">
        <v>897</v>
      </c>
      <c r="C44" s="846" t="s">
        <v>699</v>
      </c>
      <c r="D44" s="847">
        <v>828400</v>
      </c>
      <c r="E44" s="847">
        <v>828400</v>
      </c>
      <c r="F44" s="849">
        <f t="shared" si="0"/>
        <v>0</v>
      </c>
    </row>
    <row r="45" spans="1:6" ht="39.75" customHeight="1" x14ac:dyDescent="0.3">
      <c r="A45" s="844" t="s">
        <v>112</v>
      </c>
      <c r="B45" s="845" t="s">
        <v>687</v>
      </c>
      <c r="C45" s="846" t="s">
        <v>688</v>
      </c>
      <c r="D45" s="847">
        <v>29617887</v>
      </c>
      <c r="E45" s="847">
        <v>29617887</v>
      </c>
      <c r="F45" s="849">
        <f t="shared" si="0"/>
        <v>0</v>
      </c>
    </row>
    <row r="46" spans="1:6" ht="36.75" customHeight="1" x14ac:dyDescent="0.3">
      <c r="A46" s="844" t="s">
        <v>115</v>
      </c>
      <c r="B46" s="845" t="s">
        <v>893</v>
      </c>
      <c r="C46" s="846" t="s">
        <v>894</v>
      </c>
      <c r="D46" s="847"/>
      <c r="E46" s="847">
        <v>5461000</v>
      </c>
      <c r="F46" s="849">
        <f t="shared" si="0"/>
        <v>-5461000</v>
      </c>
    </row>
    <row r="47" spans="1:6" ht="36.75" customHeight="1" x14ac:dyDescent="0.3">
      <c r="A47" s="844" t="s">
        <v>118</v>
      </c>
      <c r="B47" s="845" t="s">
        <v>899</v>
      </c>
      <c r="C47" s="846" t="s">
        <v>898</v>
      </c>
      <c r="D47" s="847">
        <v>56281660</v>
      </c>
      <c r="E47" s="847">
        <v>60184878</v>
      </c>
      <c r="F47" s="849">
        <f t="shared" si="0"/>
        <v>-3903218</v>
      </c>
    </row>
    <row r="48" spans="1:6" ht="45" customHeight="1" x14ac:dyDescent="0.3">
      <c r="A48" s="844" t="s">
        <v>121</v>
      </c>
      <c r="B48" s="845" t="s">
        <v>761</v>
      </c>
      <c r="C48" s="846" t="s">
        <v>727</v>
      </c>
      <c r="D48" s="847"/>
      <c r="E48" s="847">
        <v>66415000</v>
      </c>
      <c r="F48" s="849">
        <f t="shared" si="0"/>
        <v>-66415000</v>
      </c>
    </row>
    <row r="49" spans="1:6" ht="45" customHeight="1" x14ac:dyDescent="0.3">
      <c r="A49" s="844" t="s">
        <v>124</v>
      </c>
      <c r="B49" s="845" t="s">
        <v>900</v>
      </c>
      <c r="C49" s="846" t="s">
        <v>694</v>
      </c>
      <c r="D49" s="847">
        <v>754300000</v>
      </c>
      <c r="E49" s="847"/>
      <c r="F49" s="849">
        <f t="shared" si="0"/>
        <v>754300000</v>
      </c>
    </row>
    <row r="50" spans="1:6" ht="36.75" customHeight="1" x14ac:dyDescent="0.3">
      <c r="A50" s="844" t="s">
        <v>127</v>
      </c>
      <c r="B50" s="845" t="s">
        <v>762</v>
      </c>
      <c r="C50" s="846" t="s">
        <v>728</v>
      </c>
      <c r="D50" s="847"/>
      <c r="E50" s="847">
        <v>19326030</v>
      </c>
      <c r="F50" s="849">
        <f t="shared" si="0"/>
        <v>-19326030</v>
      </c>
    </row>
    <row r="51" spans="1:6" ht="36.75" customHeight="1" x14ac:dyDescent="0.3">
      <c r="A51" s="844" t="s">
        <v>130</v>
      </c>
      <c r="B51" s="845" t="s">
        <v>764</v>
      </c>
      <c r="C51" s="846" t="s">
        <v>763</v>
      </c>
      <c r="D51" s="847"/>
      <c r="E51" s="847">
        <v>73273118</v>
      </c>
      <c r="F51" s="849">
        <f t="shared" si="0"/>
        <v>-73273118</v>
      </c>
    </row>
    <row r="52" spans="1:6" ht="36.75" customHeight="1" x14ac:dyDescent="0.3">
      <c r="A52" s="844" t="s">
        <v>133</v>
      </c>
      <c r="B52" s="845" t="s">
        <v>690</v>
      </c>
      <c r="C52" s="846" t="s">
        <v>689</v>
      </c>
      <c r="D52" s="847">
        <v>88037036</v>
      </c>
      <c r="E52" s="847">
        <v>57053213</v>
      </c>
      <c r="F52" s="849">
        <f t="shared" si="0"/>
        <v>30983823</v>
      </c>
    </row>
    <row r="53" spans="1:6" ht="36.75" customHeight="1" x14ac:dyDescent="0.3">
      <c r="A53" s="843"/>
      <c r="B53" s="853" t="s">
        <v>398</v>
      </c>
      <c r="C53" s="854"/>
      <c r="D53" s="616">
        <f>SUM(D4:D52)</f>
        <v>5495270108</v>
      </c>
      <c r="E53" s="616">
        <f>SUM(E4:E52)</f>
        <v>5495270108</v>
      </c>
      <c r="F53" s="849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20/2018.(XI.16.)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65"/>
  <sheetViews>
    <sheetView view="pageLayout" topLeftCell="E44" zoomScaleNormal="83" zoomScaleSheetLayoutView="68" workbookViewId="0">
      <selection activeCell="K62" sqref="K62"/>
    </sheetView>
  </sheetViews>
  <sheetFormatPr defaultRowHeight="13" x14ac:dyDescent="0.3"/>
  <cols>
    <col min="1" max="1" width="6.796875" style="322" customWidth="1"/>
    <col min="2" max="2" width="60.19921875" style="323" customWidth="1"/>
    <col min="3" max="3" width="8.19921875" style="323" customWidth="1"/>
    <col min="4" max="5" width="14.5" style="987" customWidth="1"/>
    <col min="6" max="6" width="14.19921875" style="987" bestFit="1" customWidth="1"/>
    <col min="7" max="7" width="14.5" style="988" customWidth="1"/>
    <col min="8" max="11" width="15.5" style="1127" customWidth="1"/>
    <col min="12" max="12" width="16.5" style="1124" bestFit="1" customWidth="1"/>
    <col min="13" max="260" width="9.296875" style="271"/>
    <col min="261" max="261" width="6.796875" style="271" customWidth="1"/>
    <col min="262" max="262" width="60.19921875" style="271" customWidth="1"/>
    <col min="263" max="263" width="8.19921875" style="271" customWidth="1"/>
    <col min="264" max="266" width="14.5" style="271" customWidth="1"/>
    <col min="267" max="516" width="9.296875" style="271"/>
    <col min="517" max="517" width="6.796875" style="271" customWidth="1"/>
    <col min="518" max="518" width="60.19921875" style="271" customWidth="1"/>
    <col min="519" max="519" width="8.19921875" style="271" customWidth="1"/>
    <col min="520" max="522" width="14.5" style="271" customWidth="1"/>
    <col min="523" max="772" width="9.296875" style="271"/>
    <col min="773" max="773" width="6.796875" style="271" customWidth="1"/>
    <col min="774" max="774" width="60.19921875" style="271" customWidth="1"/>
    <col min="775" max="775" width="8.19921875" style="271" customWidth="1"/>
    <col min="776" max="778" width="14.5" style="271" customWidth="1"/>
    <col min="779" max="1028" width="9.296875" style="271"/>
    <col min="1029" max="1029" width="6.796875" style="271" customWidth="1"/>
    <col min="1030" max="1030" width="60.19921875" style="271" customWidth="1"/>
    <col min="1031" max="1031" width="8.19921875" style="271" customWidth="1"/>
    <col min="1032" max="1034" width="14.5" style="271" customWidth="1"/>
    <col min="1035" max="1284" width="9.296875" style="271"/>
    <col min="1285" max="1285" width="6.796875" style="271" customWidth="1"/>
    <col min="1286" max="1286" width="60.19921875" style="271" customWidth="1"/>
    <col min="1287" max="1287" width="8.19921875" style="271" customWidth="1"/>
    <col min="1288" max="1290" width="14.5" style="271" customWidth="1"/>
    <col min="1291" max="1540" width="9.296875" style="271"/>
    <col min="1541" max="1541" width="6.796875" style="271" customWidth="1"/>
    <col min="1542" max="1542" width="60.19921875" style="271" customWidth="1"/>
    <col min="1543" max="1543" width="8.19921875" style="271" customWidth="1"/>
    <col min="1544" max="1546" width="14.5" style="271" customWidth="1"/>
    <col min="1547" max="1796" width="9.296875" style="271"/>
    <col min="1797" max="1797" width="6.796875" style="271" customWidth="1"/>
    <col min="1798" max="1798" width="60.19921875" style="271" customWidth="1"/>
    <col min="1799" max="1799" width="8.19921875" style="271" customWidth="1"/>
    <col min="1800" max="1802" width="14.5" style="271" customWidth="1"/>
    <col min="1803" max="2052" width="9.296875" style="271"/>
    <col min="2053" max="2053" width="6.796875" style="271" customWidth="1"/>
    <col min="2054" max="2054" width="60.19921875" style="271" customWidth="1"/>
    <col min="2055" max="2055" width="8.19921875" style="271" customWidth="1"/>
    <col min="2056" max="2058" width="14.5" style="271" customWidth="1"/>
    <col min="2059" max="2308" width="9.296875" style="271"/>
    <col min="2309" max="2309" width="6.796875" style="271" customWidth="1"/>
    <col min="2310" max="2310" width="60.19921875" style="271" customWidth="1"/>
    <col min="2311" max="2311" width="8.19921875" style="271" customWidth="1"/>
    <col min="2312" max="2314" width="14.5" style="271" customWidth="1"/>
    <col min="2315" max="2564" width="9.296875" style="271"/>
    <col min="2565" max="2565" width="6.796875" style="271" customWidth="1"/>
    <col min="2566" max="2566" width="60.19921875" style="271" customWidth="1"/>
    <col min="2567" max="2567" width="8.19921875" style="271" customWidth="1"/>
    <col min="2568" max="2570" width="14.5" style="271" customWidth="1"/>
    <col min="2571" max="2820" width="9.296875" style="271"/>
    <col min="2821" max="2821" width="6.796875" style="271" customWidth="1"/>
    <col min="2822" max="2822" width="60.19921875" style="271" customWidth="1"/>
    <col min="2823" max="2823" width="8.19921875" style="271" customWidth="1"/>
    <col min="2824" max="2826" width="14.5" style="271" customWidth="1"/>
    <col min="2827" max="3076" width="9.296875" style="271"/>
    <col min="3077" max="3077" width="6.796875" style="271" customWidth="1"/>
    <col min="3078" max="3078" width="60.19921875" style="271" customWidth="1"/>
    <col min="3079" max="3079" width="8.19921875" style="271" customWidth="1"/>
    <col min="3080" max="3082" width="14.5" style="271" customWidth="1"/>
    <col min="3083" max="3332" width="9.296875" style="271"/>
    <col min="3333" max="3333" width="6.796875" style="271" customWidth="1"/>
    <col min="3334" max="3334" width="60.19921875" style="271" customWidth="1"/>
    <col min="3335" max="3335" width="8.19921875" style="271" customWidth="1"/>
    <col min="3336" max="3338" width="14.5" style="271" customWidth="1"/>
    <col min="3339" max="3588" width="9.296875" style="271"/>
    <col min="3589" max="3589" width="6.796875" style="271" customWidth="1"/>
    <col min="3590" max="3590" width="60.19921875" style="271" customWidth="1"/>
    <col min="3591" max="3591" width="8.19921875" style="271" customWidth="1"/>
    <col min="3592" max="3594" width="14.5" style="271" customWidth="1"/>
    <col min="3595" max="3844" width="9.296875" style="271"/>
    <col min="3845" max="3845" width="6.796875" style="271" customWidth="1"/>
    <col min="3846" max="3846" width="60.19921875" style="271" customWidth="1"/>
    <col min="3847" max="3847" width="8.19921875" style="271" customWidth="1"/>
    <col min="3848" max="3850" width="14.5" style="271" customWidth="1"/>
    <col min="3851" max="4100" width="9.296875" style="271"/>
    <col min="4101" max="4101" width="6.796875" style="271" customWidth="1"/>
    <col min="4102" max="4102" width="60.19921875" style="271" customWidth="1"/>
    <col min="4103" max="4103" width="8.19921875" style="271" customWidth="1"/>
    <col min="4104" max="4106" width="14.5" style="271" customWidth="1"/>
    <col min="4107" max="4356" width="9.296875" style="271"/>
    <col min="4357" max="4357" width="6.796875" style="271" customWidth="1"/>
    <col min="4358" max="4358" width="60.19921875" style="271" customWidth="1"/>
    <col min="4359" max="4359" width="8.19921875" style="271" customWidth="1"/>
    <col min="4360" max="4362" width="14.5" style="271" customWidth="1"/>
    <col min="4363" max="4612" width="9.296875" style="271"/>
    <col min="4613" max="4613" width="6.796875" style="271" customWidth="1"/>
    <col min="4614" max="4614" width="60.19921875" style="271" customWidth="1"/>
    <col min="4615" max="4615" width="8.19921875" style="271" customWidth="1"/>
    <col min="4616" max="4618" width="14.5" style="271" customWidth="1"/>
    <col min="4619" max="4868" width="9.296875" style="271"/>
    <col min="4869" max="4869" width="6.796875" style="271" customWidth="1"/>
    <col min="4870" max="4870" width="60.19921875" style="271" customWidth="1"/>
    <col min="4871" max="4871" width="8.19921875" style="271" customWidth="1"/>
    <col min="4872" max="4874" width="14.5" style="271" customWidth="1"/>
    <col min="4875" max="5124" width="9.296875" style="271"/>
    <col min="5125" max="5125" width="6.796875" style="271" customWidth="1"/>
    <col min="5126" max="5126" width="60.19921875" style="271" customWidth="1"/>
    <col min="5127" max="5127" width="8.19921875" style="271" customWidth="1"/>
    <col min="5128" max="5130" width="14.5" style="271" customWidth="1"/>
    <col min="5131" max="5380" width="9.296875" style="271"/>
    <col min="5381" max="5381" width="6.796875" style="271" customWidth="1"/>
    <col min="5382" max="5382" width="60.19921875" style="271" customWidth="1"/>
    <col min="5383" max="5383" width="8.19921875" style="271" customWidth="1"/>
    <col min="5384" max="5386" width="14.5" style="271" customWidth="1"/>
    <col min="5387" max="5636" width="9.296875" style="271"/>
    <col min="5637" max="5637" width="6.796875" style="271" customWidth="1"/>
    <col min="5638" max="5638" width="60.19921875" style="271" customWidth="1"/>
    <col min="5639" max="5639" width="8.19921875" style="271" customWidth="1"/>
    <col min="5640" max="5642" width="14.5" style="271" customWidth="1"/>
    <col min="5643" max="5892" width="9.296875" style="271"/>
    <col min="5893" max="5893" width="6.796875" style="271" customWidth="1"/>
    <col min="5894" max="5894" width="60.19921875" style="271" customWidth="1"/>
    <col min="5895" max="5895" width="8.19921875" style="271" customWidth="1"/>
    <col min="5896" max="5898" width="14.5" style="271" customWidth="1"/>
    <col min="5899" max="6148" width="9.296875" style="271"/>
    <col min="6149" max="6149" width="6.796875" style="271" customWidth="1"/>
    <col min="6150" max="6150" width="60.19921875" style="271" customWidth="1"/>
    <col min="6151" max="6151" width="8.19921875" style="271" customWidth="1"/>
    <col min="6152" max="6154" width="14.5" style="271" customWidth="1"/>
    <col min="6155" max="6404" width="9.296875" style="271"/>
    <col min="6405" max="6405" width="6.796875" style="271" customWidth="1"/>
    <col min="6406" max="6406" width="60.19921875" style="271" customWidth="1"/>
    <col min="6407" max="6407" width="8.19921875" style="271" customWidth="1"/>
    <col min="6408" max="6410" width="14.5" style="271" customWidth="1"/>
    <col min="6411" max="6660" width="9.296875" style="271"/>
    <col min="6661" max="6661" width="6.796875" style="271" customWidth="1"/>
    <col min="6662" max="6662" width="60.19921875" style="271" customWidth="1"/>
    <col min="6663" max="6663" width="8.19921875" style="271" customWidth="1"/>
    <col min="6664" max="6666" width="14.5" style="271" customWidth="1"/>
    <col min="6667" max="6916" width="9.296875" style="271"/>
    <col min="6917" max="6917" width="6.796875" style="271" customWidth="1"/>
    <col min="6918" max="6918" width="60.19921875" style="271" customWidth="1"/>
    <col min="6919" max="6919" width="8.19921875" style="271" customWidth="1"/>
    <col min="6920" max="6922" width="14.5" style="271" customWidth="1"/>
    <col min="6923" max="7172" width="9.296875" style="271"/>
    <col min="7173" max="7173" width="6.796875" style="271" customWidth="1"/>
    <col min="7174" max="7174" width="60.19921875" style="271" customWidth="1"/>
    <col min="7175" max="7175" width="8.19921875" style="271" customWidth="1"/>
    <col min="7176" max="7178" width="14.5" style="271" customWidth="1"/>
    <col min="7179" max="7428" width="9.296875" style="271"/>
    <col min="7429" max="7429" width="6.796875" style="271" customWidth="1"/>
    <col min="7430" max="7430" width="60.19921875" style="271" customWidth="1"/>
    <col min="7431" max="7431" width="8.19921875" style="271" customWidth="1"/>
    <col min="7432" max="7434" width="14.5" style="271" customWidth="1"/>
    <col min="7435" max="7684" width="9.296875" style="271"/>
    <col min="7685" max="7685" width="6.796875" style="271" customWidth="1"/>
    <col min="7686" max="7686" width="60.19921875" style="271" customWidth="1"/>
    <col min="7687" max="7687" width="8.19921875" style="271" customWidth="1"/>
    <col min="7688" max="7690" width="14.5" style="271" customWidth="1"/>
    <col min="7691" max="7940" width="9.296875" style="271"/>
    <col min="7941" max="7941" width="6.796875" style="271" customWidth="1"/>
    <col min="7942" max="7942" width="60.19921875" style="271" customWidth="1"/>
    <col min="7943" max="7943" width="8.19921875" style="271" customWidth="1"/>
    <col min="7944" max="7946" width="14.5" style="271" customWidth="1"/>
    <col min="7947" max="8196" width="9.296875" style="271"/>
    <col min="8197" max="8197" width="6.796875" style="271" customWidth="1"/>
    <col min="8198" max="8198" width="60.19921875" style="271" customWidth="1"/>
    <col min="8199" max="8199" width="8.19921875" style="271" customWidth="1"/>
    <col min="8200" max="8202" width="14.5" style="271" customWidth="1"/>
    <col min="8203" max="8452" width="9.296875" style="271"/>
    <col min="8453" max="8453" width="6.796875" style="271" customWidth="1"/>
    <col min="8454" max="8454" width="60.19921875" style="271" customWidth="1"/>
    <col min="8455" max="8455" width="8.19921875" style="271" customWidth="1"/>
    <col min="8456" max="8458" width="14.5" style="271" customWidth="1"/>
    <col min="8459" max="8708" width="9.296875" style="271"/>
    <col min="8709" max="8709" width="6.796875" style="271" customWidth="1"/>
    <col min="8710" max="8710" width="60.19921875" style="271" customWidth="1"/>
    <col min="8711" max="8711" width="8.19921875" style="271" customWidth="1"/>
    <col min="8712" max="8714" width="14.5" style="271" customWidth="1"/>
    <col min="8715" max="8964" width="9.296875" style="271"/>
    <col min="8965" max="8965" width="6.796875" style="271" customWidth="1"/>
    <col min="8966" max="8966" width="60.19921875" style="271" customWidth="1"/>
    <col min="8967" max="8967" width="8.19921875" style="271" customWidth="1"/>
    <col min="8968" max="8970" width="14.5" style="271" customWidth="1"/>
    <col min="8971" max="9220" width="9.296875" style="271"/>
    <col min="9221" max="9221" width="6.796875" style="271" customWidth="1"/>
    <col min="9222" max="9222" width="60.19921875" style="271" customWidth="1"/>
    <col min="9223" max="9223" width="8.19921875" style="271" customWidth="1"/>
    <col min="9224" max="9226" width="14.5" style="271" customWidth="1"/>
    <col min="9227" max="9476" width="9.296875" style="271"/>
    <col min="9477" max="9477" width="6.796875" style="271" customWidth="1"/>
    <col min="9478" max="9478" width="60.19921875" style="271" customWidth="1"/>
    <col min="9479" max="9479" width="8.19921875" style="271" customWidth="1"/>
    <col min="9480" max="9482" width="14.5" style="271" customWidth="1"/>
    <col min="9483" max="9732" width="9.296875" style="271"/>
    <col min="9733" max="9733" width="6.796875" style="271" customWidth="1"/>
    <col min="9734" max="9734" width="60.19921875" style="271" customWidth="1"/>
    <col min="9735" max="9735" width="8.19921875" style="271" customWidth="1"/>
    <col min="9736" max="9738" width="14.5" style="271" customWidth="1"/>
    <col min="9739" max="9988" width="9.296875" style="271"/>
    <col min="9989" max="9989" width="6.796875" style="271" customWidth="1"/>
    <col min="9990" max="9990" width="60.19921875" style="271" customWidth="1"/>
    <col min="9991" max="9991" width="8.19921875" style="271" customWidth="1"/>
    <col min="9992" max="9994" width="14.5" style="271" customWidth="1"/>
    <col min="9995" max="10244" width="9.296875" style="271"/>
    <col min="10245" max="10245" width="6.796875" style="271" customWidth="1"/>
    <col min="10246" max="10246" width="60.19921875" style="271" customWidth="1"/>
    <col min="10247" max="10247" width="8.19921875" style="271" customWidth="1"/>
    <col min="10248" max="10250" width="14.5" style="271" customWidth="1"/>
    <col min="10251" max="10500" width="9.296875" style="271"/>
    <col min="10501" max="10501" width="6.796875" style="271" customWidth="1"/>
    <col min="10502" max="10502" width="60.19921875" style="271" customWidth="1"/>
    <col min="10503" max="10503" width="8.19921875" style="271" customWidth="1"/>
    <col min="10504" max="10506" width="14.5" style="271" customWidth="1"/>
    <col min="10507" max="10756" width="9.296875" style="271"/>
    <col min="10757" max="10757" width="6.796875" style="271" customWidth="1"/>
    <col min="10758" max="10758" width="60.19921875" style="271" customWidth="1"/>
    <col min="10759" max="10759" width="8.19921875" style="271" customWidth="1"/>
    <col min="10760" max="10762" width="14.5" style="271" customWidth="1"/>
    <col min="10763" max="11012" width="9.296875" style="271"/>
    <col min="11013" max="11013" width="6.796875" style="271" customWidth="1"/>
    <col min="11014" max="11014" width="60.19921875" style="271" customWidth="1"/>
    <col min="11015" max="11015" width="8.19921875" style="271" customWidth="1"/>
    <col min="11016" max="11018" width="14.5" style="271" customWidth="1"/>
    <col min="11019" max="11268" width="9.296875" style="271"/>
    <col min="11269" max="11269" width="6.796875" style="271" customWidth="1"/>
    <col min="11270" max="11270" width="60.19921875" style="271" customWidth="1"/>
    <col min="11271" max="11271" width="8.19921875" style="271" customWidth="1"/>
    <col min="11272" max="11274" width="14.5" style="271" customWidth="1"/>
    <col min="11275" max="11524" width="9.296875" style="271"/>
    <col min="11525" max="11525" width="6.796875" style="271" customWidth="1"/>
    <col min="11526" max="11526" width="60.19921875" style="271" customWidth="1"/>
    <col min="11527" max="11527" width="8.19921875" style="271" customWidth="1"/>
    <col min="11528" max="11530" width="14.5" style="271" customWidth="1"/>
    <col min="11531" max="11780" width="9.296875" style="271"/>
    <col min="11781" max="11781" width="6.796875" style="271" customWidth="1"/>
    <col min="11782" max="11782" width="60.19921875" style="271" customWidth="1"/>
    <col min="11783" max="11783" width="8.19921875" style="271" customWidth="1"/>
    <col min="11784" max="11786" width="14.5" style="271" customWidth="1"/>
    <col min="11787" max="12036" width="9.296875" style="271"/>
    <col min="12037" max="12037" width="6.796875" style="271" customWidth="1"/>
    <col min="12038" max="12038" width="60.19921875" style="271" customWidth="1"/>
    <col min="12039" max="12039" width="8.19921875" style="271" customWidth="1"/>
    <col min="12040" max="12042" width="14.5" style="271" customWidth="1"/>
    <col min="12043" max="12292" width="9.296875" style="271"/>
    <col min="12293" max="12293" width="6.796875" style="271" customWidth="1"/>
    <col min="12294" max="12294" width="60.19921875" style="271" customWidth="1"/>
    <col min="12295" max="12295" width="8.19921875" style="271" customWidth="1"/>
    <col min="12296" max="12298" width="14.5" style="271" customWidth="1"/>
    <col min="12299" max="12548" width="9.296875" style="271"/>
    <col min="12549" max="12549" width="6.796875" style="271" customWidth="1"/>
    <col min="12550" max="12550" width="60.19921875" style="271" customWidth="1"/>
    <col min="12551" max="12551" width="8.19921875" style="271" customWidth="1"/>
    <col min="12552" max="12554" width="14.5" style="271" customWidth="1"/>
    <col min="12555" max="12804" width="9.296875" style="271"/>
    <col min="12805" max="12805" width="6.796875" style="271" customWidth="1"/>
    <col min="12806" max="12806" width="60.19921875" style="271" customWidth="1"/>
    <col min="12807" max="12807" width="8.19921875" style="271" customWidth="1"/>
    <col min="12808" max="12810" width="14.5" style="271" customWidth="1"/>
    <col min="12811" max="13060" width="9.296875" style="271"/>
    <col min="13061" max="13061" width="6.796875" style="271" customWidth="1"/>
    <col min="13062" max="13062" width="60.19921875" style="271" customWidth="1"/>
    <col min="13063" max="13063" width="8.19921875" style="271" customWidth="1"/>
    <col min="13064" max="13066" width="14.5" style="271" customWidth="1"/>
    <col min="13067" max="13316" width="9.296875" style="271"/>
    <col min="13317" max="13317" width="6.796875" style="271" customWidth="1"/>
    <col min="13318" max="13318" width="60.19921875" style="271" customWidth="1"/>
    <col min="13319" max="13319" width="8.19921875" style="271" customWidth="1"/>
    <col min="13320" max="13322" width="14.5" style="271" customWidth="1"/>
    <col min="13323" max="13572" width="9.296875" style="271"/>
    <col min="13573" max="13573" width="6.796875" style="271" customWidth="1"/>
    <col min="13574" max="13574" width="60.19921875" style="271" customWidth="1"/>
    <col min="13575" max="13575" width="8.19921875" style="271" customWidth="1"/>
    <col min="13576" max="13578" width="14.5" style="271" customWidth="1"/>
    <col min="13579" max="13828" width="9.296875" style="271"/>
    <col min="13829" max="13829" width="6.796875" style="271" customWidth="1"/>
    <col min="13830" max="13830" width="60.19921875" style="271" customWidth="1"/>
    <col min="13831" max="13831" width="8.19921875" style="271" customWidth="1"/>
    <col min="13832" max="13834" width="14.5" style="271" customWidth="1"/>
    <col min="13835" max="14084" width="9.296875" style="271"/>
    <col min="14085" max="14085" width="6.796875" style="271" customWidth="1"/>
    <col min="14086" max="14086" width="60.19921875" style="271" customWidth="1"/>
    <col min="14087" max="14087" width="8.19921875" style="271" customWidth="1"/>
    <col min="14088" max="14090" width="14.5" style="271" customWidth="1"/>
    <col min="14091" max="14340" width="9.296875" style="271"/>
    <col min="14341" max="14341" width="6.796875" style="271" customWidth="1"/>
    <col min="14342" max="14342" width="60.19921875" style="271" customWidth="1"/>
    <col min="14343" max="14343" width="8.19921875" style="271" customWidth="1"/>
    <col min="14344" max="14346" width="14.5" style="271" customWidth="1"/>
    <col min="14347" max="14596" width="9.296875" style="271"/>
    <col min="14597" max="14597" width="6.796875" style="271" customWidth="1"/>
    <col min="14598" max="14598" width="60.19921875" style="271" customWidth="1"/>
    <col min="14599" max="14599" width="8.19921875" style="271" customWidth="1"/>
    <col min="14600" max="14602" width="14.5" style="271" customWidth="1"/>
    <col min="14603" max="14852" width="9.296875" style="271"/>
    <col min="14853" max="14853" width="6.796875" style="271" customWidth="1"/>
    <col min="14854" max="14854" width="60.19921875" style="271" customWidth="1"/>
    <col min="14855" max="14855" width="8.19921875" style="271" customWidth="1"/>
    <col min="14856" max="14858" width="14.5" style="271" customWidth="1"/>
    <col min="14859" max="15108" width="9.296875" style="271"/>
    <col min="15109" max="15109" width="6.796875" style="271" customWidth="1"/>
    <col min="15110" max="15110" width="60.19921875" style="271" customWidth="1"/>
    <col min="15111" max="15111" width="8.19921875" style="271" customWidth="1"/>
    <col min="15112" max="15114" width="14.5" style="271" customWidth="1"/>
    <col min="15115" max="15364" width="9.296875" style="271"/>
    <col min="15365" max="15365" width="6.796875" style="271" customWidth="1"/>
    <col min="15366" max="15366" width="60.19921875" style="271" customWidth="1"/>
    <col min="15367" max="15367" width="8.19921875" style="271" customWidth="1"/>
    <col min="15368" max="15370" width="14.5" style="271" customWidth="1"/>
    <col min="15371" max="15620" width="9.296875" style="271"/>
    <col min="15621" max="15621" width="6.796875" style="271" customWidth="1"/>
    <col min="15622" max="15622" width="60.19921875" style="271" customWidth="1"/>
    <col min="15623" max="15623" width="8.19921875" style="271" customWidth="1"/>
    <col min="15624" max="15626" width="14.5" style="271" customWidth="1"/>
    <col min="15627" max="15876" width="9.296875" style="271"/>
    <col min="15877" max="15877" width="6.796875" style="271" customWidth="1"/>
    <col min="15878" max="15878" width="60.19921875" style="271" customWidth="1"/>
    <col min="15879" max="15879" width="8.19921875" style="271" customWidth="1"/>
    <col min="15880" max="15882" width="14.5" style="271" customWidth="1"/>
    <col min="15883" max="16132" width="9.296875" style="271"/>
    <col min="16133" max="16133" width="6.796875" style="271" customWidth="1"/>
    <col min="16134" max="16134" width="60.19921875" style="271" customWidth="1"/>
    <col min="16135" max="16135" width="8.19921875" style="271" customWidth="1"/>
    <col min="16136" max="16138" width="14.5" style="271" customWidth="1"/>
    <col min="16139" max="16384" width="9.296875" style="271"/>
  </cols>
  <sheetData>
    <row r="1" spans="1:12" s="265" customFormat="1" ht="51.75" customHeight="1" x14ac:dyDescent="0.3">
      <c r="A1" s="1441" t="s">
        <v>774</v>
      </c>
      <c r="B1" s="1441"/>
      <c r="C1" s="1441"/>
      <c r="D1" s="1441"/>
      <c r="E1" s="1441"/>
      <c r="F1" s="1441"/>
      <c r="G1" s="1441"/>
      <c r="H1" s="1441"/>
      <c r="I1" s="1441"/>
      <c r="J1" s="1441"/>
      <c r="K1" s="1441"/>
      <c r="L1" s="1441"/>
    </row>
    <row r="2" spans="1:12" s="268" customFormat="1" ht="12" customHeight="1" x14ac:dyDescent="0.3">
      <c r="A2" s="266"/>
      <c r="B2" s="266"/>
      <c r="C2" s="267"/>
      <c r="D2" s="985"/>
      <c r="E2" s="985"/>
      <c r="F2" s="985"/>
      <c r="G2" s="1003"/>
      <c r="H2" s="1257"/>
      <c r="I2" s="1257"/>
      <c r="J2" s="1257"/>
      <c r="K2" s="1257"/>
      <c r="L2" s="1121" t="s">
        <v>1</v>
      </c>
    </row>
    <row r="3" spans="1:12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766</v>
      </c>
      <c r="G3" s="270" t="s">
        <v>770</v>
      </c>
      <c r="H3" s="986" t="s">
        <v>936</v>
      </c>
      <c r="I3" s="986" t="s">
        <v>971</v>
      </c>
      <c r="J3" s="986" t="s">
        <v>974</v>
      </c>
      <c r="K3" s="986" t="s">
        <v>987</v>
      </c>
      <c r="L3" s="1167" t="s">
        <v>937</v>
      </c>
    </row>
    <row r="4" spans="1:12" s="273" customFormat="1" ht="13" customHeight="1" x14ac:dyDescent="0.3">
      <c r="A4" s="272" t="s">
        <v>5</v>
      </c>
      <c r="B4" s="272" t="s">
        <v>6</v>
      </c>
      <c r="C4" s="272" t="s">
        <v>7</v>
      </c>
      <c r="D4" s="269" t="s">
        <v>8</v>
      </c>
      <c r="E4" s="269" t="s">
        <v>267</v>
      </c>
      <c r="F4" s="269" t="s">
        <v>467</v>
      </c>
      <c r="G4" s="269" t="s">
        <v>767</v>
      </c>
      <c r="H4" s="1168" t="s">
        <v>938</v>
      </c>
      <c r="I4" s="1168" t="s">
        <v>939</v>
      </c>
      <c r="J4" s="1168" t="s">
        <v>972</v>
      </c>
      <c r="K4" s="1168" t="s">
        <v>973</v>
      </c>
      <c r="L4" s="1167" t="s">
        <v>975</v>
      </c>
    </row>
    <row r="5" spans="1:12" s="273" customFormat="1" ht="16" customHeight="1" x14ac:dyDescent="0.3">
      <c r="A5" s="1438" t="s">
        <v>264</v>
      </c>
      <c r="B5" s="1439"/>
      <c r="C5" s="1439"/>
      <c r="D5" s="1439"/>
      <c r="E5" s="1439"/>
      <c r="F5" s="1439"/>
      <c r="G5" s="1439"/>
      <c r="H5" s="1439"/>
      <c r="I5" s="1439"/>
      <c r="J5" s="1439"/>
      <c r="K5" s="1439"/>
      <c r="L5" s="1440"/>
    </row>
    <row r="6" spans="1:12" s="273" customFormat="1" ht="25.5" customHeight="1" x14ac:dyDescent="0.3">
      <c r="A6" s="644" t="s">
        <v>9</v>
      </c>
      <c r="B6" s="645" t="s">
        <v>468</v>
      </c>
      <c r="C6" s="644" t="s">
        <v>469</v>
      </c>
      <c r="D6" s="1004"/>
      <c r="E6" s="1005"/>
      <c r="F6" s="1006"/>
      <c r="G6" s="1007">
        <f>SUM(D6:F6)</f>
        <v>0</v>
      </c>
      <c r="H6" s="1277"/>
      <c r="I6" s="1277"/>
      <c r="J6" s="1277"/>
      <c r="K6" s="1344"/>
      <c r="L6" s="1122"/>
    </row>
    <row r="7" spans="1:12" s="273" customFormat="1" ht="30" customHeight="1" x14ac:dyDescent="0.3">
      <c r="A7" s="274" t="s">
        <v>12</v>
      </c>
      <c r="B7" s="275" t="s">
        <v>470</v>
      </c>
      <c r="C7" s="274" t="s">
        <v>471</v>
      </c>
      <c r="D7" s="1008"/>
      <c r="E7" s="1009"/>
      <c r="F7" s="1010"/>
      <c r="G7" s="1008">
        <f t="shared" ref="G7:G9" si="0">SUM(D7:F7)</f>
        <v>0</v>
      </c>
      <c r="H7" s="1197"/>
      <c r="I7" s="1197"/>
      <c r="J7" s="1197"/>
      <c r="K7" s="1264"/>
      <c r="L7" s="1123"/>
    </row>
    <row r="8" spans="1:12" s="273" customFormat="1" ht="25.5" customHeight="1" x14ac:dyDescent="0.3">
      <c r="A8" s="274" t="s">
        <v>15</v>
      </c>
      <c r="B8" s="275" t="s">
        <v>472</v>
      </c>
      <c r="C8" s="276" t="s">
        <v>473</v>
      </c>
      <c r="D8" s="1008">
        <v>905930</v>
      </c>
      <c r="E8" s="1009"/>
      <c r="F8" s="1010"/>
      <c r="G8" s="1008">
        <f t="shared" si="0"/>
        <v>905930</v>
      </c>
      <c r="H8" s="1197">
        <v>4957351</v>
      </c>
      <c r="I8" s="1197"/>
      <c r="J8" s="1197">
        <v>124685</v>
      </c>
      <c r="K8" s="1264"/>
      <c r="L8" s="1123">
        <v>5987966</v>
      </c>
    </row>
    <row r="9" spans="1:12" s="273" customFormat="1" ht="25.5" customHeight="1" x14ac:dyDescent="0.3">
      <c r="A9" s="641" t="s">
        <v>18</v>
      </c>
      <c r="B9" s="642" t="s">
        <v>474</v>
      </c>
      <c r="C9" s="643" t="s">
        <v>475</v>
      </c>
      <c r="D9" s="1011">
        <v>2156975</v>
      </c>
      <c r="E9" s="1012"/>
      <c r="F9" s="1013"/>
      <c r="G9" s="1014">
        <f t="shared" si="0"/>
        <v>2156975</v>
      </c>
      <c r="H9" s="1278"/>
      <c r="I9" s="1278"/>
      <c r="J9" s="1278"/>
      <c r="K9" s="1265"/>
      <c r="L9" s="1123">
        <v>2156975</v>
      </c>
    </row>
    <row r="10" spans="1:12" s="273" customFormat="1" ht="27.75" customHeight="1" x14ac:dyDescent="0.3">
      <c r="A10" s="286" t="s">
        <v>21</v>
      </c>
      <c r="B10" s="646" t="s">
        <v>476</v>
      </c>
      <c r="C10" s="286" t="s">
        <v>35</v>
      </c>
      <c r="D10" s="1015">
        <f>SUM(D6:D9)</f>
        <v>3062905</v>
      </c>
      <c r="E10" s="1016">
        <f>SUM(E6:E9)</f>
        <v>0</v>
      </c>
      <c r="F10" s="1017">
        <f>SUM(F6:F9)</f>
        <v>0</v>
      </c>
      <c r="G10" s="1015">
        <f>SUM(G6:G9)</f>
        <v>3062905</v>
      </c>
      <c r="H10" s="1016">
        <f t="shared" ref="H10:L10" si="1">SUM(H6:H9)</f>
        <v>4957351</v>
      </c>
      <c r="I10" s="1016">
        <f t="shared" si="1"/>
        <v>0</v>
      </c>
      <c r="J10" s="1016">
        <f t="shared" si="1"/>
        <v>124685</v>
      </c>
      <c r="K10" s="1016">
        <f t="shared" si="1"/>
        <v>0</v>
      </c>
      <c r="L10" s="1120">
        <f t="shared" si="1"/>
        <v>8144941</v>
      </c>
    </row>
    <row r="11" spans="1:12" s="273" customFormat="1" ht="24.75" customHeight="1" x14ac:dyDescent="0.3">
      <c r="A11" s="644" t="s">
        <v>24</v>
      </c>
      <c r="B11" s="645" t="s">
        <v>477</v>
      </c>
      <c r="C11" s="644" t="s">
        <v>478</v>
      </c>
      <c r="D11" s="1018"/>
      <c r="E11" s="1019"/>
      <c r="F11" s="1020"/>
      <c r="G11" s="1018">
        <f>SUM(D11:F11)</f>
        <v>0</v>
      </c>
      <c r="H11" s="1196"/>
      <c r="I11" s="1196"/>
      <c r="J11" s="1196"/>
      <c r="K11" s="1347"/>
      <c r="L11" s="1279"/>
    </row>
    <row r="12" spans="1:12" s="273" customFormat="1" ht="30" customHeight="1" x14ac:dyDescent="0.3">
      <c r="A12" s="274" t="s">
        <v>27</v>
      </c>
      <c r="B12" s="275" t="s">
        <v>479</v>
      </c>
      <c r="C12" s="274" t="s">
        <v>480</v>
      </c>
      <c r="D12" s="1021"/>
      <c r="E12" s="1022"/>
      <c r="F12" s="1023"/>
      <c r="G12" s="1018">
        <f t="shared" ref="G12:G14" si="2">SUM(D12:F12)</f>
        <v>0</v>
      </c>
      <c r="H12" s="1197"/>
      <c r="I12" s="1197"/>
      <c r="J12" s="1197"/>
      <c r="K12" s="1348"/>
      <c r="L12" s="1279"/>
    </row>
    <row r="13" spans="1:12" s="273" customFormat="1" ht="30" customHeight="1" x14ac:dyDescent="0.3">
      <c r="A13" s="274" t="s">
        <v>30</v>
      </c>
      <c r="B13" s="275" t="s">
        <v>481</v>
      </c>
      <c r="C13" s="274" t="s">
        <v>482</v>
      </c>
      <c r="D13" s="1021"/>
      <c r="E13" s="1022"/>
      <c r="F13" s="1023"/>
      <c r="G13" s="1018">
        <f t="shared" si="2"/>
        <v>0</v>
      </c>
      <c r="H13" s="1197"/>
      <c r="I13" s="1197"/>
      <c r="J13" s="1197"/>
      <c r="K13" s="1348"/>
      <c r="L13" s="1279"/>
    </row>
    <row r="14" spans="1:12" s="273" customFormat="1" ht="30" customHeight="1" x14ac:dyDescent="0.3">
      <c r="A14" s="641" t="s">
        <v>33</v>
      </c>
      <c r="B14" s="642" t="s">
        <v>483</v>
      </c>
      <c r="C14" s="641" t="s">
        <v>484</v>
      </c>
      <c r="D14" s="1024"/>
      <c r="E14" s="1025"/>
      <c r="F14" s="1026"/>
      <c r="G14" s="1018">
        <f t="shared" si="2"/>
        <v>0</v>
      </c>
      <c r="H14" s="1198"/>
      <c r="I14" s="1198"/>
      <c r="J14" s="1198"/>
      <c r="K14" s="1349"/>
      <c r="L14" s="1279"/>
    </row>
    <row r="15" spans="1:12" s="273" customFormat="1" ht="21.75" customHeight="1" x14ac:dyDescent="0.3">
      <c r="A15" s="286" t="s">
        <v>36</v>
      </c>
      <c r="B15" s="649" t="s">
        <v>446</v>
      </c>
      <c r="C15" s="650" t="s">
        <v>58</v>
      </c>
      <c r="D15" s="1015">
        <f>SUM(D11:D14)</f>
        <v>0</v>
      </c>
      <c r="E15" s="1016">
        <f>SUM(E11:E14)</f>
        <v>0</v>
      </c>
      <c r="F15" s="1017">
        <f>SUM(F11:F14)</f>
        <v>0</v>
      </c>
      <c r="G15" s="1015">
        <f>SUM(G11:G14)</f>
        <v>0</v>
      </c>
      <c r="H15" s="1015">
        <f t="shared" ref="H15:L15" si="3">SUM(H11:H14)</f>
        <v>0</v>
      </c>
      <c r="I15" s="1015">
        <f t="shared" si="3"/>
        <v>0</v>
      </c>
      <c r="J15" s="1015">
        <f t="shared" si="3"/>
        <v>0</v>
      </c>
      <c r="K15" s="1015">
        <f t="shared" si="3"/>
        <v>0</v>
      </c>
      <c r="L15" s="1353">
        <f t="shared" si="3"/>
        <v>0</v>
      </c>
    </row>
    <row r="16" spans="1:12" s="279" customFormat="1" ht="16.5" customHeight="1" x14ac:dyDescent="0.3">
      <c r="A16" s="644" t="s">
        <v>38</v>
      </c>
      <c r="B16" s="647" t="s">
        <v>110</v>
      </c>
      <c r="C16" s="648" t="s">
        <v>111</v>
      </c>
      <c r="D16" s="664"/>
      <c r="E16" s="665"/>
      <c r="F16" s="666"/>
      <c r="G16" s="664">
        <f>SUM(D16:E16)</f>
        <v>0</v>
      </c>
      <c r="H16" s="1128"/>
      <c r="I16" s="1128"/>
      <c r="J16" s="1128"/>
      <c r="K16" s="1350"/>
      <c r="L16" s="1262"/>
    </row>
    <row r="17" spans="1:12" s="279" customFormat="1" ht="16.5" customHeight="1" x14ac:dyDescent="0.3">
      <c r="A17" s="274" t="s">
        <v>40</v>
      </c>
      <c r="B17" s="277" t="s">
        <v>113</v>
      </c>
      <c r="C17" s="278" t="s">
        <v>114</v>
      </c>
      <c r="D17" s="667">
        <v>1000000</v>
      </c>
      <c r="E17" s="668"/>
      <c r="F17" s="669"/>
      <c r="G17" s="667">
        <f>SUM(D17:F17)</f>
        <v>1000000</v>
      </c>
      <c r="H17" s="1129"/>
      <c r="I17" s="1129"/>
      <c r="J17" s="1129">
        <v>105000</v>
      </c>
      <c r="K17" s="1351"/>
      <c r="L17" s="1262">
        <v>1105000</v>
      </c>
    </row>
    <row r="18" spans="1:12" s="279" customFormat="1" ht="16.5" customHeight="1" x14ac:dyDescent="0.3">
      <c r="A18" s="274" t="s">
        <v>42</v>
      </c>
      <c r="B18" s="277" t="s">
        <v>485</v>
      </c>
      <c r="C18" s="278" t="s">
        <v>117</v>
      </c>
      <c r="D18" s="667">
        <v>5800000</v>
      </c>
      <c r="E18" s="668">
        <f>SUM(E19:E20)</f>
        <v>0</v>
      </c>
      <c r="F18" s="669">
        <f>SUM(F19:F20)</f>
        <v>0</v>
      </c>
      <c r="G18" s="667">
        <f>SUM(D18:F18)</f>
        <v>5800000</v>
      </c>
      <c r="H18" s="1129"/>
      <c r="I18" s="1129"/>
      <c r="J18" s="1129"/>
      <c r="K18" s="1351"/>
      <c r="L18" s="1262">
        <v>5800000</v>
      </c>
    </row>
    <row r="19" spans="1:12" s="279" customFormat="1" ht="16.5" customHeight="1" x14ac:dyDescent="0.3">
      <c r="A19" s="274" t="s">
        <v>44</v>
      </c>
      <c r="B19" s="280" t="s">
        <v>486</v>
      </c>
      <c r="C19" s="281" t="s">
        <v>487</v>
      </c>
      <c r="D19" s="670"/>
      <c r="E19" s="671"/>
      <c r="F19" s="672"/>
      <c r="G19" s="670">
        <f>SUM(D19:F19)</f>
        <v>0</v>
      </c>
      <c r="H19" s="1129"/>
      <c r="I19" s="1129"/>
      <c r="J19" s="1129"/>
      <c r="K19" s="1351"/>
      <c r="L19" s="1262"/>
    </row>
    <row r="20" spans="1:12" s="282" customFormat="1" ht="16.5" customHeight="1" x14ac:dyDescent="0.3">
      <c r="A20" s="274" t="s">
        <v>46</v>
      </c>
      <c r="B20" s="280" t="s">
        <v>488</v>
      </c>
      <c r="C20" s="281" t="s">
        <v>489</v>
      </c>
      <c r="D20" s="670"/>
      <c r="E20" s="671"/>
      <c r="F20" s="672"/>
      <c r="G20" s="670">
        <f t="shared" ref="G20:G28" si="4">SUM(D20:F20)</f>
        <v>0</v>
      </c>
      <c r="H20" s="1129"/>
      <c r="I20" s="1129"/>
      <c r="J20" s="1129"/>
      <c r="K20" s="1351"/>
      <c r="L20" s="1280"/>
    </row>
    <row r="21" spans="1:12" s="282" customFormat="1" ht="16.5" customHeight="1" x14ac:dyDescent="0.3">
      <c r="A21" s="274" t="s">
        <v>48</v>
      </c>
      <c r="B21" s="283" t="s">
        <v>119</v>
      </c>
      <c r="C21" s="278" t="s">
        <v>120</v>
      </c>
      <c r="D21" s="670"/>
      <c r="E21" s="671"/>
      <c r="F21" s="672"/>
      <c r="G21" s="670">
        <f t="shared" si="4"/>
        <v>0</v>
      </c>
      <c r="H21" s="1129"/>
      <c r="I21" s="1129"/>
      <c r="J21" s="1129"/>
      <c r="K21" s="1351"/>
      <c r="L21" s="1280"/>
    </row>
    <row r="22" spans="1:12" s="279" customFormat="1" ht="16.5" customHeight="1" x14ac:dyDescent="0.3">
      <c r="A22" s="274" t="s">
        <v>50</v>
      </c>
      <c r="B22" s="277" t="s">
        <v>122</v>
      </c>
      <c r="C22" s="278" t="s">
        <v>123</v>
      </c>
      <c r="D22" s="667"/>
      <c r="E22" s="668"/>
      <c r="F22" s="669"/>
      <c r="G22" s="670">
        <f t="shared" si="4"/>
        <v>0</v>
      </c>
      <c r="H22" s="1129"/>
      <c r="I22" s="1129"/>
      <c r="J22" s="1129"/>
      <c r="K22" s="1351"/>
      <c r="L22" s="1262"/>
    </row>
    <row r="23" spans="1:12" s="279" customFormat="1" ht="16.5" customHeight="1" x14ac:dyDescent="0.3">
      <c r="A23" s="274" t="s">
        <v>53</v>
      </c>
      <c r="B23" s="277" t="s">
        <v>490</v>
      </c>
      <c r="C23" s="278" t="s">
        <v>126</v>
      </c>
      <c r="D23" s="667">
        <v>200000</v>
      </c>
      <c r="E23" s="668"/>
      <c r="F23" s="669"/>
      <c r="G23" s="1300">
        <f t="shared" si="4"/>
        <v>200000</v>
      </c>
      <c r="H23" s="1129"/>
      <c r="I23" s="1129"/>
      <c r="J23" s="1129"/>
      <c r="K23" s="1351"/>
      <c r="L23" s="1262">
        <v>200000</v>
      </c>
    </row>
    <row r="24" spans="1:12" s="282" customFormat="1" ht="16.5" customHeight="1" x14ac:dyDescent="0.3">
      <c r="A24" s="274" t="s">
        <v>56</v>
      </c>
      <c r="B24" s="277" t="s">
        <v>491</v>
      </c>
      <c r="C24" s="278" t="s">
        <v>129</v>
      </c>
      <c r="D24" s="667"/>
      <c r="E24" s="668"/>
      <c r="F24" s="669"/>
      <c r="G24" s="670">
        <f t="shared" si="4"/>
        <v>0</v>
      </c>
      <c r="H24" s="1129"/>
      <c r="I24" s="1129"/>
      <c r="J24" s="1129"/>
      <c r="K24" s="1351"/>
      <c r="L24" s="1280"/>
    </row>
    <row r="25" spans="1:12" s="282" customFormat="1" ht="16.5" customHeight="1" x14ac:dyDescent="0.3">
      <c r="A25" s="274" t="s">
        <v>59</v>
      </c>
      <c r="B25" s="284" t="s">
        <v>131</v>
      </c>
      <c r="C25" s="278" t="s">
        <v>132</v>
      </c>
      <c r="D25" s="667"/>
      <c r="E25" s="668"/>
      <c r="F25" s="669"/>
      <c r="G25" s="670">
        <f t="shared" si="4"/>
        <v>0</v>
      </c>
      <c r="H25" s="1129"/>
      <c r="I25" s="1129"/>
      <c r="J25" s="1129">
        <v>2154</v>
      </c>
      <c r="K25" s="1351"/>
      <c r="L25" s="1294">
        <v>2154</v>
      </c>
    </row>
    <row r="26" spans="1:12" s="282" customFormat="1" ht="16.5" customHeight="1" x14ac:dyDescent="0.3">
      <c r="A26" s="274" t="s">
        <v>61</v>
      </c>
      <c r="B26" s="277" t="s">
        <v>492</v>
      </c>
      <c r="C26" s="278" t="s">
        <v>135</v>
      </c>
      <c r="D26" s="667"/>
      <c r="E26" s="668"/>
      <c r="F26" s="669"/>
      <c r="G26" s="670">
        <f t="shared" si="4"/>
        <v>0</v>
      </c>
      <c r="H26" s="1129"/>
      <c r="I26" s="1129"/>
      <c r="J26" s="1129"/>
      <c r="K26" s="1351"/>
      <c r="L26" s="1280"/>
    </row>
    <row r="27" spans="1:12" s="282" customFormat="1" ht="16.5" customHeight="1" x14ac:dyDescent="0.3">
      <c r="A27" s="274" t="s">
        <v>63</v>
      </c>
      <c r="B27" s="277" t="s">
        <v>493</v>
      </c>
      <c r="C27" s="278" t="s">
        <v>138</v>
      </c>
      <c r="D27" s="667"/>
      <c r="E27" s="668"/>
      <c r="F27" s="669"/>
      <c r="G27" s="670">
        <f t="shared" si="4"/>
        <v>0</v>
      </c>
      <c r="H27" s="1129"/>
      <c r="I27" s="1129"/>
      <c r="J27" s="1129"/>
      <c r="K27" s="1351"/>
      <c r="L27" s="1280"/>
    </row>
    <row r="28" spans="1:12" s="282" customFormat="1" ht="16.5" customHeight="1" x14ac:dyDescent="0.3">
      <c r="A28" s="641" t="s">
        <v>65</v>
      </c>
      <c r="B28" s="651" t="s">
        <v>140</v>
      </c>
      <c r="C28" s="652" t="s">
        <v>141</v>
      </c>
      <c r="D28" s="1024"/>
      <c r="E28" s="1025"/>
      <c r="F28" s="1026"/>
      <c r="G28" s="670">
        <f t="shared" si="4"/>
        <v>0</v>
      </c>
      <c r="H28" s="1129"/>
      <c r="I28" s="1129"/>
      <c r="J28" s="1129">
        <v>130315</v>
      </c>
      <c r="K28" s="1351"/>
      <c r="L28" s="1294">
        <v>130315</v>
      </c>
    </row>
    <row r="29" spans="1:12" s="282" customFormat="1" ht="21" customHeight="1" x14ac:dyDescent="0.3">
      <c r="A29" s="286" t="s">
        <v>67</v>
      </c>
      <c r="B29" s="287" t="s">
        <v>494</v>
      </c>
      <c r="C29" s="653" t="s">
        <v>144</v>
      </c>
      <c r="D29" s="1027">
        <f>SUM(D16+D17+D18+D21+D22+D23+D24+D25+D26+D27+D28)</f>
        <v>7000000</v>
      </c>
      <c r="E29" s="1028">
        <f>SUM(E16+E17+E18+E21+E22+E23+E24+E25+E26+E27+E28)</f>
        <v>0</v>
      </c>
      <c r="F29" s="1029">
        <f>SUM(F16+F17+F18+F21+F22+F23+F24+F25+F26+F27+F28)</f>
        <v>0</v>
      </c>
      <c r="G29" s="1027">
        <f>SUM(G16+G17+G18+G21+G22+G23+G24+G25+G26+G27+G28)</f>
        <v>7000000</v>
      </c>
      <c r="H29" s="1027">
        <f t="shared" ref="H29:K29" si="5">SUM(H16+H17+H18+H21+H22+H23+H24+H25+H26+H27+H28)</f>
        <v>0</v>
      </c>
      <c r="I29" s="1027">
        <f t="shared" si="5"/>
        <v>0</v>
      </c>
      <c r="J29" s="1027">
        <f t="shared" si="5"/>
        <v>237469</v>
      </c>
      <c r="K29" s="1027">
        <f t="shared" si="5"/>
        <v>0</v>
      </c>
      <c r="L29" s="1281">
        <f t="shared" ref="L29" si="6">SUM(L16+L17+L18+L21+L22+L23+L24+L25+L26+L27+L28)</f>
        <v>7237469</v>
      </c>
    </row>
    <row r="30" spans="1:12" s="285" customFormat="1" ht="21" customHeight="1" x14ac:dyDescent="0.3">
      <c r="A30" s="286" t="s">
        <v>69</v>
      </c>
      <c r="B30" s="287" t="s">
        <v>448</v>
      </c>
      <c r="C30" s="653" t="s">
        <v>162</v>
      </c>
      <c r="D30" s="1027"/>
      <c r="E30" s="1028"/>
      <c r="F30" s="1029"/>
      <c r="G30" s="1027">
        <v>0</v>
      </c>
      <c r="H30" s="1285"/>
      <c r="I30" s="1285"/>
      <c r="J30" s="1285"/>
      <c r="K30" s="1352"/>
      <c r="L30" s="1282"/>
    </row>
    <row r="31" spans="1:12" s="282" customFormat="1" ht="21" customHeight="1" x14ac:dyDescent="0.3">
      <c r="A31" s="286" t="s">
        <v>71</v>
      </c>
      <c r="B31" s="287" t="s">
        <v>416</v>
      </c>
      <c r="C31" s="653" t="s">
        <v>171</v>
      </c>
      <c r="D31" s="1030"/>
      <c r="E31" s="1031"/>
      <c r="F31" s="1032"/>
      <c r="G31" s="1030">
        <v>0</v>
      </c>
      <c r="H31" s="1285"/>
      <c r="I31" s="1285"/>
      <c r="J31" s="1285"/>
      <c r="K31" s="1355"/>
      <c r="L31" s="1283"/>
    </row>
    <row r="32" spans="1:12" s="282" customFormat="1" ht="21" customHeight="1" x14ac:dyDescent="0.3">
      <c r="A32" s="654" t="s">
        <v>74</v>
      </c>
      <c r="B32" s="655" t="s">
        <v>449</v>
      </c>
      <c r="C32" s="656" t="s">
        <v>180</v>
      </c>
      <c r="D32" s="1033"/>
      <c r="E32" s="1034"/>
      <c r="F32" s="1035"/>
      <c r="G32" s="1033">
        <v>0</v>
      </c>
      <c r="H32" s="1286"/>
      <c r="I32" s="1286"/>
      <c r="J32" s="1286"/>
      <c r="K32" s="1354"/>
      <c r="L32" s="1284"/>
    </row>
    <row r="33" spans="1:12" s="282" customFormat="1" ht="21" customHeight="1" x14ac:dyDescent="0.3">
      <c r="A33" s="286" t="s">
        <v>77</v>
      </c>
      <c r="B33" s="287" t="s">
        <v>495</v>
      </c>
      <c r="C33" s="288"/>
      <c r="D33" s="1027">
        <f>D10+D15+D29+D30+D31+D32</f>
        <v>10062905</v>
      </c>
      <c r="E33" s="1028">
        <f>E10+E15+E29+E30+E31+E32</f>
        <v>0</v>
      </c>
      <c r="F33" s="1029">
        <f>F10+F15+F29+F30+F31+F32</f>
        <v>0</v>
      </c>
      <c r="G33" s="1027">
        <f>G10+G15+G29+G30+G31+G32</f>
        <v>10062905</v>
      </c>
      <c r="H33" s="1028">
        <f t="shared" ref="H33:L33" si="7">H10+H15+H29+H30+H31+H32</f>
        <v>4957351</v>
      </c>
      <c r="I33" s="1028">
        <f t="shared" si="7"/>
        <v>0</v>
      </c>
      <c r="J33" s="1028">
        <f t="shared" si="7"/>
        <v>362154</v>
      </c>
      <c r="K33" s="1028">
        <f t="shared" si="7"/>
        <v>0</v>
      </c>
      <c r="L33" s="1281">
        <f t="shared" si="7"/>
        <v>15382410</v>
      </c>
    </row>
    <row r="34" spans="1:12" s="279" customFormat="1" ht="20.25" customHeight="1" x14ac:dyDescent="0.3">
      <c r="A34" s="274" t="s">
        <v>80</v>
      </c>
      <c r="B34" s="289" t="s">
        <v>496</v>
      </c>
      <c r="C34" s="290" t="s">
        <v>189</v>
      </c>
      <c r="D34" s="1036">
        <f>SUM(D35:D36)</f>
        <v>0</v>
      </c>
      <c r="E34" s="690">
        <f>SUM(E35:E36)</f>
        <v>0</v>
      </c>
      <c r="F34" s="1037">
        <f>SUM(F35:F36)</f>
        <v>0</v>
      </c>
      <c r="G34" s="1036">
        <v>0</v>
      </c>
      <c r="H34" s="1131">
        <v>945875</v>
      </c>
      <c r="I34" s="1131"/>
      <c r="J34" s="1131"/>
      <c r="K34" s="1346"/>
      <c r="L34" s="1262">
        <v>945875</v>
      </c>
    </row>
    <row r="35" spans="1:12" s="279" customFormat="1" ht="20.25" customHeight="1" x14ac:dyDescent="0.3">
      <c r="A35" s="274" t="s">
        <v>82</v>
      </c>
      <c r="B35" s="105" t="s">
        <v>191</v>
      </c>
      <c r="C35" s="290" t="s">
        <v>192</v>
      </c>
      <c r="D35" s="1036"/>
      <c r="E35" s="690"/>
      <c r="F35" s="1037"/>
      <c r="G35" s="1036">
        <v>0</v>
      </c>
      <c r="H35" s="1131">
        <v>945875</v>
      </c>
      <c r="I35" s="1131"/>
      <c r="J35" s="1131"/>
      <c r="K35" s="1346"/>
      <c r="L35" s="1262">
        <v>945875</v>
      </c>
    </row>
    <row r="36" spans="1:12" s="279" customFormat="1" ht="20.25" customHeight="1" x14ac:dyDescent="0.3">
      <c r="A36" s="274" t="s">
        <v>84</v>
      </c>
      <c r="B36" s="105" t="s">
        <v>194</v>
      </c>
      <c r="C36" s="290" t="s">
        <v>195</v>
      </c>
      <c r="D36" s="1036"/>
      <c r="E36" s="690"/>
      <c r="F36" s="1037"/>
      <c r="G36" s="1036">
        <v>0</v>
      </c>
      <c r="H36" s="1131"/>
      <c r="I36" s="1131"/>
      <c r="J36" s="1131"/>
      <c r="K36" s="1346"/>
      <c r="L36" s="1262"/>
    </row>
    <row r="37" spans="1:12" s="279" customFormat="1" ht="20.25" customHeight="1" x14ac:dyDescent="0.3">
      <c r="A37" s="274" t="s">
        <v>86</v>
      </c>
      <c r="B37" s="289" t="s">
        <v>497</v>
      </c>
      <c r="C37" s="291" t="s">
        <v>498</v>
      </c>
      <c r="D37" s="1036">
        <v>310673511</v>
      </c>
      <c r="E37" s="690">
        <f t="shared" ref="E37:G37" si="8">SUM(E38:E39)</f>
        <v>12952000</v>
      </c>
      <c r="F37" s="1037">
        <f t="shared" si="8"/>
        <v>20479300</v>
      </c>
      <c r="G37" s="1036">
        <f t="shared" si="8"/>
        <v>311673511</v>
      </c>
      <c r="H37" s="1129">
        <v>2756251</v>
      </c>
      <c r="I37" s="1129"/>
      <c r="J37" s="1129">
        <v>4200899</v>
      </c>
      <c r="K37" s="1345"/>
      <c r="L37" s="1262">
        <v>318630661</v>
      </c>
    </row>
    <row r="38" spans="1:12" s="279" customFormat="1" ht="20.25" customHeight="1" x14ac:dyDescent="0.3">
      <c r="A38" s="274"/>
      <c r="B38" s="430" t="s">
        <v>575</v>
      </c>
      <c r="C38" s="431" t="s">
        <v>498</v>
      </c>
      <c r="D38" s="1036">
        <v>169966500</v>
      </c>
      <c r="E38" s="690">
        <v>12952000</v>
      </c>
      <c r="F38" s="1037">
        <v>20479300</v>
      </c>
      <c r="G38" s="1036">
        <f>SUM(D38:F38)</f>
        <v>203397800</v>
      </c>
      <c r="H38" s="1129">
        <v>2756251</v>
      </c>
      <c r="I38" s="1129"/>
      <c r="J38" s="1129">
        <v>4200899</v>
      </c>
      <c r="K38" s="1345"/>
      <c r="L38" s="1262">
        <v>210354950</v>
      </c>
    </row>
    <row r="39" spans="1:12" s="279" customFormat="1" ht="20.25" customHeight="1" x14ac:dyDescent="0.3">
      <c r="A39" s="641"/>
      <c r="B39" s="657" t="s">
        <v>576</v>
      </c>
      <c r="C39" s="658" t="s">
        <v>498</v>
      </c>
      <c r="D39" s="1038">
        <v>108275711</v>
      </c>
      <c r="E39" s="961"/>
      <c r="F39" s="1039"/>
      <c r="G39" s="1038">
        <f>SUM(D39:F39)</f>
        <v>108275711</v>
      </c>
      <c r="H39" s="1129"/>
      <c r="I39" s="1129"/>
      <c r="J39" s="1129"/>
      <c r="K39" s="1345"/>
      <c r="L39" s="1262">
        <v>108275711</v>
      </c>
    </row>
    <row r="40" spans="1:12" s="279" customFormat="1" ht="20.25" customHeight="1" x14ac:dyDescent="0.3">
      <c r="A40" s="659" t="s">
        <v>89</v>
      </c>
      <c r="B40" s="287" t="s">
        <v>499</v>
      </c>
      <c r="C40" s="292" t="s">
        <v>500</v>
      </c>
      <c r="D40" s="1040">
        <f>SUM(D34+D37)</f>
        <v>310673511</v>
      </c>
      <c r="E40" s="715">
        <f t="shared" ref="E40:F40" si="9">SUM(E34+E37)</f>
        <v>12952000</v>
      </c>
      <c r="F40" s="22">
        <f t="shared" si="9"/>
        <v>20479300</v>
      </c>
      <c r="G40" s="1040">
        <f>SUM(G34+G37)</f>
        <v>311673511</v>
      </c>
      <c r="H40" s="715">
        <f t="shared" ref="H40:L40" si="10">SUM(H34+H37)</f>
        <v>3702126</v>
      </c>
      <c r="I40" s="715">
        <f t="shared" si="10"/>
        <v>0</v>
      </c>
      <c r="J40" s="715">
        <f t="shared" si="10"/>
        <v>4200899</v>
      </c>
      <c r="K40" s="715">
        <f t="shared" si="10"/>
        <v>0</v>
      </c>
      <c r="L40" s="1205">
        <f t="shared" si="10"/>
        <v>319576536</v>
      </c>
    </row>
    <row r="41" spans="1:12" s="279" customFormat="1" ht="20.25" customHeight="1" x14ac:dyDescent="0.3">
      <c r="A41" s="286" t="s">
        <v>93</v>
      </c>
      <c r="B41" s="287" t="s">
        <v>501</v>
      </c>
      <c r="C41" s="292" t="s">
        <v>198</v>
      </c>
      <c r="D41" s="1040">
        <f>D40</f>
        <v>310673511</v>
      </c>
      <c r="E41" s="715">
        <f t="shared" ref="E41:F41" si="11">E40</f>
        <v>12952000</v>
      </c>
      <c r="F41" s="22">
        <f t="shared" si="11"/>
        <v>20479300</v>
      </c>
      <c r="G41" s="1040">
        <f t="shared" ref="G41:L41" si="12">G40</f>
        <v>311673511</v>
      </c>
      <c r="H41" s="715">
        <f t="shared" si="12"/>
        <v>3702126</v>
      </c>
      <c r="I41" s="715">
        <f t="shared" si="12"/>
        <v>0</v>
      </c>
      <c r="J41" s="715">
        <f t="shared" si="12"/>
        <v>4200899</v>
      </c>
      <c r="K41" s="715">
        <f t="shared" si="12"/>
        <v>0</v>
      </c>
      <c r="L41" s="1205">
        <f t="shared" si="12"/>
        <v>319576536</v>
      </c>
    </row>
    <row r="42" spans="1:12" s="279" customFormat="1" ht="27" customHeight="1" x14ac:dyDescent="0.3">
      <c r="A42" s="286" t="s">
        <v>96</v>
      </c>
      <c r="B42" s="287" t="s">
        <v>502</v>
      </c>
      <c r="C42" s="293"/>
      <c r="D42" s="1040">
        <f>D33+D41</f>
        <v>320736416</v>
      </c>
      <c r="E42" s="715">
        <f>E33+E41</f>
        <v>12952000</v>
      </c>
      <c r="F42" s="22">
        <f>F33+F41</f>
        <v>20479300</v>
      </c>
      <c r="G42" s="1040">
        <f>G33+G41</f>
        <v>321736416</v>
      </c>
      <c r="H42" s="715">
        <f t="shared" ref="H42:L42" si="13">H33+H41</f>
        <v>8659477</v>
      </c>
      <c r="I42" s="715">
        <f t="shared" si="13"/>
        <v>0</v>
      </c>
      <c r="J42" s="715">
        <f t="shared" si="13"/>
        <v>4563053</v>
      </c>
      <c r="K42" s="715">
        <f t="shared" si="13"/>
        <v>0</v>
      </c>
      <c r="L42" s="1205">
        <f t="shared" si="13"/>
        <v>334958946</v>
      </c>
    </row>
    <row r="43" spans="1:12" s="279" customFormat="1" ht="15" customHeight="1" x14ac:dyDescent="0.3">
      <c r="A43" s="294"/>
      <c r="B43" s="295"/>
      <c r="C43" s="296"/>
      <c r="D43" s="1041"/>
      <c r="E43" s="1041"/>
      <c r="F43" s="1041"/>
      <c r="G43" s="1041"/>
      <c r="H43" s="1127"/>
      <c r="I43" s="1127"/>
      <c r="J43" s="1127"/>
      <c r="K43" s="1127"/>
      <c r="L43" s="1124"/>
    </row>
    <row r="44" spans="1:12" s="279" customFormat="1" ht="15" customHeight="1" x14ac:dyDescent="0.3">
      <c r="A44" s="1437" t="s">
        <v>503</v>
      </c>
      <c r="B44" s="1437"/>
      <c r="C44" s="1437"/>
      <c r="D44" s="1437"/>
      <c r="E44" s="1437"/>
      <c r="F44" s="1437"/>
      <c r="G44" s="1437"/>
      <c r="H44" s="1437"/>
      <c r="I44" s="1437"/>
      <c r="J44" s="1437"/>
      <c r="K44" s="1437"/>
      <c r="L44" s="1437"/>
    </row>
    <row r="45" spans="1:12" s="279" customFormat="1" ht="38.25" customHeight="1" x14ac:dyDescent="0.3">
      <c r="A45" s="270" t="s">
        <v>397</v>
      </c>
      <c r="B45" s="270" t="s">
        <v>266</v>
      </c>
      <c r="C45" s="270" t="s">
        <v>464</v>
      </c>
      <c r="D45" s="270" t="s">
        <v>465</v>
      </c>
      <c r="E45" s="270" t="s">
        <v>466</v>
      </c>
      <c r="F45" s="270" t="s">
        <v>766</v>
      </c>
      <c r="G45" s="270" t="s">
        <v>771</v>
      </c>
      <c r="H45" s="986" t="s">
        <v>936</v>
      </c>
      <c r="I45" s="986" t="s">
        <v>971</v>
      </c>
      <c r="J45" s="986" t="s">
        <v>974</v>
      </c>
      <c r="K45" s="986" t="s">
        <v>987</v>
      </c>
      <c r="L45" s="1167" t="s">
        <v>937</v>
      </c>
    </row>
    <row r="46" spans="1:12" s="279" customFormat="1" ht="15" customHeight="1" x14ac:dyDescent="0.3">
      <c r="A46" s="299" t="s">
        <v>5</v>
      </c>
      <c r="B46" s="299" t="s">
        <v>6</v>
      </c>
      <c r="C46" s="299"/>
      <c r="D46" s="270" t="s">
        <v>8</v>
      </c>
      <c r="E46" s="270" t="s">
        <v>267</v>
      </c>
      <c r="F46" s="270"/>
      <c r="G46" s="270" t="s">
        <v>467</v>
      </c>
      <c r="H46" s="986"/>
      <c r="I46" s="986" t="s">
        <v>939</v>
      </c>
      <c r="J46" s="986"/>
      <c r="K46" s="986"/>
      <c r="L46" s="1167" t="s">
        <v>972</v>
      </c>
    </row>
    <row r="47" spans="1:12" s="279" customFormat="1" ht="17.25" customHeight="1" x14ac:dyDescent="0.3">
      <c r="A47" s="300" t="s">
        <v>9</v>
      </c>
      <c r="B47" s="301" t="s">
        <v>203</v>
      </c>
      <c r="C47" s="302" t="s">
        <v>204</v>
      </c>
      <c r="D47" s="679">
        <v>196274311</v>
      </c>
      <c r="E47" s="398">
        <v>10806000</v>
      </c>
      <c r="F47" s="399">
        <v>17082000</v>
      </c>
      <c r="G47" s="989">
        <f>SUM(D47:F47)</f>
        <v>224162311</v>
      </c>
      <c r="H47" s="1258">
        <v>5941803</v>
      </c>
      <c r="I47" s="1258"/>
      <c r="J47" s="1296">
        <f>L47-H47-G47</f>
        <v>3640079</v>
      </c>
      <c r="K47" s="1296"/>
      <c r="L47" s="1295">
        <v>233744193</v>
      </c>
    </row>
    <row r="48" spans="1:12" s="279" customFormat="1" ht="17.25" customHeight="1" x14ac:dyDescent="0.3">
      <c r="A48" s="303" t="s">
        <v>12</v>
      </c>
      <c r="B48" s="304" t="s">
        <v>205</v>
      </c>
      <c r="C48" s="305" t="s">
        <v>206</v>
      </c>
      <c r="D48" s="680">
        <v>38951405</v>
      </c>
      <c r="E48" s="401">
        <v>2146000</v>
      </c>
      <c r="F48" s="399">
        <v>3397300</v>
      </c>
      <c r="G48" s="989">
        <f>SUM(D48:F48)</f>
        <v>44494705</v>
      </c>
      <c r="H48" s="1259">
        <v>1202428</v>
      </c>
      <c r="I48" s="1259"/>
      <c r="J48" s="1128">
        <f t="shared" ref="J48:J58" si="14">L48-H48-G48</f>
        <v>685505</v>
      </c>
      <c r="K48" s="1129"/>
      <c r="L48" s="1262">
        <v>46382638</v>
      </c>
    </row>
    <row r="49" spans="1:14" s="279" customFormat="1" ht="17.25" customHeight="1" x14ac:dyDescent="0.3">
      <c r="A49" s="303" t="s">
        <v>15</v>
      </c>
      <c r="B49" s="304" t="s">
        <v>207</v>
      </c>
      <c r="C49" s="305" t="s">
        <v>208</v>
      </c>
      <c r="D49" s="680">
        <v>44756000</v>
      </c>
      <c r="E49" s="401"/>
      <c r="F49" s="399"/>
      <c r="G49" s="989">
        <f t="shared" ref="G49:G51" si="15">SUM(D49:F49)</f>
        <v>44756000</v>
      </c>
      <c r="H49" s="1259">
        <v>1515246</v>
      </c>
      <c r="I49" s="1259"/>
      <c r="J49" s="1128">
        <f t="shared" si="14"/>
        <v>537469</v>
      </c>
      <c r="K49" s="1129"/>
      <c r="L49" s="1262">
        <v>46808715</v>
      </c>
    </row>
    <row r="50" spans="1:14" s="279" customFormat="1" ht="17.25" customHeight="1" x14ac:dyDescent="0.3">
      <c r="A50" s="303" t="s">
        <v>18</v>
      </c>
      <c r="B50" s="304" t="s">
        <v>209</v>
      </c>
      <c r="C50" s="305" t="s">
        <v>210</v>
      </c>
      <c r="D50" s="680">
        <v>828400</v>
      </c>
      <c r="E50" s="401"/>
      <c r="F50" s="399"/>
      <c r="G50" s="989">
        <f t="shared" si="15"/>
        <v>828400</v>
      </c>
      <c r="H50" s="1259"/>
      <c r="I50" s="1259"/>
      <c r="J50" s="1128">
        <f t="shared" si="14"/>
        <v>0</v>
      </c>
      <c r="K50" s="1129"/>
      <c r="L50" s="1262">
        <v>828400</v>
      </c>
    </row>
    <row r="51" spans="1:14" s="279" customFormat="1" ht="17.25" customHeight="1" x14ac:dyDescent="0.3">
      <c r="A51" s="660" t="s">
        <v>21</v>
      </c>
      <c r="B51" s="661" t="s">
        <v>211</v>
      </c>
      <c r="C51" s="662" t="s">
        <v>212</v>
      </c>
      <c r="D51" s="681"/>
      <c r="E51" s="682"/>
      <c r="F51" s="992"/>
      <c r="G51" s="993">
        <f t="shared" si="15"/>
        <v>0</v>
      </c>
      <c r="H51" s="1260"/>
      <c r="I51" s="1260"/>
      <c r="J51" s="1297">
        <f t="shared" si="14"/>
        <v>0</v>
      </c>
      <c r="K51" s="1356"/>
      <c r="L51" s="1287"/>
    </row>
    <row r="52" spans="1:14" s="273" customFormat="1" ht="17.25" customHeight="1" x14ac:dyDescent="0.3">
      <c r="A52" s="310" t="s">
        <v>24</v>
      </c>
      <c r="B52" s="994" t="s">
        <v>504</v>
      </c>
      <c r="C52" s="293" t="s">
        <v>229</v>
      </c>
      <c r="D52" s="1042">
        <f>SUM(D47:D51)</f>
        <v>280810116</v>
      </c>
      <c r="E52" s="1043">
        <f>SUM(E47:E51)</f>
        <v>12952000</v>
      </c>
      <c r="F52" s="1044">
        <f>SUM(F47:F51)</f>
        <v>20479300</v>
      </c>
      <c r="G52" s="1045">
        <f>SUM(G47:G51)</f>
        <v>314241416</v>
      </c>
      <c r="H52" s="1130">
        <f t="shared" ref="H52:L52" si="16">SUM(H47:H51)</f>
        <v>8659477</v>
      </c>
      <c r="I52" s="1130">
        <f t="shared" si="16"/>
        <v>0</v>
      </c>
      <c r="J52" s="1130">
        <f t="shared" si="16"/>
        <v>4863053</v>
      </c>
      <c r="K52" s="1130">
        <f t="shared" si="16"/>
        <v>0</v>
      </c>
      <c r="L52" s="1125">
        <f t="shared" si="16"/>
        <v>327763946</v>
      </c>
      <c r="M52" s="306"/>
      <c r="N52" s="306"/>
    </row>
    <row r="53" spans="1:14" s="308" customFormat="1" ht="17.25" customHeight="1" x14ac:dyDescent="0.3">
      <c r="A53" s="300" t="s">
        <v>27</v>
      </c>
      <c r="B53" s="301" t="s">
        <v>505</v>
      </c>
      <c r="C53" s="302" t="s">
        <v>231</v>
      </c>
      <c r="D53" s="679">
        <v>7495000</v>
      </c>
      <c r="E53" s="398">
        <v>0</v>
      </c>
      <c r="F53" s="399"/>
      <c r="G53" s="989">
        <f>SUM(D53:F53)</f>
        <v>7495000</v>
      </c>
      <c r="H53" s="1261"/>
      <c r="I53" s="1261"/>
      <c r="J53" s="1128">
        <f t="shared" si="14"/>
        <v>-300000</v>
      </c>
      <c r="K53" s="1128"/>
      <c r="L53" s="1288">
        <v>7195000</v>
      </c>
      <c r="M53" s="307"/>
      <c r="N53" s="307"/>
    </row>
    <row r="54" spans="1:14" ht="17.25" customHeight="1" x14ac:dyDescent="0.3">
      <c r="A54" s="303" t="s">
        <v>30</v>
      </c>
      <c r="B54" s="304" t="s">
        <v>232</v>
      </c>
      <c r="C54" s="305" t="s">
        <v>233</v>
      </c>
      <c r="D54" s="680"/>
      <c r="E54" s="401"/>
      <c r="F54" s="403"/>
      <c r="G54" s="990">
        <f t="shared" ref="G54:G55" si="17">SUM(D54:F54)</f>
        <v>0</v>
      </c>
      <c r="H54" s="1131"/>
      <c r="I54" s="1131"/>
      <c r="J54" s="1128">
        <f t="shared" si="14"/>
        <v>0</v>
      </c>
      <c r="K54" s="1129"/>
      <c r="L54" s="1262"/>
      <c r="M54" s="309"/>
      <c r="N54" s="309"/>
    </row>
    <row r="55" spans="1:14" ht="17.25" customHeight="1" x14ac:dyDescent="0.3">
      <c r="A55" s="660" t="s">
        <v>33</v>
      </c>
      <c r="B55" s="661" t="s">
        <v>506</v>
      </c>
      <c r="C55" s="662" t="s">
        <v>235</v>
      </c>
      <c r="D55" s="681"/>
      <c r="E55" s="682"/>
      <c r="F55" s="433"/>
      <c r="G55" s="991">
        <f t="shared" si="17"/>
        <v>0</v>
      </c>
      <c r="H55" s="1131"/>
      <c r="I55" s="1131"/>
      <c r="J55" s="1297">
        <f t="shared" si="14"/>
        <v>0</v>
      </c>
      <c r="K55" s="1356"/>
      <c r="L55" s="1262"/>
      <c r="M55" s="309"/>
      <c r="N55" s="309"/>
    </row>
    <row r="56" spans="1:14" ht="17.25" customHeight="1" x14ac:dyDescent="0.3">
      <c r="A56" s="310" t="s">
        <v>36</v>
      </c>
      <c r="B56" s="663" t="s">
        <v>507</v>
      </c>
      <c r="C56" s="293" t="s">
        <v>247</v>
      </c>
      <c r="D56" s="1042">
        <f>SUM(D53:D55)</f>
        <v>7495000</v>
      </c>
      <c r="E56" s="1043">
        <f>SUM(E53:E55)</f>
        <v>0</v>
      </c>
      <c r="F56" s="1044">
        <f>SUM(F53:F55)</f>
        <v>0</v>
      </c>
      <c r="G56" s="1042">
        <f>SUM(G53:G55)</f>
        <v>7495000</v>
      </c>
      <c r="H56" s="1130">
        <f t="shared" ref="H56:L56" si="18">SUM(H53:H55)</f>
        <v>0</v>
      </c>
      <c r="I56" s="1130">
        <f t="shared" si="18"/>
        <v>0</v>
      </c>
      <c r="J56" s="1130">
        <f t="shared" si="18"/>
        <v>-300000</v>
      </c>
      <c r="K56" s="1130">
        <f t="shared" si="18"/>
        <v>0</v>
      </c>
      <c r="L56" s="1125">
        <f t="shared" si="18"/>
        <v>7195000</v>
      </c>
      <c r="M56" s="309"/>
      <c r="N56" s="309"/>
    </row>
    <row r="57" spans="1:14" ht="17.25" customHeight="1" x14ac:dyDescent="0.3">
      <c r="A57" s="310" t="s">
        <v>38</v>
      </c>
      <c r="B57" s="311" t="s">
        <v>508</v>
      </c>
      <c r="C57" s="293" t="s">
        <v>509</v>
      </c>
      <c r="D57" s="1046">
        <f>D52+D56</f>
        <v>288305116</v>
      </c>
      <c r="E57" s="721">
        <f>E52+E56</f>
        <v>12952000</v>
      </c>
      <c r="F57" s="437">
        <f>F52+F56</f>
        <v>20479300</v>
      </c>
      <c r="G57" s="1046">
        <f>G52+G56</f>
        <v>321736416</v>
      </c>
      <c r="H57" s="715">
        <f t="shared" ref="H57:L57" si="19">H52+H56</f>
        <v>8659477</v>
      </c>
      <c r="I57" s="715">
        <f t="shared" si="19"/>
        <v>0</v>
      </c>
      <c r="J57" s="715">
        <f t="shared" si="19"/>
        <v>4563053</v>
      </c>
      <c r="K57" s="715">
        <f t="shared" si="19"/>
        <v>0</v>
      </c>
      <c r="L57" s="1205">
        <f t="shared" si="19"/>
        <v>334958946</v>
      </c>
      <c r="M57" s="309"/>
      <c r="N57" s="309"/>
    </row>
    <row r="58" spans="1:14" ht="22.5" customHeight="1" x14ac:dyDescent="0.3">
      <c r="A58" s="312" t="s">
        <v>40</v>
      </c>
      <c r="B58" s="313" t="s">
        <v>510</v>
      </c>
      <c r="C58" s="314" t="s">
        <v>511</v>
      </c>
      <c r="D58" s="1047"/>
      <c r="E58" s="959"/>
      <c r="F58" s="1048"/>
      <c r="G58" s="1047">
        <v>0</v>
      </c>
      <c r="H58" s="1208"/>
      <c r="I58" s="1208"/>
      <c r="J58" s="1299">
        <f t="shared" si="14"/>
        <v>0</v>
      </c>
      <c r="K58" s="1298"/>
      <c r="L58" s="1206">
        <v>0</v>
      </c>
      <c r="M58" s="309"/>
      <c r="N58" s="309"/>
    </row>
    <row r="59" spans="1:14" ht="20.25" customHeight="1" x14ac:dyDescent="0.3">
      <c r="A59" s="293" t="s">
        <v>44</v>
      </c>
      <c r="B59" s="311" t="s">
        <v>577</v>
      </c>
      <c r="C59" s="293" t="s">
        <v>259</v>
      </c>
      <c r="D59" s="1046">
        <f>D58</f>
        <v>0</v>
      </c>
      <c r="E59" s="721">
        <f t="shared" ref="E59:L59" si="20">E58</f>
        <v>0</v>
      </c>
      <c r="F59" s="437">
        <f t="shared" si="20"/>
        <v>0</v>
      </c>
      <c r="G59" s="1046">
        <f t="shared" si="20"/>
        <v>0</v>
      </c>
      <c r="H59" s="715"/>
      <c r="I59" s="715"/>
      <c r="J59" s="715"/>
      <c r="K59" s="715"/>
      <c r="L59" s="1205">
        <f t="shared" si="20"/>
        <v>0</v>
      </c>
      <c r="M59" s="309"/>
      <c r="N59" s="309"/>
    </row>
    <row r="60" spans="1:14" ht="30.75" customHeight="1" x14ac:dyDescent="0.3">
      <c r="A60" s="315" t="s">
        <v>46</v>
      </c>
      <c r="B60" s="316" t="s">
        <v>512</v>
      </c>
      <c r="C60" s="293" t="s">
        <v>261</v>
      </c>
      <c r="D60" s="1049">
        <f>SUM(D57+D59)</f>
        <v>288305116</v>
      </c>
      <c r="E60" s="1050">
        <f>SUM(E57+E59)</f>
        <v>12952000</v>
      </c>
      <c r="F60" s="1051">
        <f>SUM(F57+F59)</f>
        <v>20479300</v>
      </c>
      <c r="G60" s="1049">
        <f>SUM(G57+G59)</f>
        <v>321736416</v>
      </c>
      <c r="H60" s="1209">
        <f t="shared" ref="H60:L60" si="21">SUM(H57+H59)</f>
        <v>8659477</v>
      </c>
      <c r="I60" s="1209">
        <f t="shared" si="21"/>
        <v>0</v>
      </c>
      <c r="J60" s="1209">
        <f t="shared" si="21"/>
        <v>4563053</v>
      </c>
      <c r="K60" s="1209">
        <f t="shared" si="21"/>
        <v>0</v>
      </c>
      <c r="L60" s="1207">
        <f t="shared" si="21"/>
        <v>334958946</v>
      </c>
      <c r="M60" s="309"/>
      <c r="N60" s="309"/>
    </row>
    <row r="61" spans="1:14" ht="12" customHeight="1" x14ac:dyDescent="0.3">
      <c r="A61" s="317"/>
      <c r="B61" s="318"/>
      <c r="C61" s="319"/>
      <c r="D61" s="1052"/>
      <c r="E61" s="1052"/>
      <c r="F61" s="1052"/>
      <c r="G61" s="1052"/>
      <c r="H61" s="1132"/>
      <c r="I61" s="1132"/>
      <c r="J61" s="1132"/>
      <c r="K61" s="1132"/>
      <c r="L61" s="1126"/>
      <c r="M61" s="309"/>
      <c r="N61" s="309"/>
    </row>
    <row r="62" spans="1:14" ht="12" customHeight="1" x14ac:dyDescent="0.3">
      <c r="A62" s="317"/>
      <c r="B62" s="318"/>
      <c r="C62" s="319"/>
      <c r="D62" s="1052"/>
      <c r="E62" s="1052"/>
      <c r="F62" s="1052"/>
      <c r="G62" s="1052"/>
      <c r="H62" s="1132"/>
      <c r="I62" s="1132"/>
      <c r="J62" s="1132"/>
      <c r="K62" s="1132"/>
      <c r="L62" s="1126"/>
      <c r="M62" s="309"/>
      <c r="N62" s="309"/>
    </row>
    <row r="63" spans="1:14" x14ac:dyDescent="0.3">
      <c r="A63" s="320"/>
      <c r="B63" s="321"/>
      <c r="C63" s="321"/>
    </row>
    <row r="64" spans="1:14" x14ac:dyDescent="0.3">
      <c r="A64" s="320"/>
      <c r="B64" s="321"/>
      <c r="C64" s="321"/>
    </row>
    <row r="65" spans="1:3" x14ac:dyDescent="0.3">
      <c r="A65" s="320"/>
      <c r="B65" s="321"/>
      <c r="C65" s="321"/>
    </row>
  </sheetData>
  <sheetProtection formatCells="0"/>
  <mergeCells count="3">
    <mergeCell ref="A44:L44"/>
    <mergeCell ref="A5:L5"/>
    <mergeCell ref="A1:L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8" orientation="portrait" verticalDpi="300" r:id="rId1"/>
  <headerFooter alignWithMargins="0">
    <oddHeader>&amp;R&amp;"Times New Roman CE,Félkövér dőlt"&amp;11 10. melléklet a 20/2018.(XI.16.)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topLeftCell="B22" zoomScaleNormal="100" workbookViewId="0">
      <selection activeCell="D34" sqref="D34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4" width="12.5" style="255" customWidth="1"/>
    <col min="5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4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36" t="s">
        <v>775</v>
      </c>
      <c r="B1" s="1442"/>
      <c r="C1" s="1442"/>
      <c r="D1" s="1442"/>
      <c r="E1" s="1442"/>
      <c r="F1" s="1442"/>
      <c r="G1" s="1442"/>
      <c r="H1" s="1442"/>
      <c r="I1" s="1442"/>
      <c r="J1" s="1442"/>
      <c r="K1" s="1442"/>
      <c r="L1" s="1442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67" t="s">
        <v>1</v>
      </c>
    </row>
    <row r="4" spans="1:12" s="232" customFormat="1" ht="85.5" customHeight="1" x14ac:dyDescent="0.3">
      <c r="A4" s="843" t="s">
        <v>397</v>
      </c>
      <c r="B4" s="843" t="s">
        <v>444</v>
      </c>
      <c r="C4" s="843" t="s">
        <v>445</v>
      </c>
      <c r="D4" s="843" t="s">
        <v>677</v>
      </c>
      <c r="E4" s="843" t="s">
        <v>446</v>
      </c>
      <c r="F4" s="843" t="s">
        <v>447</v>
      </c>
      <c r="G4" s="995" t="s">
        <v>448</v>
      </c>
      <c r="H4" s="995" t="s">
        <v>416</v>
      </c>
      <c r="I4" s="639" t="s">
        <v>449</v>
      </c>
      <c r="J4" s="996" t="s">
        <v>188</v>
      </c>
      <c r="K4" s="996" t="s">
        <v>678</v>
      </c>
      <c r="L4" s="1135" t="s">
        <v>450</v>
      </c>
    </row>
    <row r="5" spans="1:12" ht="57" customHeight="1" x14ac:dyDescent="0.3">
      <c r="A5" s="233" t="s">
        <v>9</v>
      </c>
      <c r="B5" s="234" t="s">
        <v>451</v>
      </c>
      <c r="C5" s="235" t="s">
        <v>452</v>
      </c>
      <c r="D5" s="602">
        <v>8144941</v>
      </c>
      <c r="E5" s="603"/>
      <c r="F5" s="603">
        <v>7237469</v>
      </c>
      <c r="G5" s="604"/>
      <c r="H5" s="604"/>
      <c r="I5" s="603"/>
      <c r="J5" s="605">
        <v>945875</v>
      </c>
      <c r="K5" s="606"/>
      <c r="L5" s="1000">
        <f>SUM(D5:K5)</f>
        <v>16328285</v>
      </c>
    </row>
    <row r="6" spans="1:12" ht="45.75" customHeight="1" x14ac:dyDescent="0.3">
      <c r="A6" s="233" t="s">
        <v>12</v>
      </c>
      <c r="B6" s="234" t="s">
        <v>453</v>
      </c>
      <c r="C6" s="235" t="s">
        <v>454</v>
      </c>
      <c r="D6" s="602"/>
      <c r="E6" s="603"/>
      <c r="F6" s="603"/>
      <c r="G6" s="604"/>
      <c r="H6" s="604"/>
      <c r="I6" s="603"/>
      <c r="J6" s="605"/>
      <c r="K6" s="606">
        <v>318630661</v>
      </c>
      <c r="L6" s="626">
        <f t="shared" ref="L6" si="0">SUM(D6:K6)</f>
        <v>318630661</v>
      </c>
    </row>
    <row r="7" spans="1:12" s="239" customFormat="1" ht="33" customHeight="1" x14ac:dyDescent="0.35">
      <c r="A7" s="1210" t="s">
        <v>15</v>
      </c>
      <c r="B7" s="997" t="s">
        <v>398</v>
      </c>
      <c r="C7" s="998"/>
      <c r="D7" s="999">
        <f>D5+D6</f>
        <v>8144941</v>
      </c>
      <c r="E7" s="999">
        <f t="shared" ref="E7:L7" si="1">E5+E6</f>
        <v>0</v>
      </c>
      <c r="F7" s="999">
        <f t="shared" si="1"/>
        <v>7237469</v>
      </c>
      <c r="G7" s="999">
        <f t="shared" si="1"/>
        <v>0</v>
      </c>
      <c r="H7" s="999">
        <f t="shared" si="1"/>
        <v>0</v>
      </c>
      <c r="I7" s="999">
        <f t="shared" si="1"/>
        <v>0</v>
      </c>
      <c r="J7" s="999">
        <f t="shared" si="1"/>
        <v>945875</v>
      </c>
      <c r="K7" s="999">
        <f t="shared" si="1"/>
        <v>318630661</v>
      </c>
      <c r="L7" s="1211">
        <f t="shared" si="1"/>
        <v>334958946</v>
      </c>
    </row>
    <row r="8" spans="1:12" ht="21" customHeight="1" x14ac:dyDescent="0.3">
      <c r="A8" s="240"/>
      <c r="B8" s="241"/>
      <c r="C8" s="241"/>
      <c r="D8" s="242"/>
      <c r="E8" s="243"/>
      <c r="F8" s="242"/>
      <c r="G8" s="242"/>
      <c r="H8" s="242"/>
      <c r="I8" s="244"/>
    </row>
    <row r="9" spans="1:12" ht="42" customHeight="1" x14ac:dyDescent="0.3">
      <c r="A9" s="240"/>
      <c r="B9" s="245"/>
      <c r="C9" s="246"/>
      <c r="D9" s="247"/>
      <c r="E9" s="243"/>
      <c r="F9" s="243"/>
      <c r="G9" s="242"/>
      <c r="H9" s="242"/>
      <c r="I9" s="242"/>
    </row>
    <row r="10" spans="1:12" ht="42" customHeight="1" x14ac:dyDescent="0.3">
      <c r="A10" s="248"/>
      <c r="B10" s="249"/>
      <c r="C10" s="250"/>
      <c r="D10" s="251"/>
      <c r="E10" s="224"/>
      <c r="F10" s="224"/>
      <c r="G10" s="225"/>
      <c r="H10" s="225"/>
      <c r="I10" s="225"/>
    </row>
    <row r="11" spans="1:12" ht="14" x14ac:dyDescent="0.3">
      <c r="A11" s="221"/>
      <c r="B11" s="222"/>
      <c r="C11" s="222"/>
      <c r="D11" s="223"/>
      <c r="E11" s="223"/>
      <c r="F11" s="223"/>
      <c r="G11" s="223"/>
      <c r="H11" s="223"/>
      <c r="I11" s="223"/>
    </row>
    <row r="12" spans="1:12" s="253" customFormat="1" ht="14" x14ac:dyDescent="0.3">
      <c r="A12" s="221"/>
      <c r="B12" s="222"/>
      <c r="C12" s="222"/>
      <c r="D12" s="223"/>
      <c r="E12" s="224"/>
      <c r="F12" s="252"/>
      <c r="G12" s="252"/>
      <c r="H12" s="252"/>
      <c r="I12" s="252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20/2018.(XI.16.)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6"/>
  <sheetViews>
    <sheetView view="pageLayout" topLeftCell="C21" zoomScaleNormal="100" workbookViewId="0">
      <selection activeCell="K24" sqref="K24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3.19921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36" t="s">
        <v>776</v>
      </c>
      <c r="B1" s="1442"/>
      <c r="C1" s="1442"/>
      <c r="D1" s="1442"/>
      <c r="E1" s="1442"/>
      <c r="F1" s="1442"/>
      <c r="G1" s="1442"/>
      <c r="H1" s="1442"/>
      <c r="I1" s="1442"/>
      <c r="J1" s="1442"/>
      <c r="K1" s="1442"/>
      <c r="L1" s="1442"/>
      <c r="M1" s="1442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43" t="s">
        <v>1</v>
      </c>
      <c r="L3" s="1443"/>
      <c r="M3" s="1443"/>
    </row>
    <row r="4" spans="1:13" s="232" customFormat="1" ht="75.75" customHeight="1" x14ac:dyDescent="0.3">
      <c r="A4" s="228" t="s">
        <v>397</v>
      </c>
      <c r="B4" s="229" t="s">
        <v>444</v>
      </c>
      <c r="C4" s="229" t="s">
        <v>445</v>
      </c>
      <c r="D4" s="229" t="s">
        <v>455</v>
      </c>
      <c r="E4" s="229" t="s">
        <v>205</v>
      </c>
      <c r="F4" s="229" t="s">
        <v>456</v>
      </c>
      <c r="G4" s="230" t="s">
        <v>209</v>
      </c>
      <c r="H4" s="230" t="s">
        <v>457</v>
      </c>
      <c r="I4" s="230" t="s">
        <v>230</v>
      </c>
      <c r="J4" s="231" t="s">
        <v>232</v>
      </c>
      <c r="K4" s="257" t="s">
        <v>234</v>
      </c>
      <c r="L4" s="601" t="s">
        <v>458</v>
      </c>
      <c r="M4" s="258" t="s">
        <v>459</v>
      </c>
    </row>
    <row r="5" spans="1:13" ht="65.25" customHeight="1" x14ac:dyDescent="0.3">
      <c r="A5" s="1001" t="s">
        <v>9</v>
      </c>
      <c r="B5" s="234" t="s">
        <v>451</v>
      </c>
      <c r="C5" s="235" t="s">
        <v>452</v>
      </c>
      <c r="D5" s="259">
        <v>212527689</v>
      </c>
      <c r="E5" s="260">
        <v>42631911</v>
      </c>
      <c r="F5" s="260">
        <v>46271246</v>
      </c>
      <c r="G5" s="261"/>
      <c r="H5" s="261"/>
      <c r="I5" s="260">
        <v>7195000</v>
      </c>
      <c r="J5" s="262"/>
      <c r="K5" s="263"/>
      <c r="L5" s="263"/>
      <c r="M5" s="264">
        <f>SUM(D5:L5)</f>
        <v>308625846</v>
      </c>
    </row>
    <row r="6" spans="1:13" ht="33.75" customHeight="1" x14ac:dyDescent="0.3">
      <c r="A6" s="1001" t="s">
        <v>12</v>
      </c>
      <c r="B6" s="608" t="s">
        <v>697</v>
      </c>
      <c r="C6" s="619" t="s">
        <v>696</v>
      </c>
      <c r="D6" s="610">
        <v>10010400</v>
      </c>
      <c r="E6" s="611">
        <v>1991000</v>
      </c>
      <c r="F6" s="611" t="s">
        <v>777</v>
      </c>
      <c r="G6" s="612"/>
      <c r="H6" s="612"/>
      <c r="I6" s="611"/>
      <c r="J6" s="613"/>
      <c r="K6" s="614"/>
      <c r="L6" s="614"/>
      <c r="M6" s="264">
        <f t="shared" ref="M6:M10" si="0">SUM(D6:L6)</f>
        <v>12001400</v>
      </c>
    </row>
    <row r="7" spans="1:13" ht="33.75" customHeight="1" x14ac:dyDescent="0.3">
      <c r="A7" s="1001" t="s">
        <v>15</v>
      </c>
      <c r="B7" s="608" t="s">
        <v>978</v>
      </c>
      <c r="C7" s="619" t="s">
        <v>977</v>
      </c>
      <c r="D7" s="610">
        <v>4349656</v>
      </c>
      <c r="E7" s="611">
        <v>353427</v>
      </c>
      <c r="F7" s="611">
        <v>322317</v>
      </c>
      <c r="G7" s="612"/>
      <c r="H7" s="612"/>
      <c r="I7" s="611"/>
      <c r="J7" s="613"/>
      <c r="K7" s="614"/>
      <c r="L7" s="614"/>
      <c r="M7" s="264">
        <f t="shared" si="0"/>
        <v>5025400</v>
      </c>
    </row>
    <row r="8" spans="1:13" ht="31.5" customHeight="1" x14ac:dyDescent="0.3">
      <c r="A8" s="1001" t="s">
        <v>15</v>
      </c>
      <c r="B8" s="608" t="s">
        <v>453</v>
      </c>
      <c r="C8" s="619" t="s">
        <v>454</v>
      </c>
      <c r="D8" s="610"/>
      <c r="E8" s="611"/>
      <c r="F8" s="611"/>
      <c r="G8" s="612"/>
      <c r="H8" s="612"/>
      <c r="I8" s="611"/>
      <c r="J8" s="613"/>
      <c r="K8" s="614"/>
      <c r="L8" s="625"/>
      <c r="M8" s="264">
        <f t="shared" si="0"/>
        <v>0</v>
      </c>
    </row>
    <row r="9" spans="1:13" ht="31.5" customHeight="1" x14ac:dyDescent="0.3">
      <c r="A9" s="1001" t="s">
        <v>18</v>
      </c>
      <c r="B9" s="234" t="s">
        <v>700</v>
      </c>
      <c r="C9" s="235" t="s">
        <v>698</v>
      </c>
      <c r="D9" s="259">
        <v>7071600</v>
      </c>
      <c r="E9" s="260">
        <v>1406300</v>
      </c>
      <c r="F9" s="640" t="s">
        <v>777</v>
      </c>
      <c r="G9" s="261"/>
      <c r="H9" s="261"/>
      <c r="I9" s="640" t="s">
        <v>777</v>
      </c>
      <c r="J9" s="262"/>
      <c r="K9" s="262"/>
      <c r="L9" s="263"/>
      <c r="M9" s="264">
        <f t="shared" si="0"/>
        <v>8477900</v>
      </c>
    </row>
    <row r="10" spans="1:13" ht="43.5" customHeight="1" x14ac:dyDescent="0.3">
      <c r="A10" s="1001" t="s">
        <v>21</v>
      </c>
      <c r="B10" s="234" t="s">
        <v>701</v>
      </c>
      <c r="C10" s="235" t="s">
        <v>699</v>
      </c>
      <c r="D10" s="259"/>
      <c r="E10" s="640"/>
      <c r="F10" s="640"/>
      <c r="G10" s="261">
        <v>828400</v>
      </c>
      <c r="H10" s="261"/>
      <c r="I10" s="640"/>
      <c r="J10" s="262"/>
      <c r="K10" s="262"/>
      <c r="L10" s="606"/>
      <c r="M10" s="264">
        <f t="shared" si="0"/>
        <v>828400</v>
      </c>
    </row>
    <row r="11" spans="1:13" s="239" customFormat="1" ht="33" customHeight="1" x14ac:dyDescent="0.35">
      <c r="A11" s="1213" t="s">
        <v>24</v>
      </c>
      <c r="B11" s="236" t="s">
        <v>398</v>
      </c>
      <c r="C11" s="237"/>
      <c r="D11" s="238">
        <f>SUM(D5:D10)</f>
        <v>233959345</v>
      </c>
      <c r="E11" s="238">
        <f t="shared" ref="E11:M11" si="1">SUM(E5:E10)</f>
        <v>46382638</v>
      </c>
      <c r="F11" s="238">
        <f t="shared" si="1"/>
        <v>46593563</v>
      </c>
      <c r="G11" s="238">
        <f t="shared" si="1"/>
        <v>828400</v>
      </c>
      <c r="H11" s="238">
        <f t="shared" si="1"/>
        <v>0</v>
      </c>
      <c r="I11" s="238">
        <f t="shared" si="1"/>
        <v>7195000</v>
      </c>
      <c r="J11" s="238">
        <f t="shared" si="1"/>
        <v>0</v>
      </c>
      <c r="K11" s="238">
        <f t="shared" si="1"/>
        <v>0</v>
      </c>
      <c r="L11" s="1212">
        <f t="shared" si="1"/>
        <v>0</v>
      </c>
      <c r="M11" s="616">
        <f t="shared" si="1"/>
        <v>334958946</v>
      </c>
    </row>
    <row r="12" spans="1:13" ht="21" customHeight="1" x14ac:dyDescent="0.3">
      <c r="A12" s="240"/>
      <c r="B12" s="241"/>
      <c r="C12" s="241"/>
      <c r="D12" s="242"/>
      <c r="E12" s="243"/>
      <c r="F12" s="242"/>
      <c r="G12" s="242"/>
      <c r="H12" s="242"/>
      <c r="I12" s="244"/>
    </row>
    <row r="13" spans="1:13" ht="42" customHeight="1" x14ac:dyDescent="0.3">
      <c r="A13" s="240"/>
      <c r="B13" s="245"/>
      <c r="C13" s="246"/>
      <c r="D13" s="247"/>
      <c r="E13" s="243"/>
      <c r="F13" s="243"/>
      <c r="G13" s="242"/>
      <c r="H13" s="242"/>
      <c r="I13" s="242"/>
    </row>
    <row r="14" spans="1:13" ht="42" customHeight="1" x14ac:dyDescent="0.3">
      <c r="A14" s="248"/>
      <c r="B14" s="249"/>
      <c r="C14" s="250"/>
      <c r="D14" s="251"/>
      <c r="E14" s="224"/>
      <c r="F14" s="224"/>
      <c r="G14" s="225"/>
      <c r="H14" s="225"/>
      <c r="I14" s="225"/>
    </row>
    <row r="15" spans="1:13" ht="14" x14ac:dyDescent="0.3">
      <c r="A15" s="221"/>
      <c r="B15" s="222"/>
      <c r="C15" s="222"/>
      <c r="D15" s="223"/>
      <c r="E15" s="223"/>
      <c r="F15" s="223"/>
      <c r="G15" s="223"/>
      <c r="H15" s="223"/>
      <c r="I15" s="223"/>
    </row>
    <row r="16" spans="1:13" s="253" customFormat="1" ht="14" x14ac:dyDescent="0.3">
      <c r="A16" s="221"/>
      <c r="B16" s="222"/>
      <c r="C16" s="222"/>
      <c r="D16" s="223"/>
      <c r="E16" s="224"/>
      <c r="F16" s="252"/>
      <c r="G16" s="252"/>
      <c r="H16" s="252"/>
      <c r="I16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20/2018.(XI.16.)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5"/>
  <sheetViews>
    <sheetView tabSelected="1" view="pageLayout" topLeftCell="E1" zoomScaleNormal="85" zoomScaleSheetLayoutView="76" workbookViewId="0">
      <selection activeCell="J54" sqref="J54"/>
    </sheetView>
  </sheetViews>
  <sheetFormatPr defaultRowHeight="13" x14ac:dyDescent="0.3"/>
  <cols>
    <col min="1" max="1" width="6.796875" style="322" customWidth="1"/>
    <col min="2" max="2" width="66.796875" style="1057" customWidth="1"/>
    <col min="3" max="3" width="8.19921875" style="1057" customWidth="1"/>
    <col min="4" max="6" width="16.296875" style="1058" customWidth="1"/>
    <col min="7" max="10" width="13" style="1194" customWidth="1"/>
    <col min="11" max="11" width="17.19921875" style="1194" bestFit="1" customWidth="1"/>
    <col min="12" max="259" width="9.296875" style="271"/>
    <col min="260" max="260" width="6.796875" style="271" customWidth="1"/>
    <col min="261" max="261" width="60.19921875" style="271" customWidth="1"/>
    <col min="262" max="262" width="8.19921875" style="271" customWidth="1"/>
    <col min="263" max="265" width="14.5" style="271" customWidth="1"/>
    <col min="266" max="515" width="9.296875" style="271"/>
    <col min="516" max="516" width="6.796875" style="271" customWidth="1"/>
    <col min="517" max="517" width="60.19921875" style="271" customWidth="1"/>
    <col min="518" max="518" width="8.19921875" style="271" customWidth="1"/>
    <col min="519" max="521" width="14.5" style="271" customWidth="1"/>
    <col min="522" max="771" width="9.296875" style="271"/>
    <col min="772" max="772" width="6.796875" style="271" customWidth="1"/>
    <col min="773" max="773" width="60.19921875" style="271" customWidth="1"/>
    <col min="774" max="774" width="8.19921875" style="271" customWidth="1"/>
    <col min="775" max="777" width="14.5" style="271" customWidth="1"/>
    <col min="778" max="1027" width="9.296875" style="271"/>
    <col min="1028" max="1028" width="6.796875" style="271" customWidth="1"/>
    <col min="1029" max="1029" width="60.19921875" style="271" customWidth="1"/>
    <col min="1030" max="1030" width="8.19921875" style="271" customWidth="1"/>
    <col min="1031" max="1033" width="14.5" style="271" customWidth="1"/>
    <col min="1034" max="1283" width="9.296875" style="271"/>
    <col min="1284" max="1284" width="6.796875" style="271" customWidth="1"/>
    <col min="1285" max="1285" width="60.19921875" style="271" customWidth="1"/>
    <col min="1286" max="1286" width="8.19921875" style="271" customWidth="1"/>
    <col min="1287" max="1289" width="14.5" style="271" customWidth="1"/>
    <col min="1290" max="1539" width="9.296875" style="271"/>
    <col min="1540" max="1540" width="6.796875" style="271" customWidth="1"/>
    <col min="1541" max="1541" width="60.19921875" style="271" customWidth="1"/>
    <col min="1542" max="1542" width="8.19921875" style="271" customWidth="1"/>
    <col min="1543" max="1545" width="14.5" style="271" customWidth="1"/>
    <col min="1546" max="1795" width="9.296875" style="271"/>
    <col min="1796" max="1796" width="6.796875" style="271" customWidth="1"/>
    <col min="1797" max="1797" width="60.19921875" style="271" customWidth="1"/>
    <col min="1798" max="1798" width="8.19921875" style="271" customWidth="1"/>
    <col min="1799" max="1801" width="14.5" style="271" customWidth="1"/>
    <col min="1802" max="2051" width="9.296875" style="271"/>
    <col min="2052" max="2052" width="6.796875" style="271" customWidth="1"/>
    <col min="2053" max="2053" width="60.19921875" style="271" customWidth="1"/>
    <col min="2054" max="2054" width="8.19921875" style="271" customWidth="1"/>
    <col min="2055" max="2057" width="14.5" style="271" customWidth="1"/>
    <col min="2058" max="2307" width="9.296875" style="271"/>
    <col min="2308" max="2308" width="6.796875" style="271" customWidth="1"/>
    <col min="2309" max="2309" width="60.19921875" style="271" customWidth="1"/>
    <col min="2310" max="2310" width="8.19921875" style="271" customWidth="1"/>
    <col min="2311" max="2313" width="14.5" style="271" customWidth="1"/>
    <col min="2314" max="2563" width="9.296875" style="271"/>
    <col min="2564" max="2564" width="6.796875" style="271" customWidth="1"/>
    <col min="2565" max="2565" width="60.19921875" style="271" customWidth="1"/>
    <col min="2566" max="2566" width="8.19921875" style="271" customWidth="1"/>
    <col min="2567" max="2569" width="14.5" style="271" customWidth="1"/>
    <col min="2570" max="2819" width="9.296875" style="271"/>
    <col min="2820" max="2820" width="6.796875" style="271" customWidth="1"/>
    <col min="2821" max="2821" width="60.19921875" style="271" customWidth="1"/>
    <col min="2822" max="2822" width="8.19921875" style="271" customWidth="1"/>
    <col min="2823" max="2825" width="14.5" style="271" customWidth="1"/>
    <col min="2826" max="3075" width="9.296875" style="271"/>
    <col min="3076" max="3076" width="6.796875" style="271" customWidth="1"/>
    <col min="3077" max="3077" width="60.19921875" style="271" customWidth="1"/>
    <col min="3078" max="3078" width="8.19921875" style="271" customWidth="1"/>
    <col min="3079" max="3081" width="14.5" style="271" customWidth="1"/>
    <col min="3082" max="3331" width="9.296875" style="271"/>
    <col min="3332" max="3332" width="6.796875" style="271" customWidth="1"/>
    <col min="3333" max="3333" width="60.19921875" style="271" customWidth="1"/>
    <col min="3334" max="3334" width="8.19921875" style="271" customWidth="1"/>
    <col min="3335" max="3337" width="14.5" style="271" customWidth="1"/>
    <col min="3338" max="3587" width="9.296875" style="271"/>
    <col min="3588" max="3588" width="6.796875" style="271" customWidth="1"/>
    <col min="3589" max="3589" width="60.19921875" style="271" customWidth="1"/>
    <col min="3590" max="3590" width="8.19921875" style="271" customWidth="1"/>
    <col min="3591" max="3593" width="14.5" style="271" customWidth="1"/>
    <col min="3594" max="3843" width="9.296875" style="271"/>
    <col min="3844" max="3844" width="6.796875" style="271" customWidth="1"/>
    <col min="3845" max="3845" width="60.19921875" style="271" customWidth="1"/>
    <col min="3846" max="3846" width="8.19921875" style="271" customWidth="1"/>
    <col min="3847" max="3849" width="14.5" style="271" customWidth="1"/>
    <col min="3850" max="4099" width="9.296875" style="271"/>
    <col min="4100" max="4100" width="6.796875" style="271" customWidth="1"/>
    <col min="4101" max="4101" width="60.19921875" style="271" customWidth="1"/>
    <col min="4102" max="4102" width="8.19921875" style="271" customWidth="1"/>
    <col min="4103" max="4105" width="14.5" style="271" customWidth="1"/>
    <col min="4106" max="4355" width="9.296875" style="271"/>
    <col min="4356" max="4356" width="6.796875" style="271" customWidth="1"/>
    <col min="4357" max="4357" width="60.19921875" style="271" customWidth="1"/>
    <col min="4358" max="4358" width="8.19921875" style="271" customWidth="1"/>
    <col min="4359" max="4361" width="14.5" style="271" customWidth="1"/>
    <col min="4362" max="4611" width="9.296875" style="271"/>
    <col min="4612" max="4612" width="6.796875" style="271" customWidth="1"/>
    <col min="4613" max="4613" width="60.19921875" style="271" customWidth="1"/>
    <col min="4614" max="4614" width="8.19921875" style="271" customWidth="1"/>
    <col min="4615" max="4617" width="14.5" style="271" customWidth="1"/>
    <col min="4618" max="4867" width="9.296875" style="271"/>
    <col min="4868" max="4868" width="6.796875" style="271" customWidth="1"/>
    <col min="4869" max="4869" width="60.19921875" style="271" customWidth="1"/>
    <col min="4870" max="4870" width="8.19921875" style="271" customWidth="1"/>
    <col min="4871" max="4873" width="14.5" style="271" customWidth="1"/>
    <col min="4874" max="5123" width="9.296875" style="271"/>
    <col min="5124" max="5124" width="6.796875" style="271" customWidth="1"/>
    <col min="5125" max="5125" width="60.19921875" style="271" customWidth="1"/>
    <col min="5126" max="5126" width="8.19921875" style="271" customWidth="1"/>
    <col min="5127" max="5129" width="14.5" style="271" customWidth="1"/>
    <col min="5130" max="5379" width="9.296875" style="271"/>
    <col min="5380" max="5380" width="6.796875" style="271" customWidth="1"/>
    <col min="5381" max="5381" width="60.19921875" style="271" customWidth="1"/>
    <col min="5382" max="5382" width="8.19921875" style="271" customWidth="1"/>
    <col min="5383" max="5385" width="14.5" style="271" customWidth="1"/>
    <col min="5386" max="5635" width="9.296875" style="271"/>
    <col min="5636" max="5636" width="6.796875" style="271" customWidth="1"/>
    <col min="5637" max="5637" width="60.19921875" style="271" customWidth="1"/>
    <col min="5638" max="5638" width="8.19921875" style="271" customWidth="1"/>
    <col min="5639" max="5641" width="14.5" style="271" customWidth="1"/>
    <col min="5642" max="5891" width="9.296875" style="271"/>
    <col min="5892" max="5892" width="6.796875" style="271" customWidth="1"/>
    <col min="5893" max="5893" width="60.19921875" style="271" customWidth="1"/>
    <col min="5894" max="5894" width="8.19921875" style="271" customWidth="1"/>
    <col min="5895" max="5897" width="14.5" style="271" customWidth="1"/>
    <col min="5898" max="6147" width="9.296875" style="271"/>
    <col min="6148" max="6148" width="6.796875" style="271" customWidth="1"/>
    <col min="6149" max="6149" width="60.19921875" style="271" customWidth="1"/>
    <col min="6150" max="6150" width="8.19921875" style="271" customWidth="1"/>
    <col min="6151" max="6153" width="14.5" style="271" customWidth="1"/>
    <col min="6154" max="6403" width="9.296875" style="271"/>
    <col min="6404" max="6404" width="6.796875" style="271" customWidth="1"/>
    <col min="6405" max="6405" width="60.19921875" style="271" customWidth="1"/>
    <col min="6406" max="6406" width="8.19921875" style="271" customWidth="1"/>
    <col min="6407" max="6409" width="14.5" style="271" customWidth="1"/>
    <col min="6410" max="6659" width="9.296875" style="271"/>
    <col min="6660" max="6660" width="6.796875" style="271" customWidth="1"/>
    <col min="6661" max="6661" width="60.19921875" style="271" customWidth="1"/>
    <col min="6662" max="6662" width="8.19921875" style="271" customWidth="1"/>
    <col min="6663" max="6665" width="14.5" style="271" customWidth="1"/>
    <col min="6666" max="6915" width="9.296875" style="271"/>
    <col min="6916" max="6916" width="6.796875" style="271" customWidth="1"/>
    <col min="6917" max="6917" width="60.19921875" style="271" customWidth="1"/>
    <col min="6918" max="6918" width="8.19921875" style="271" customWidth="1"/>
    <col min="6919" max="6921" width="14.5" style="271" customWidth="1"/>
    <col min="6922" max="7171" width="9.296875" style="271"/>
    <col min="7172" max="7172" width="6.796875" style="271" customWidth="1"/>
    <col min="7173" max="7173" width="60.19921875" style="271" customWidth="1"/>
    <col min="7174" max="7174" width="8.19921875" style="271" customWidth="1"/>
    <col min="7175" max="7177" width="14.5" style="271" customWidth="1"/>
    <col min="7178" max="7427" width="9.296875" style="271"/>
    <col min="7428" max="7428" width="6.796875" style="271" customWidth="1"/>
    <col min="7429" max="7429" width="60.19921875" style="271" customWidth="1"/>
    <col min="7430" max="7430" width="8.19921875" style="271" customWidth="1"/>
    <col min="7431" max="7433" width="14.5" style="271" customWidth="1"/>
    <col min="7434" max="7683" width="9.296875" style="271"/>
    <col min="7684" max="7684" width="6.796875" style="271" customWidth="1"/>
    <col min="7685" max="7685" width="60.19921875" style="271" customWidth="1"/>
    <col min="7686" max="7686" width="8.19921875" style="271" customWidth="1"/>
    <col min="7687" max="7689" width="14.5" style="271" customWidth="1"/>
    <col min="7690" max="7939" width="9.296875" style="271"/>
    <col min="7940" max="7940" width="6.796875" style="271" customWidth="1"/>
    <col min="7941" max="7941" width="60.19921875" style="271" customWidth="1"/>
    <col min="7942" max="7942" width="8.19921875" style="271" customWidth="1"/>
    <col min="7943" max="7945" width="14.5" style="271" customWidth="1"/>
    <col min="7946" max="8195" width="9.296875" style="271"/>
    <col min="8196" max="8196" width="6.796875" style="271" customWidth="1"/>
    <col min="8197" max="8197" width="60.19921875" style="271" customWidth="1"/>
    <col min="8198" max="8198" width="8.19921875" style="271" customWidth="1"/>
    <col min="8199" max="8201" width="14.5" style="271" customWidth="1"/>
    <col min="8202" max="8451" width="9.296875" style="271"/>
    <col min="8452" max="8452" width="6.796875" style="271" customWidth="1"/>
    <col min="8453" max="8453" width="60.19921875" style="271" customWidth="1"/>
    <col min="8454" max="8454" width="8.19921875" style="271" customWidth="1"/>
    <col min="8455" max="8457" width="14.5" style="271" customWidth="1"/>
    <col min="8458" max="8707" width="9.296875" style="271"/>
    <col min="8708" max="8708" width="6.796875" style="271" customWidth="1"/>
    <col min="8709" max="8709" width="60.19921875" style="271" customWidth="1"/>
    <col min="8710" max="8710" width="8.19921875" style="271" customWidth="1"/>
    <col min="8711" max="8713" width="14.5" style="271" customWidth="1"/>
    <col min="8714" max="8963" width="9.296875" style="271"/>
    <col min="8964" max="8964" width="6.796875" style="271" customWidth="1"/>
    <col min="8965" max="8965" width="60.19921875" style="271" customWidth="1"/>
    <col min="8966" max="8966" width="8.19921875" style="271" customWidth="1"/>
    <col min="8967" max="8969" width="14.5" style="271" customWidth="1"/>
    <col min="8970" max="9219" width="9.296875" style="271"/>
    <col min="9220" max="9220" width="6.796875" style="271" customWidth="1"/>
    <col min="9221" max="9221" width="60.19921875" style="271" customWidth="1"/>
    <col min="9222" max="9222" width="8.19921875" style="271" customWidth="1"/>
    <col min="9223" max="9225" width="14.5" style="271" customWidth="1"/>
    <col min="9226" max="9475" width="9.296875" style="271"/>
    <col min="9476" max="9476" width="6.796875" style="271" customWidth="1"/>
    <col min="9477" max="9477" width="60.19921875" style="271" customWidth="1"/>
    <col min="9478" max="9478" width="8.19921875" style="271" customWidth="1"/>
    <col min="9479" max="9481" width="14.5" style="271" customWidth="1"/>
    <col min="9482" max="9731" width="9.296875" style="271"/>
    <col min="9732" max="9732" width="6.796875" style="271" customWidth="1"/>
    <col min="9733" max="9733" width="60.19921875" style="271" customWidth="1"/>
    <col min="9734" max="9734" width="8.19921875" style="271" customWidth="1"/>
    <col min="9735" max="9737" width="14.5" style="271" customWidth="1"/>
    <col min="9738" max="9987" width="9.296875" style="271"/>
    <col min="9988" max="9988" width="6.796875" style="271" customWidth="1"/>
    <col min="9989" max="9989" width="60.19921875" style="271" customWidth="1"/>
    <col min="9990" max="9990" width="8.19921875" style="271" customWidth="1"/>
    <col min="9991" max="9993" width="14.5" style="271" customWidth="1"/>
    <col min="9994" max="10243" width="9.296875" style="271"/>
    <col min="10244" max="10244" width="6.796875" style="271" customWidth="1"/>
    <col min="10245" max="10245" width="60.19921875" style="271" customWidth="1"/>
    <col min="10246" max="10246" width="8.19921875" style="271" customWidth="1"/>
    <col min="10247" max="10249" width="14.5" style="271" customWidth="1"/>
    <col min="10250" max="10499" width="9.296875" style="271"/>
    <col min="10500" max="10500" width="6.796875" style="271" customWidth="1"/>
    <col min="10501" max="10501" width="60.19921875" style="271" customWidth="1"/>
    <col min="10502" max="10502" width="8.19921875" style="271" customWidth="1"/>
    <col min="10503" max="10505" width="14.5" style="271" customWidth="1"/>
    <col min="10506" max="10755" width="9.296875" style="271"/>
    <col min="10756" max="10756" width="6.796875" style="271" customWidth="1"/>
    <col min="10757" max="10757" width="60.19921875" style="271" customWidth="1"/>
    <col min="10758" max="10758" width="8.19921875" style="271" customWidth="1"/>
    <col min="10759" max="10761" width="14.5" style="271" customWidth="1"/>
    <col min="10762" max="11011" width="9.296875" style="271"/>
    <col min="11012" max="11012" width="6.796875" style="271" customWidth="1"/>
    <col min="11013" max="11013" width="60.19921875" style="271" customWidth="1"/>
    <col min="11014" max="11014" width="8.19921875" style="271" customWidth="1"/>
    <col min="11015" max="11017" width="14.5" style="271" customWidth="1"/>
    <col min="11018" max="11267" width="9.296875" style="271"/>
    <col min="11268" max="11268" width="6.796875" style="271" customWidth="1"/>
    <col min="11269" max="11269" width="60.19921875" style="271" customWidth="1"/>
    <col min="11270" max="11270" width="8.19921875" style="271" customWidth="1"/>
    <col min="11271" max="11273" width="14.5" style="271" customWidth="1"/>
    <col min="11274" max="11523" width="9.296875" style="271"/>
    <col min="11524" max="11524" width="6.796875" style="271" customWidth="1"/>
    <col min="11525" max="11525" width="60.19921875" style="271" customWidth="1"/>
    <col min="11526" max="11526" width="8.19921875" style="271" customWidth="1"/>
    <col min="11527" max="11529" width="14.5" style="271" customWidth="1"/>
    <col min="11530" max="11779" width="9.296875" style="271"/>
    <col min="11780" max="11780" width="6.796875" style="271" customWidth="1"/>
    <col min="11781" max="11781" width="60.19921875" style="271" customWidth="1"/>
    <col min="11782" max="11782" width="8.19921875" style="271" customWidth="1"/>
    <col min="11783" max="11785" width="14.5" style="271" customWidth="1"/>
    <col min="11786" max="12035" width="9.296875" style="271"/>
    <col min="12036" max="12036" width="6.796875" style="271" customWidth="1"/>
    <col min="12037" max="12037" width="60.19921875" style="271" customWidth="1"/>
    <col min="12038" max="12038" width="8.19921875" style="271" customWidth="1"/>
    <col min="12039" max="12041" width="14.5" style="271" customWidth="1"/>
    <col min="12042" max="12291" width="9.296875" style="271"/>
    <col min="12292" max="12292" width="6.796875" style="271" customWidth="1"/>
    <col min="12293" max="12293" width="60.19921875" style="271" customWidth="1"/>
    <col min="12294" max="12294" width="8.19921875" style="271" customWidth="1"/>
    <col min="12295" max="12297" width="14.5" style="271" customWidth="1"/>
    <col min="12298" max="12547" width="9.296875" style="271"/>
    <col min="12548" max="12548" width="6.796875" style="271" customWidth="1"/>
    <col min="12549" max="12549" width="60.19921875" style="271" customWidth="1"/>
    <col min="12550" max="12550" width="8.19921875" style="271" customWidth="1"/>
    <col min="12551" max="12553" width="14.5" style="271" customWidth="1"/>
    <col min="12554" max="12803" width="9.296875" style="271"/>
    <col min="12804" max="12804" width="6.796875" style="271" customWidth="1"/>
    <col min="12805" max="12805" width="60.19921875" style="271" customWidth="1"/>
    <col min="12806" max="12806" width="8.19921875" style="271" customWidth="1"/>
    <col min="12807" max="12809" width="14.5" style="271" customWidth="1"/>
    <col min="12810" max="13059" width="9.296875" style="271"/>
    <col min="13060" max="13060" width="6.796875" style="271" customWidth="1"/>
    <col min="13061" max="13061" width="60.19921875" style="271" customWidth="1"/>
    <col min="13062" max="13062" width="8.19921875" style="271" customWidth="1"/>
    <col min="13063" max="13065" width="14.5" style="271" customWidth="1"/>
    <col min="13066" max="13315" width="9.296875" style="271"/>
    <col min="13316" max="13316" width="6.796875" style="271" customWidth="1"/>
    <col min="13317" max="13317" width="60.19921875" style="271" customWidth="1"/>
    <col min="13318" max="13318" width="8.19921875" style="271" customWidth="1"/>
    <col min="13319" max="13321" width="14.5" style="271" customWidth="1"/>
    <col min="13322" max="13571" width="9.296875" style="271"/>
    <col min="13572" max="13572" width="6.796875" style="271" customWidth="1"/>
    <col min="13573" max="13573" width="60.19921875" style="271" customWidth="1"/>
    <col min="13574" max="13574" width="8.19921875" style="271" customWidth="1"/>
    <col min="13575" max="13577" width="14.5" style="271" customWidth="1"/>
    <col min="13578" max="13827" width="9.296875" style="271"/>
    <col min="13828" max="13828" width="6.796875" style="271" customWidth="1"/>
    <col min="13829" max="13829" width="60.19921875" style="271" customWidth="1"/>
    <col min="13830" max="13830" width="8.19921875" style="271" customWidth="1"/>
    <col min="13831" max="13833" width="14.5" style="271" customWidth="1"/>
    <col min="13834" max="14083" width="9.296875" style="271"/>
    <col min="14084" max="14084" width="6.796875" style="271" customWidth="1"/>
    <col min="14085" max="14085" width="60.19921875" style="271" customWidth="1"/>
    <col min="14086" max="14086" width="8.19921875" style="271" customWidth="1"/>
    <col min="14087" max="14089" width="14.5" style="271" customWidth="1"/>
    <col min="14090" max="14339" width="9.296875" style="271"/>
    <col min="14340" max="14340" width="6.796875" style="271" customWidth="1"/>
    <col min="14341" max="14341" width="60.19921875" style="271" customWidth="1"/>
    <col min="14342" max="14342" width="8.19921875" style="271" customWidth="1"/>
    <col min="14343" max="14345" width="14.5" style="271" customWidth="1"/>
    <col min="14346" max="14595" width="9.296875" style="271"/>
    <col min="14596" max="14596" width="6.796875" style="271" customWidth="1"/>
    <col min="14597" max="14597" width="60.19921875" style="271" customWidth="1"/>
    <col min="14598" max="14598" width="8.19921875" style="271" customWidth="1"/>
    <col min="14599" max="14601" width="14.5" style="271" customWidth="1"/>
    <col min="14602" max="14851" width="9.296875" style="271"/>
    <col min="14852" max="14852" width="6.796875" style="271" customWidth="1"/>
    <col min="14853" max="14853" width="60.19921875" style="271" customWidth="1"/>
    <col min="14854" max="14854" width="8.19921875" style="271" customWidth="1"/>
    <col min="14855" max="14857" width="14.5" style="271" customWidth="1"/>
    <col min="14858" max="15107" width="9.296875" style="271"/>
    <col min="15108" max="15108" width="6.796875" style="271" customWidth="1"/>
    <col min="15109" max="15109" width="60.19921875" style="271" customWidth="1"/>
    <col min="15110" max="15110" width="8.19921875" style="271" customWidth="1"/>
    <col min="15111" max="15113" width="14.5" style="271" customWidth="1"/>
    <col min="15114" max="15363" width="9.296875" style="271"/>
    <col min="15364" max="15364" width="6.796875" style="271" customWidth="1"/>
    <col min="15365" max="15365" width="60.19921875" style="271" customWidth="1"/>
    <col min="15366" max="15366" width="8.19921875" style="271" customWidth="1"/>
    <col min="15367" max="15369" width="14.5" style="271" customWidth="1"/>
    <col min="15370" max="15619" width="9.296875" style="271"/>
    <col min="15620" max="15620" width="6.796875" style="271" customWidth="1"/>
    <col min="15621" max="15621" width="60.19921875" style="271" customWidth="1"/>
    <col min="15622" max="15622" width="8.19921875" style="271" customWidth="1"/>
    <col min="15623" max="15625" width="14.5" style="271" customWidth="1"/>
    <col min="15626" max="15875" width="9.296875" style="271"/>
    <col min="15876" max="15876" width="6.796875" style="271" customWidth="1"/>
    <col min="15877" max="15877" width="60.19921875" style="271" customWidth="1"/>
    <col min="15878" max="15878" width="8.19921875" style="271" customWidth="1"/>
    <col min="15879" max="15881" width="14.5" style="271" customWidth="1"/>
    <col min="15882" max="16131" width="9.296875" style="271"/>
    <col min="16132" max="16132" width="6.796875" style="271" customWidth="1"/>
    <col min="16133" max="16133" width="60.19921875" style="271" customWidth="1"/>
    <col min="16134" max="16134" width="8.19921875" style="271" customWidth="1"/>
    <col min="16135" max="16137" width="14.5" style="271" customWidth="1"/>
    <col min="16138" max="16384" width="9.296875" style="271"/>
  </cols>
  <sheetData>
    <row r="1" spans="1:11" s="265" customFormat="1" ht="40.5" customHeight="1" x14ac:dyDescent="0.3">
      <c r="A1" s="1441" t="s">
        <v>769</v>
      </c>
      <c r="B1" s="1441"/>
      <c r="C1" s="1441"/>
      <c r="D1" s="1441"/>
      <c r="E1" s="1441"/>
      <c r="F1" s="1441"/>
      <c r="G1" s="1441"/>
      <c r="H1" s="1441"/>
      <c r="I1" s="1441"/>
      <c r="J1" s="1441"/>
      <c r="K1" s="1441"/>
    </row>
    <row r="2" spans="1:11" s="268" customFormat="1" ht="16" customHeight="1" x14ac:dyDescent="0.3">
      <c r="A2" s="266"/>
      <c r="B2" s="1053"/>
      <c r="C2" s="1054"/>
      <c r="D2" s="1054"/>
      <c r="E2" s="1054"/>
      <c r="F2" s="1054"/>
      <c r="G2" s="1195"/>
      <c r="H2" s="1195"/>
      <c r="I2" s="1195"/>
      <c r="J2" s="1195"/>
      <c r="K2" s="1169" t="s">
        <v>1</v>
      </c>
    </row>
    <row r="3" spans="1:11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770</v>
      </c>
      <c r="G3" s="1170" t="s">
        <v>936</v>
      </c>
      <c r="H3" s="1170" t="s">
        <v>971</v>
      </c>
      <c r="I3" s="1170" t="s">
        <v>974</v>
      </c>
      <c r="J3" s="1170" t="s">
        <v>987</v>
      </c>
      <c r="K3" s="1170" t="s">
        <v>937</v>
      </c>
    </row>
    <row r="4" spans="1:11" s="273" customFormat="1" ht="13" customHeight="1" x14ac:dyDescent="0.3">
      <c r="A4" s="272" t="s">
        <v>5</v>
      </c>
      <c r="B4" s="269" t="s">
        <v>6</v>
      </c>
      <c r="C4" s="269" t="s">
        <v>7</v>
      </c>
      <c r="D4" s="269" t="s">
        <v>8</v>
      </c>
      <c r="E4" s="269" t="s">
        <v>267</v>
      </c>
      <c r="F4" s="269" t="s">
        <v>467</v>
      </c>
      <c r="G4" s="1170" t="s">
        <v>767</v>
      </c>
      <c r="H4" s="1170" t="s">
        <v>938</v>
      </c>
      <c r="I4" s="1170" t="s">
        <v>939</v>
      </c>
      <c r="J4" s="1170" t="s">
        <v>972</v>
      </c>
      <c r="K4" s="1170" t="s">
        <v>973</v>
      </c>
    </row>
    <row r="5" spans="1:11" s="273" customFormat="1" ht="16" customHeight="1" x14ac:dyDescent="0.3">
      <c r="A5" s="1438" t="s">
        <v>264</v>
      </c>
      <c r="B5" s="1439"/>
      <c r="C5" s="1439"/>
      <c r="D5" s="1439"/>
      <c r="E5" s="1439"/>
      <c r="F5" s="1439"/>
      <c r="G5" s="1439"/>
      <c r="H5" s="1439"/>
      <c r="I5" s="1439"/>
      <c r="J5" s="1439"/>
      <c r="K5" s="1440"/>
    </row>
    <row r="6" spans="1:11" s="273" customFormat="1" ht="25.5" customHeight="1" x14ac:dyDescent="0.3">
      <c r="A6" s="1077" t="s">
        <v>9</v>
      </c>
      <c r="B6" s="1074" t="s">
        <v>468</v>
      </c>
      <c r="C6" s="1075" t="s">
        <v>469</v>
      </c>
      <c r="D6" s="1076"/>
      <c r="E6" s="1076"/>
      <c r="F6" s="1076">
        <f>SUM(D6:E6)</f>
        <v>0</v>
      </c>
      <c r="G6" s="1263"/>
      <c r="H6" s="1263"/>
      <c r="I6" s="1263"/>
      <c r="J6" s="1263"/>
      <c r="K6" s="1171"/>
    </row>
    <row r="7" spans="1:11" s="273" customFormat="1" ht="30" customHeight="1" x14ac:dyDescent="0.3">
      <c r="A7" s="1078" t="s">
        <v>12</v>
      </c>
      <c r="B7" s="1059" t="s">
        <v>470</v>
      </c>
      <c r="C7" s="1060" t="s">
        <v>471</v>
      </c>
      <c r="D7" s="1061"/>
      <c r="E7" s="1061"/>
      <c r="F7" s="1061">
        <f>SUM(D7:E7)</f>
        <v>0</v>
      </c>
      <c r="G7" s="1264"/>
      <c r="H7" s="1264"/>
      <c r="I7" s="1264"/>
      <c r="J7" s="1264"/>
      <c r="K7" s="1172"/>
    </row>
    <row r="8" spans="1:11" s="273" customFormat="1" ht="25.5" customHeight="1" x14ac:dyDescent="0.3">
      <c r="A8" s="1078" t="s">
        <v>15</v>
      </c>
      <c r="B8" s="1059" t="s">
        <v>472</v>
      </c>
      <c r="C8" s="1060" t="s">
        <v>473</v>
      </c>
      <c r="D8" s="1061"/>
      <c r="E8" s="1061"/>
      <c r="F8" s="1061"/>
      <c r="G8" s="1264">
        <v>811175</v>
      </c>
      <c r="H8" s="1264"/>
      <c r="I8" s="1264">
        <v>1285879</v>
      </c>
      <c r="J8" s="1264"/>
      <c r="K8" s="1172">
        <v>2097054</v>
      </c>
    </row>
    <row r="9" spans="1:11" s="273" customFormat="1" ht="25.5" customHeight="1" x14ac:dyDescent="0.3">
      <c r="A9" s="1080" t="s">
        <v>18</v>
      </c>
      <c r="B9" s="1081" t="s">
        <v>474</v>
      </c>
      <c r="C9" s="1082" t="s">
        <v>475</v>
      </c>
      <c r="D9" s="1083"/>
      <c r="E9" s="1083"/>
      <c r="F9" s="1083">
        <f>SUM(D9:E9)</f>
        <v>0</v>
      </c>
      <c r="G9" s="1265"/>
      <c r="H9" s="1265"/>
      <c r="I9" s="1265"/>
      <c r="J9" s="1265"/>
      <c r="K9" s="1173"/>
    </row>
    <row r="10" spans="1:11" s="273" customFormat="1" ht="27.75" customHeight="1" x14ac:dyDescent="0.3">
      <c r="A10" s="1084" t="s">
        <v>21</v>
      </c>
      <c r="B10" s="1085" t="s">
        <v>476</v>
      </c>
      <c r="C10" s="1086" t="s">
        <v>35</v>
      </c>
      <c r="D10" s="1087">
        <f>SUM(D6:D9)</f>
        <v>0</v>
      </c>
      <c r="E10" s="1087">
        <f>SUM(E6:E9)</f>
        <v>0</v>
      </c>
      <c r="F10" s="1087">
        <f t="shared" ref="F10:F14" si="0">SUM(D10:E10)</f>
        <v>0</v>
      </c>
      <c r="G10" s="1087">
        <f t="shared" ref="G10:I10" si="1">SUM(G6:G9)</f>
        <v>811175</v>
      </c>
      <c r="H10" s="1087">
        <f t="shared" si="1"/>
        <v>0</v>
      </c>
      <c r="I10" s="1087">
        <f t="shared" si="1"/>
        <v>1285879</v>
      </c>
      <c r="J10" s="1357"/>
      <c r="K10" s="1199">
        <f>SUM(K6:K9)</f>
        <v>2097054</v>
      </c>
    </row>
    <row r="11" spans="1:11" s="273" customFormat="1" ht="24.75" customHeight="1" x14ac:dyDescent="0.3">
      <c r="A11" s="1079" t="s">
        <v>24</v>
      </c>
      <c r="B11" s="1074" t="s">
        <v>477</v>
      </c>
      <c r="C11" s="1075" t="s">
        <v>478</v>
      </c>
      <c r="D11" s="1076"/>
      <c r="E11" s="1076"/>
      <c r="F11" s="1076">
        <f t="shared" si="0"/>
        <v>0</v>
      </c>
      <c r="G11" s="1263"/>
      <c r="H11" s="1263"/>
      <c r="I11" s="1263"/>
      <c r="J11" s="1263"/>
      <c r="K11" s="1174"/>
    </row>
    <row r="12" spans="1:11" s="273" customFormat="1" ht="30" customHeight="1" x14ac:dyDescent="0.3">
      <c r="A12" s="1078" t="s">
        <v>27</v>
      </c>
      <c r="B12" s="1059" t="s">
        <v>479</v>
      </c>
      <c r="C12" s="1060" t="s">
        <v>480</v>
      </c>
      <c r="D12" s="1061"/>
      <c r="E12" s="1061"/>
      <c r="F12" s="1061">
        <f t="shared" si="0"/>
        <v>0</v>
      </c>
      <c r="G12" s="1264"/>
      <c r="H12" s="1264"/>
      <c r="I12" s="1264"/>
      <c r="J12" s="1264"/>
      <c r="K12" s="1172"/>
    </row>
    <row r="13" spans="1:11" s="273" customFormat="1" ht="30" customHeight="1" x14ac:dyDescent="0.3">
      <c r="A13" s="1078" t="s">
        <v>30</v>
      </c>
      <c r="B13" s="1059" t="s">
        <v>481</v>
      </c>
      <c r="C13" s="1060" t="s">
        <v>482</v>
      </c>
      <c r="D13" s="1061"/>
      <c r="E13" s="1061"/>
      <c r="F13" s="1061">
        <f t="shared" si="0"/>
        <v>0</v>
      </c>
      <c r="G13" s="1264"/>
      <c r="H13" s="1264"/>
      <c r="I13" s="1264"/>
      <c r="J13" s="1264"/>
      <c r="K13" s="1172"/>
    </row>
    <row r="14" spans="1:11" s="273" customFormat="1" ht="30" customHeight="1" x14ac:dyDescent="0.3">
      <c r="A14" s="1080" t="s">
        <v>33</v>
      </c>
      <c r="B14" s="1081" t="s">
        <v>483</v>
      </c>
      <c r="C14" s="1082" t="s">
        <v>484</v>
      </c>
      <c r="D14" s="1083"/>
      <c r="E14" s="1083"/>
      <c r="F14" s="1083">
        <f t="shared" si="0"/>
        <v>0</v>
      </c>
      <c r="G14" s="1265"/>
      <c r="H14" s="1265"/>
      <c r="I14" s="1265"/>
      <c r="J14" s="1265"/>
      <c r="K14" s="1173"/>
    </row>
    <row r="15" spans="1:11" s="273" customFormat="1" ht="21.75" customHeight="1" x14ac:dyDescent="0.3">
      <c r="A15" s="1084" t="s">
        <v>36</v>
      </c>
      <c r="B15" s="1090" t="s">
        <v>446</v>
      </c>
      <c r="C15" s="1091" t="s">
        <v>58</v>
      </c>
      <c r="D15" s="1016">
        <f>SUM(D11:D14)</f>
        <v>0</v>
      </c>
      <c r="E15" s="1016">
        <f>SUM(E11:E14)</f>
        <v>0</v>
      </c>
      <c r="F15" s="1016">
        <f>SUM(F11:F14)</f>
        <v>0</v>
      </c>
      <c r="G15" s="1266"/>
      <c r="H15" s="1266"/>
      <c r="I15" s="1266"/>
      <c r="J15" s="1266"/>
      <c r="K15" s="1017">
        <f t="shared" ref="K15" si="2">SUM(K11:K14)</f>
        <v>0</v>
      </c>
    </row>
    <row r="16" spans="1:11" s="279" customFormat="1" ht="16.5" customHeight="1" x14ac:dyDescent="0.3">
      <c r="A16" s="1079" t="s">
        <v>38</v>
      </c>
      <c r="B16" s="1088" t="s">
        <v>110</v>
      </c>
      <c r="C16" s="1089" t="s">
        <v>111</v>
      </c>
      <c r="D16" s="665"/>
      <c r="E16" s="665"/>
      <c r="F16" s="665">
        <f>SUM(D16:E16)</f>
        <v>0</v>
      </c>
      <c r="G16" s="1263"/>
      <c r="H16" s="1263"/>
      <c r="I16" s="1263"/>
      <c r="J16" s="1263"/>
      <c r="K16" s="1175"/>
    </row>
    <row r="17" spans="1:11" s="279" customFormat="1" ht="16.5" customHeight="1" x14ac:dyDescent="0.3">
      <c r="A17" s="1078" t="s">
        <v>40</v>
      </c>
      <c r="B17" s="1062" t="s">
        <v>113</v>
      </c>
      <c r="C17" s="1063" t="s">
        <v>114</v>
      </c>
      <c r="D17" s="668">
        <v>800000</v>
      </c>
      <c r="E17" s="668"/>
      <c r="F17" s="668">
        <f>SUM(D17:E17)</f>
        <v>800000</v>
      </c>
      <c r="G17" s="1264"/>
      <c r="H17" s="1264"/>
      <c r="I17" s="1264"/>
      <c r="J17" s="1264"/>
      <c r="K17" s="1176">
        <v>800000</v>
      </c>
    </row>
    <row r="18" spans="1:11" s="279" customFormat="1" ht="16.5" customHeight="1" x14ac:dyDescent="0.3">
      <c r="A18" s="1078" t="s">
        <v>42</v>
      </c>
      <c r="B18" s="1062" t="s">
        <v>485</v>
      </c>
      <c r="C18" s="1063" t="s">
        <v>117</v>
      </c>
      <c r="D18" s="668">
        <f>SUM(D19:D20)</f>
        <v>0</v>
      </c>
      <c r="E18" s="668">
        <f>SUM(E19:E20)</f>
        <v>0</v>
      </c>
      <c r="F18" s="668">
        <f>SUM(F19:F20)</f>
        <v>0</v>
      </c>
      <c r="G18" s="1264"/>
      <c r="H18" s="1264"/>
      <c r="I18" s="1264"/>
      <c r="J18" s="1264"/>
      <c r="K18" s="1176"/>
    </row>
    <row r="19" spans="1:11" s="279" customFormat="1" ht="16.5" customHeight="1" x14ac:dyDescent="0.3">
      <c r="A19" s="1078" t="s">
        <v>44</v>
      </c>
      <c r="B19" s="1064" t="s">
        <v>486</v>
      </c>
      <c r="C19" s="1065" t="s">
        <v>487</v>
      </c>
      <c r="D19" s="671"/>
      <c r="E19" s="671"/>
      <c r="F19" s="671">
        <f>SUM(D19:E19)</f>
        <v>0</v>
      </c>
      <c r="G19" s="1264"/>
      <c r="H19" s="1264"/>
      <c r="I19" s="1264"/>
      <c r="J19" s="1264"/>
      <c r="K19" s="1176"/>
    </row>
    <row r="20" spans="1:11" s="282" customFormat="1" ht="16.5" customHeight="1" x14ac:dyDescent="0.3">
      <c r="A20" s="1078" t="s">
        <v>46</v>
      </c>
      <c r="B20" s="1064" t="s">
        <v>488</v>
      </c>
      <c r="C20" s="1065" t="s">
        <v>489</v>
      </c>
      <c r="D20" s="671"/>
      <c r="E20" s="671"/>
      <c r="F20" s="671">
        <f>SUM(D20:E20)</f>
        <v>0</v>
      </c>
      <c r="G20" s="1264"/>
      <c r="H20" s="1264"/>
      <c r="I20" s="1264"/>
      <c r="J20" s="1264"/>
      <c r="K20" s="1177"/>
    </row>
    <row r="21" spans="1:11" s="282" customFormat="1" ht="16.5" customHeight="1" x14ac:dyDescent="0.3">
      <c r="A21" s="1078" t="s">
        <v>48</v>
      </c>
      <c r="B21" s="1066" t="s">
        <v>119</v>
      </c>
      <c r="C21" s="1063" t="s">
        <v>120</v>
      </c>
      <c r="D21" s="671"/>
      <c r="E21" s="671"/>
      <c r="F21" s="671">
        <f>SUM(D21:E21)</f>
        <v>0</v>
      </c>
      <c r="G21" s="1264"/>
      <c r="H21" s="1264"/>
      <c r="I21" s="1264"/>
      <c r="J21" s="1264"/>
      <c r="K21" s="1177"/>
    </row>
    <row r="22" spans="1:11" s="279" customFormat="1" ht="16.5" customHeight="1" x14ac:dyDescent="0.3">
      <c r="A22" s="1078" t="s">
        <v>50</v>
      </c>
      <c r="B22" s="1062" t="s">
        <v>122</v>
      </c>
      <c r="C22" s="1063" t="s">
        <v>123</v>
      </c>
      <c r="D22" s="668"/>
      <c r="E22" s="668"/>
      <c r="F22" s="671">
        <f t="shared" ref="F22:F28" si="3">SUM(D22:E22)</f>
        <v>0</v>
      </c>
      <c r="G22" s="1264"/>
      <c r="H22" s="1264"/>
      <c r="I22" s="1264"/>
      <c r="J22" s="1264"/>
      <c r="K22" s="1176"/>
    </row>
    <row r="23" spans="1:11" s="279" customFormat="1" ht="16.5" customHeight="1" x14ac:dyDescent="0.3">
      <c r="A23" s="1078" t="s">
        <v>53</v>
      </c>
      <c r="B23" s="1062" t="s">
        <v>490</v>
      </c>
      <c r="C23" s="1063" t="s">
        <v>126</v>
      </c>
      <c r="D23" s="668"/>
      <c r="E23" s="668"/>
      <c r="F23" s="671">
        <f t="shared" si="3"/>
        <v>0</v>
      </c>
      <c r="G23" s="1264"/>
      <c r="H23" s="1264"/>
      <c r="I23" s="1264">
        <v>1281</v>
      </c>
      <c r="J23" s="1264"/>
      <c r="K23" s="1176">
        <v>1281</v>
      </c>
    </row>
    <row r="24" spans="1:11" s="282" customFormat="1" ht="16.5" customHeight="1" x14ac:dyDescent="0.3">
      <c r="A24" s="1078" t="s">
        <v>56</v>
      </c>
      <c r="B24" s="1062" t="s">
        <v>491</v>
      </c>
      <c r="C24" s="1063" t="s">
        <v>129</v>
      </c>
      <c r="D24" s="668"/>
      <c r="E24" s="668"/>
      <c r="F24" s="671">
        <f t="shared" si="3"/>
        <v>0</v>
      </c>
      <c r="G24" s="1264"/>
      <c r="H24" s="1264"/>
      <c r="I24" s="1264"/>
      <c r="J24" s="1264"/>
      <c r="K24" s="1177"/>
    </row>
    <row r="25" spans="1:11" s="282" customFormat="1" ht="16.5" customHeight="1" x14ac:dyDescent="0.3">
      <c r="A25" s="1078" t="s">
        <v>59</v>
      </c>
      <c r="B25" s="1067" t="s">
        <v>131</v>
      </c>
      <c r="C25" s="1063" t="s">
        <v>132</v>
      </c>
      <c r="D25" s="668"/>
      <c r="E25" s="668"/>
      <c r="F25" s="671">
        <f t="shared" si="3"/>
        <v>0</v>
      </c>
      <c r="G25" s="1264"/>
      <c r="H25" s="1264"/>
      <c r="I25" s="1264">
        <v>389</v>
      </c>
      <c r="J25" s="1264"/>
      <c r="K25" s="1177">
        <v>389</v>
      </c>
    </row>
    <row r="26" spans="1:11" s="282" customFormat="1" ht="16.5" customHeight="1" x14ac:dyDescent="0.3">
      <c r="A26" s="1078" t="s">
        <v>61</v>
      </c>
      <c r="B26" s="1062" t="s">
        <v>492</v>
      </c>
      <c r="C26" s="1063" t="s">
        <v>135</v>
      </c>
      <c r="D26" s="668"/>
      <c r="E26" s="668"/>
      <c r="F26" s="671">
        <f t="shared" si="3"/>
        <v>0</v>
      </c>
      <c r="G26" s="1264"/>
      <c r="H26" s="1264"/>
      <c r="I26" s="1264"/>
      <c r="J26" s="1264"/>
      <c r="K26" s="1177"/>
    </row>
    <row r="27" spans="1:11" s="282" customFormat="1" ht="16.5" customHeight="1" x14ac:dyDescent="0.3">
      <c r="A27" s="1078" t="s">
        <v>63</v>
      </c>
      <c r="B27" s="1062" t="s">
        <v>493</v>
      </c>
      <c r="C27" s="1063" t="s">
        <v>138</v>
      </c>
      <c r="D27" s="668"/>
      <c r="E27" s="668"/>
      <c r="F27" s="671">
        <f t="shared" si="3"/>
        <v>0</v>
      </c>
      <c r="G27" s="1264"/>
      <c r="H27" s="1264"/>
      <c r="I27" s="1264"/>
      <c r="J27" s="1264"/>
      <c r="K27" s="1177"/>
    </row>
    <row r="28" spans="1:11" s="282" customFormat="1" ht="16.5" customHeight="1" x14ac:dyDescent="0.3">
      <c r="A28" s="1080" t="s">
        <v>65</v>
      </c>
      <c r="B28" s="1092" t="s">
        <v>140</v>
      </c>
      <c r="C28" s="1093" t="s">
        <v>141</v>
      </c>
      <c r="D28" s="673"/>
      <c r="E28" s="673"/>
      <c r="F28" s="1094">
        <f t="shared" si="3"/>
        <v>0</v>
      </c>
      <c r="G28" s="1265"/>
      <c r="H28" s="1265"/>
      <c r="I28" s="1265">
        <v>2490</v>
      </c>
      <c r="J28" s="1265"/>
      <c r="K28" s="1178">
        <v>2490</v>
      </c>
    </row>
    <row r="29" spans="1:11" s="282" customFormat="1" ht="21.75" customHeight="1" x14ac:dyDescent="0.3">
      <c r="A29" s="1084" t="s">
        <v>67</v>
      </c>
      <c r="B29" s="28" t="s">
        <v>494</v>
      </c>
      <c r="C29" s="1095" t="s">
        <v>144</v>
      </c>
      <c r="D29" s="674">
        <f>SUM(D16+D17+D18+D21+D22+D23+D24+D25+D26+D27+D28)</f>
        <v>800000</v>
      </c>
      <c r="E29" s="674">
        <f>SUM(E16+E17+E18+E21+E22+E23+E24+E25+E26+E27+E28)</f>
        <v>0</v>
      </c>
      <c r="F29" s="674">
        <f>SUM(F16+F17+F18+F21+F22+F23+F24+F25+F26+F27+F28)</f>
        <v>800000</v>
      </c>
      <c r="G29" s="674">
        <f t="shared" ref="G29:I29" si="4">SUM(G16+G17+G18+G21+G22+G23+G24+G25+G26+G27+G28)</f>
        <v>0</v>
      </c>
      <c r="H29" s="674">
        <f t="shared" si="4"/>
        <v>0</v>
      </c>
      <c r="I29" s="674">
        <f t="shared" si="4"/>
        <v>4160</v>
      </c>
      <c r="J29" s="1358"/>
      <c r="K29" s="1179">
        <f t="shared" ref="K29" si="5">SUM(K16+K17+K18+K21+K22+K23+K24+K25+K26+K27+K28)</f>
        <v>804160</v>
      </c>
    </row>
    <row r="30" spans="1:11" s="285" customFormat="1" ht="21.75" customHeight="1" x14ac:dyDescent="0.3">
      <c r="A30" s="1084" t="s">
        <v>69</v>
      </c>
      <c r="B30" s="28" t="s">
        <v>448</v>
      </c>
      <c r="C30" s="1095" t="s">
        <v>162</v>
      </c>
      <c r="D30" s="674"/>
      <c r="E30" s="674"/>
      <c r="F30" s="674">
        <v>0</v>
      </c>
      <c r="G30" s="1267"/>
      <c r="H30" s="1267"/>
      <c r="I30" s="1267"/>
      <c r="J30" s="1267"/>
      <c r="K30" s="1180"/>
    </row>
    <row r="31" spans="1:11" s="282" customFormat="1" ht="21.75" customHeight="1" x14ac:dyDescent="0.3">
      <c r="A31" s="1101" t="s">
        <v>71</v>
      </c>
      <c r="B31" s="1099" t="s">
        <v>416</v>
      </c>
      <c r="C31" s="1100" t="s">
        <v>171</v>
      </c>
      <c r="D31" s="676"/>
      <c r="E31" s="676"/>
      <c r="F31" s="676">
        <v>0</v>
      </c>
      <c r="G31" s="1268">
        <v>15000</v>
      </c>
      <c r="H31" s="1268"/>
      <c r="I31" s="1268"/>
      <c r="J31" s="1268"/>
      <c r="K31" s="1181">
        <v>15000</v>
      </c>
    </row>
    <row r="32" spans="1:11" s="282" customFormat="1" ht="21.75" customHeight="1" x14ac:dyDescent="0.3">
      <c r="A32" s="1084" t="s">
        <v>74</v>
      </c>
      <c r="B32" s="28" t="s">
        <v>449</v>
      </c>
      <c r="C32" s="1095" t="s">
        <v>180</v>
      </c>
      <c r="D32" s="675"/>
      <c r="E32" s="675"/>
      <c r="F32" s="675">
        <v>0</v>
      </c>
      <c r="G32" s="1267"/>
      <c r="H32" s="1267"/>
      <c r="I32" s="1267"/>
      <c r="J32" s="1267"/>
      <c r="K32" s="1182"/>
    </row>
    <row r="33" spans="1:11" s="282" customFormat="1" ht="21.75" customHeight="1" x14ac:dyDescent="0.3">
      <c r="A33" s="1101" t="s">
        <v>77</v>
      </c>
      <c r="B33" s="1099" t="s">
        <v>495</v>
      </c>
      <c r="C33" s="1102"/>
      <c r="D33" s="1103">
        <f>D10+D15+D29+D30+D31+D32</f>
        <v>800000</v>
      </c>
      <c r="E33" s="1103">
        <f>E10+E15+E29+E30+E31+E32</f>
        <v>0</v>
      </c>
      <c r="F33" s="1103">
        <f>F10+F15+F29+F30+F31+F32</f>
        <v>800000</v>
      </c>
      <c r="G33" s="1103">
        <f t="shared" ref="G33:K33" si="6">G10+G15+G29+G30+G31+G32</f>
        <v>826175</v>
      </c>
      <c r="H33" s="1103">
        <f t="shared" si="6"/>
        <v>0</v>
      </c>
      <c r="I33" s="1103">
        <f t="shared" si="6"/>
        <v>1290039</v>
      </c>
      <c r="J33" s="1359"/>
      <c r="K33" s="1183">
        <f t="shared" si="6"/>
        <v>2916214</v>
      </c>
    </row>
    <row r="34" spans="1:11" s="279" customFormat="1" ht="21.75" customHeight="1" x14ac:dyDescent="0.3">
      <c r="A34" s="1079" t="s">
        <v>80</v>
      </c>
      <c r="B34" s="1096" t="s">
        <v>496</v>
      </c>
      <c r="C34" s="1097" t="s">
        <v>189</v>
      </c>
      <c r="D34" s="1098">
        <f>SUM(D35:D36)</f>
        <v>0</v>
      </c>
      <c r="E34" s="1098">
        <f>SUM(E35:E36)</f>
        <v>0</v>
      </c>
      <c r="F34" s="1098">
        <f>SUM(F35:F36)</f>
        <v>0</v>
      </c>
      <c r="G34" s="1269">
        <v>360928</v>
      </c>
      <c r="H34" s="1269"/>
      <c r="I34" s="1269"/>
      <c r="J34" s="1269"/>
      <c r="K34" s="1175">
        <v>360928</v>
      </c>
    </row>
    <row r="35" spans="1:11" s="279" customFormat="1" ht="21.75" customHeight="1" x14ac:dyDescent="0.3">
      <c r="A35" s="1078" t="s">
        <v>82</v>
      </c>
      <c r="B35" s="1071" t="s">
        <v>191</v>
      </c>
      <c r="C35" s="1069" t="s">
        <v>192</v>
      </c>
      <c r="D35" s="1070"/>
      <c r="E35" s="1070"/>
      <c r="F35" s="1070">
        <f>SUM(D35:E35)</f>
        <v>0</v>
      </c>
      <c r="G35" s="1264">
        <v>360928</v>
      </c>
      <c r="H35" s="1264"/>
      <c r="I35" s="1264"/>
      <c r="J35" s="1264"/>
      <c r="K35" s="1176">
        <v>360928</v>
      </c>
    </row>
    <row r="36" spans="1:11" s="279" customFormat="1" ht="21.75" customHeight="1" x14ac:dyDescent="0.3">
      <c r="A36" s="1078" t="s">
        <v>84</v>
      </c>
      <c r="B36" s="1071" t="s">
        <v>194</v>
      </c>
      <c r="C36" s="1069" t="s">
        <v>195</v>
      </c>
      <c r="D36" s="1070"/>
      <c r="E36" s="1070"/>
      <c r="F36" s="1070">
        <f>SUM(D36:E36)</f>
        <v>0</v>
      </c>
      <c r="G36" s="1264"/>
      <c r="H36" s="1264"/>
      <c r="I36" s="1264"/>
      <c r="J36" s="1264"/>
      <c r="K36" s="1176"/>
    </row>
    <row r="37" spans="1:11" s="279" customFormat="1" ht="21.75" customHeight="1" x14ac:dyDescent="0.3">
      <c r="A37" s="1078" t="s">
        <v>86</v>
      </c>
      <c r="B37" s="1068" t="s">
        <v>497</v>
      </c>
      <c r="C37" s="1069" t="s">
        <v>498</v>
      </c>
      <c r="D37" s="1070">
        <f>SUM(D38:D39)</f>
        <v>29604406</v>
      </c>
      <c r="E37" s="1070">
        <f t="shared" ref="E37:F37" si="7">SUM(E38:E39)</f>
        <v>0</v>
      </c>
      <c r="F37" s="1070">
        <f t="shared" si="7"/>
        <v>29604406</v>
      </c>
      <c r="G37" s="1264">
        <v>94150</v>
      </c>
      <c r="H37" s="1264"/>
      <c r="I37" s="1264">
        <f>I38+I39</f>
        <v>4631094</v>
      </c>
      <c r="J37" s="1264"/>
      <c r="K37" s="1176">
        <f>F37+G37+H37+I37</f>
        <v>34329650</v>
      </c>
    </row>
    <row r="38" spans="1:11" s="279" customFormat="1" ht="21.75" customHeight="1" x14ac:dyDescent="0.3">
      <c r="A38" s="1078"/>
      <c r="B38" s="1072" t="s">
        <v>575</v>
      </c>
      <c r="C38" s="69" t="s">
        <v>498</v>
      </c>
      <c r="D38" s="1073">
        <v>20873710</v>
      </c>
      <c r="E38" s="1073"/>
      <c r="F38" s="1073">
        <v>20873710</v>
      </c>
      <c r="G38" s="1264">
        <v>94150</v>
      </c>
      <c r="H38" s="1264"/>
      <c r="I38" s="1264">
        <v>1783402</v>
      </c>
      <c r="J38" s="1264"/>
      <c r="K38" s="1176">
        <f>F38+G38+H38+I38</f>
        <v>22751262</v>
      </c>
    </row>
    <row r="39" spans="1:11" s="279" customFormat="1" ht="21.75" customHeight="1" x14ac:dyDescent="0.3">
      <c r="A39" s="1080"/>
      <c r="B39" s="1106" t="s">
        <v>576</v>
      </c>
      <c r="C39" s="71" t="s">
        <v>498</v>
      </c>
      <c r="D39" s="1107">
        <v>8730696</v>
      </c>
      <c r="E39" s="1107"/>
      <c r="F39" s="1107">
        <f>SUM(D39:E39)</f>
        <v>8730696</v>
      </c>
      <c r="G39" s="1265"/>
      <c r="H39" s="1265"/>
      <c r="I39" s="1265">
        <v>2847692</v>
      </c>
      <c r="J39" s="1265"/>
      <c r="K39" s="1184">
        <f>F39+G39+H39+I39</f>
        <v>11578388</v>
      </c>
    </row>
    <row r="40" spans="1:11" s="279" customFormat="1" ht="21.75" customHeight="1" x14ac:dyDescent="0.3">
      <c r="A40" s="1108" t="s">
        <v>89</v>
      </c>
      <c r="B40" s="28" t="s">
        <v>499</v>
      </c>
      <c r="C40" s="29" t="s">
        <v>500</v>
      </c>
      <c r="D40" s="678">
        <f>SUM(D34+D37)</f>
        <v>29604406</v>
      </c>
      <c r="E40" s="678">
        <f>SUM(E34+E37)</f>
        <v>0</v>
      </c>
      <c r="F40" s="678">
        <f>SUM(F34+F37)</f>
        <v>29604406</v>
      </c>
      <c r="G40" s="678">
        <f t="shared" ref="G40:K40" si="8">SUM(G34+G37)</f>
        <v>455078</v>
      </c>
      <c r="H40" s="678">
        <f t="shared" si="8"/>
        <v>0</v>
      </c>
      <c r="I40" s="678">
        <f t="shared" si="8"/>
        <v>4631094</v>
      </c>
      <c r="J40" s="970"/>
      <c r="K40" s="1136">
        <f t="shared" si="8"/>
        <v>34690578</v>
      </c>
    </row>
    <row r="41" spans="1:11" s="279" customFormat="1" ht="21.75" customHeight="1" x14ac:dyDescent="0.3">
      <c r="A41" s="1084" t="s">
        <v>93</v>
      </c>
      <c r="B41" s="28" t="s">
        <v>578</v>
      </c>
      <c r="C41" s="29" t="s">
        <v>198</v>
      </c>
      <c r="D41" s="678">
        <f>D40</f>
        <v>29604406</v>
      </c>
      <c r="E41" s="678">
        <f t="shared" ref="E41:K41" si="9">E40</f>
        <v>0</v>
      </c>
      <c r="F41" s="678">
        <f t="shared" si="9"/>
        <v>29604406</v>
      </c>
      <c r="G41" s="678">
        <f t="shared" si="9"/>
        <v>455078</v>
      </c>
      <c r="H41" s="678">
        <f t="shared" si="9"/>
        <v>0</v>
      </c>
      <c r="I41" s="678">
        <f t="shared" si="9"/>
        <v>4631094</v>
      </c>
      <c r="J41" s="970"/>
      <c r="K41" s="1136">
        <f t="shared" si="9"/>
        <v>34690578</v>
      </c>
    </row>
    <row r="42" spans="1:11" s="279" customFormat="1" ht="21.75" customHeight="1" x14ac:dyDescent="0.3">
      <c r="A42" s="1101" t="s">
        <v>96</v>
      </c>
      <c r="B42" s="1099" t="s">
        <v>502</v>
      </c>
      <c r="C42" s="1104"/>
      <c r="D42" s="1105">
        <f>D33+D41</f>
        <v>30404406</v>
      </c>
      <c r="E42" s="1105">
        <f>E33+E41</f>
        <v>0</v>
      </c>
      <c r="F42" s="1105">
        <f>F33+F41</f>
        <v>30404406</v>
      </c>
      <c r="G42" s="1105">
        <f t="shared" ref="G42:K42" si="10">G33+G41</f>
        <v>1281253</v>
      </c>
      <c r="H42" s="1105">
        <f t="shared" si="10"/>
        <v>0</v>
      </c>
      <c r="I42" s="1105">
        <f t="shared" si="10"/>
        <v>5921133</v>
      </c>
      <c r="J42" s="1360"/>
      <c r="K42" s="1185">
        <f t="shared" si="10"/>
        <v>37606792</v>
      </c>
    </row>
    <row r="43" spans="1:11" s="279" customFormat="1" ht="15" customHeight="1" x14ac:dyDescent="0.3">
      <c r="A43" s="294"/>
      <c r="B43" s="295"/>
      <c r="C43" s="296"/>
      <c r="D43" s="297"/>
      <c r="E43" s="297"/>
      <c r="F43" s="297"/>
      <c r="G43" s="1186"/>
      <c r="H43" s="1186"/>
      <c r="I43" s="1186"/>
      <c r="J43" s="1186"/>
      <c r="K43" s="1186"/>
    </row>
    <row r="44" spans="1:11" s="279" customFormat="1" ht="15" customHeight="1" x14ac:dyDescent="0.3">
      <c r="A44" s="1437" t="s">
        <v>503</v>
      </c>
      <c r="B44" s="1437"/>
      <c r="C44" s="1437"/>
      <c r="D44" s="1437"/>
      <c r="E44" s="1437"/>
      <c r="F44" s="1437"/>
      <c r="G44" s="1437"/>
      <c r="H44" s="1437"/>
      <c r="I44" s="1437"/>
      <c r="J44" s="1437"/>
      <c r="K44" s="1437"/>
    </row>
    <row r="45" spans="1:11" s="279" customFormat="1" ht="38.25" customHeight="1" x14ac:dyDescent="0.3">
      <c r="A45" s="270" t="s">
        <v>397</v>
      </c>
      <c r="B45" s="270" t="s">
        <v>266</v>
      </c>
      <c r="C45" s="298" t="s">
        <v>464</v>
      </c>
      <c r="D45" s="298" t="s">
        <v>465</v>
      </c>
      <c r="E45" s="298" t="s">
        <v>466</v>
      </c>
      <c r="F45" s="298" t="s">
        <v>809</v>
      </c>
      <c r="G45" s="1170" t="s">
        <v>936</v>
      </c>
      <c r="H45" s="1170" t="s">
        <v>971</v>
      </c>
      <c r="I45" s="1170" t="s">
        <v>974</v>
      </c>
      <c r="J45" s="1170" t="s">
        <v>987</v>
      </c>
      <c r="K45" s="1170" t="s">
        <v>937</v>
      </c>
    </row>
    <row r="46" spans="1:11" s="279" customFormat="1" ht="15" customHeight="1" x14ac:dyDescent="0.3">
      <c r="A46" s="299" t="s">
        <v>5</v>
      </c>
      <c r="B46" s="270" t="s">
        <v>6</v>
      </c>
      <c r="C46" s="270"/>
      <c r="D46" s="270" t="s">
        <v>8</v>
      </c>
      <c r="E46" s="270" t="s">
        <v>267</v>
      </c>
      <c r="F46" s="270" t="s">
        <v>467</v>
      </c>
      <c r="G46" s="1187" t="s">
        <v>767</v>
      </c>
      <c r="H46" s="1187" t="s">
        <v>938</v>
      </c>
      <c r="I46" s="1187" t="s">
        <v>939</v>
      </c>
      <c r="J46" s="1187" t="s">
        <v>972</v>
      </c>
      <c r="K46" s="1187" t="s">
        <v>973</v>
      </c>
    </row>
    <row r="47" spans="1:11" s="279" customFormat="1" ht="24.75" customHeight="1" x14ac:dyDescent="0.3">
      <c r="A47" s="1109" t="s">
        <v>9</v>
      </c>
      <c r="B47" s="1110" t="s">
        <v>203</v>
      </c>
      <c r="C47" s="32" t="s">
        <v>204</v>
      </c>
      <c r="D47" s="1111">
        <v>19068149</v>
      </c>
      <c r="E47" s="398"/>
      <c r="F47" s="398">
        <f>SUM(D47:E47)</f>
        <v>19068149</v>
      </c>
      <c r="G47" s="1258">
        <v>817411</v>
      </c>
      <c r="H47" s="1258"/>
      <c r="I47" s="1258">
        <v>3373277</v>
      </c>
      <c r="J47" s="1258"/>
      <c r="K47" s="1188">
        <v>23258837</v>
      </c>
    </row>
    <row r="48" spans="1:11" s="279" customFormat="1" ht="24.75" customHeight="1" x14ac:dyDescent="0.3">
      <c r="A48" s="1112" t="s">
        <v>12</v>
      </c>
      <c r="B48" s="400" t="s">
        <v>205</v>
      </c>
      <c r="C48" s="66" t="s">
        <v>206</v>
      </c>
      <c r="D48" s="401">
        <v>4445707</v>
      </c>
      <c r="E48" s="401"/>
      <c r="F48" s="401">
        <f>SUM(D48:E48)</f>
        <v>4445707</v>
      </c>
      <c r="G48" s="1259">
        <v>87914</v>
      </c>
      <c r="H48" s="1259"/>
      <c r="I48" s="1258">
        <v>744383</v>
      </c>
      <c r="J48" s="1258"/>
      <c r="K48" s="1176">
        <v>5278004</v>
      </c>
    </row>
    <row r="49" spans="1:13" s="279" customFormat="1" ht="24.75" customHeight="1" x14ac:dyDescent="0.3">
      <c r="A49" s="1112" t="s">
        <v>15</v>
      </c>
      <c r="B49" s="400" t="s">
        <v>207</v>
      </c>
      <c r="C49" s="66" t="s">
        <v>208</v>
      </c>
      <c r="D49" s="401">
        <v>6890550</v>
      </c>
      <c r="E49" s="401"/>
      <c r="F49" s="401">
        <f>SUM(D49:E49)</f>
        <v>6890550</v>
      </c>
      <c r="G49" s="1259">
        <v>375928</v>
      </c>
      <c r="H49" s="1259"/>
      <c r="I49" s="1258">
        <v>1168473</v>
      </c>
      <c r="J49" s="1258"/>
      <c r="K49" s="1176">
        <v>8434951</v>
      </c>
    </row>
    <row r="50" spans="1:13" s="279" customFormat="1" ht="24.75" customHeight="1" x14ac:dyDescent="0.3">
      <c r="A50" s="1112" t="s">
        <v>18</v>
      </c>
      <c r="B50" s="400" t="s">
        <v>209</v>
      </c>
      <c r="C50" s="66" t="s">
        <v>210</v>
      </c>
      <c r="D50" s="401"/>
      <c r="E50" s="401"/>
      <c r="F50" s="401">
        <f>SUM(D50:E50)</f>
        <v>0</v>
      </c>
      <c r="G50" s="1259"/>
      <c r="H50" s="1259"/>
      <c r="I50" s="1259"/>
      <c r="J50" s="1259"/>
      <c r="K50" s="1176"/>
    </row>
    <row r="51" spans="1:13" s="279" customFormat="1" ht="24.75" customHeight="1" x14ac:dyDescent="0.3">
      <c r="A51" s="1113" t="s">
        <v>21</v>
      </c>
      <c r="B51" s="1114" t="s">
        <v>211</v>
      </c>
      <c r="C51" s="1115" t="s">
        <v>212</v>
      </c>
      <c r="D51" s="682"/>
      <c r="E51" s="682"/>
      <c r="F51" s="682">
        <f>SUM(D51:E51)</f>
        <v>0</v>
      </c>
      <c r="G51" s="1260"/>
      <c r="H51" s="1260"/>
      <c r="I51" s="1260"/>
      <c r="J51" s="1260"/>
      <c r="K51" s="1184"/>
    </row>
    <row r="52" spans="1:13" s="273" customFormat="1" ht="24.75" customHeight="1" x14ac:dyDescent="0.3">
      <c r="A52" s="1116" t="s">
        <v>24</v>
      </c>
      <c r="B52" s="1117" t="s">
        <v>504</v>
      </c>
      <c r="C52" s="5" t="s">
        <v>229</v>
      </c>
      <c r="D52" s="1043">
        <f>SUM(D47:D51)</f>
        <v>30404406</v>
      </c>
      <c r="E52" s="1043">
        <f>SUM(E47:E51)</f>
        <v>0</v>
      </c>
      <c r="F52" s="1043">
        <f>SUM(F47:F51)</f>
        <v>30404406</v>
      </c>
      <c r="G52" s="1043">
        <f t="shared" ref="G52:J52" si="11">SUM(G47:G51)</f>
        <v>1281253</v>
      </c>
      <c r="H52" s="1043">
        <f t="shared" si="11"/>
        <v>0</v>
      </c>
      <c r="I52" s="1043">
        <f t="shared" si="11"/>
        <v>5286133</v>
      </c>
      <c r="J52" s="1043">
        <f t="shared" si="11"/>
        <v>0</v>
      </c>
      <c r="K52" s="1189">
        <f>SUM(K47:K51)</f>
        <v>36971792</v>
      </c>
      <c r="L52" s="306"/>
      <c r="M52" s="306"/>
    </row>
    <row r="53" spans="1:13" s="1058" customFormat="1" ht="24.75" customHeight="1" x14ac:dyDescent="0.3">
      <c r="A53" s="1289" t="s">
        <v>27</v>
      </c>
      <c r="B53" s="1290" t="s">
        <v>505</v>
      </c>
      <c r="C53" s="1291" t="s">
        <v>231</v>
      </c>
      <c r="D53" s="965"/>
      <c r="E53" s="965"/>
      <c r="F53" s="965">
        <f>SUM(D53:E53)</f>
        <v>0</v>
      </c>
      <c r="G53" s="1269"/>
      <c r="H53" s="1269"/>
      <c r="I53" s="1269">
        <v>635000</v>
      </c>
      <c r="J53" s="1269"/>
      <c r="K53" s="1292">
        <v>635000</v>
      </c>
      <c r="L53" s="1293"/>
      <c r="M53" s="1293"/>
    </row>
    <row r="54" spans="1:13" ht="24.75" customHeight="1" x14ac:dyDescent="0.3">
      <c r="A54" s="1112" t="s">
        <v>30</v>
      </c>
      <c r="B54" s="400" t="s">
        <v>232</v>
      </c>
      <c r="C54" s="66" t="s">
        <v>233</v>
      </c>
      <c r="D54" s="401"/>
      <c r="E54" s="401"/>
      <c r="F54" s="401">
        <f>SUM(D54:E54)</f>
        <v>0</v>
      </c>
      <c r="G54" s="1259"/>
      <c r="H54" s="1259"/>
      <c r="I54" s="1259"/>
      <c r="J54" s="1259"/>
      <c r="K54" s="1190"/>
      <c r="L54" s="309"/>
      <c r="M54" s="309"/>
    </row>
    <row r="55" spans="1:13" ht="24.75" customHeight="1" x14ac:dyDescent="0.3">
      <c r="A55" s="1113" t="s">
        <v>33</v>
      </c>
      <c r="B55" s="1114" t="s">
        <v>506</v>
      </c>
      <c r="C55" s="1115" t="s">
        <v>235</v>
      </c>
      <c r="D55" s="682"/>
      <c r="E55" s="682"/>
      <c r="F55" s="682">
        <f>SUM(D55:E55)</f>
        <v>0</v>
      </c>
      <c r="G55" s="1260"/>
      <c r="H55" s="1260"/>
      <c r="I55" s="1260"/>
      <c r="J55" s="1260"/>
      <c r="K55" s="1191"/>
      <c r="L55" s="309"/>
      <c r="M55" s="309"/>
    </row>
    <row r="56" spans="1:13" ht="24.75" customHeight="1" x14ac:dyDescent="0.3">
      <c r="A56" s="1118" t="s">
        <v>36</v>
      </c>
      <c r="B56" s="82" t="s">
        <v>507</v>
      </c>
      <c r="C56" s="29" t="s">
        <v>247</v>
      </c>
      <c r="D56" s="683">
        <f>SUM(D53:D55)</f>
        <v>0</v>
      </c>
      <c r="E56" s="683">
        <f t="shared" ref="E56:K56" si="12">SUM(E53:E55)</f>
        <v>0</v>
      </c>
      <c r="F56" s="683">
        <f t="shared" si="12"/>
        <v>0</v>
      </c>
      <c r="G56" s="683">
        <f t="shared" si="12"/>
        <v>0</v>
      </c>
      <c r="H56" s="683">
        <f t="shared" si="12"/>
        <v>0</v>
      </c>
      <c r="I56" s="683">
        <f t="shared" si="12"/>
        <v>635000</v>
      </c>
      <c r="J56" s="683">
        <f t="shared" si="12"/>
        <v>0</v>
      </c>
      <c r="K56" s="683">
        <f t="shared" si="12"/>
        <v>635000</v>
      </c>
      <c r="L56" s="309"/>
      <c r="M56" s="309"/>
    </row>
    <row r="57" spans="1:13" ht="24.75" customHeight="1" x14ac:dyDescent="0.3">
      <c r="A57" s="1118" t="s">
        <v>38</v>
      </c>
      <c r="B57" s="82" t="s">
        <v>508</v>
      </c>
      <c r="C57" s="29" t="s">
        <v>509</v>
      </c>
      <c r="D57" s="407">
        <f>D52+D56</f>
        <v>30404406</v>
      </c>
      <c r="E57" s="407">
        <f>E52+E56</f>
        <v>0</v>
      </c>
      <c r="F57" s="407">
        <f>F52+F56</f>
        <v>30404406</v>
      </c>
      <c r="G57" s="678">
        <f t="shared" ref="G57:K57" si="13">G52+G56</f>
        <v>1281253</v>
      </c>
      <c r="H57" s="678">
        <f t="shared" si="13"/>
        <v>0</v>
      </c>
      <c r="I57" s="678">
        <f t="shared" si="13"/>
        <v>5921133</v>
      </c>
      <c r="J57" s="678">
        <f t="shared" si="13"/>
        <v>0</v>
      </c>
      <c r="K57" s="1136">
        <f t="shared" si="13"/>
        <v>37606792</v>
      </c>
      <c r="L57" s="309"/>
      <c r="M57" s="309"/>
    </row>
    <row r="58" spans="1:13" ht="24.75" customHeight="1" x14ac:dyDescent="0.3">
      <c r="A58" s="730" t="s">
        <v>40</v>
      </c>
      <c r="B58" s="82" t="s">
        <v>510</v>
      </c>
      <c r="C58" s="29" t="s">
        <v>511</v>
      </c>
      <c r="D58" s="407"/>
      <c r="E58" s="407"/>
      <c r="F58" s="407">
        <f>SUM(D58:E58)</f>
        <v>0</v>
      </c>
      <c r="G58" s="1270"/>
      <c r="H58" s="1270"/>
      <c r="I58" s="1270"/>
      <c r="J58" s="1270"/>
      <c r="K58" s="1192"/>
      <c r="L58" s="309"/>
      <c r="M58" s="309"/>
    </row>
    <row r="59" spans="1:13" ht="24.75" customHeight="1" x14ac:dyDescent="0.3">
      <c r="A59" s="730" t="s">
        <v>44</v>
      </c>
      <c r="B59" s="82" t="s">
        <v>577</v>
      </c>
      <c r="C59" s="29" t="s">
        <v>259</v>
      </c>
      <c r="D59" s="407">
        <f>SUM(D58:D58)</f>
        <v>0</v>
      </c>
      <c r="E59" s="407">
        <f>SUM(E58:E58)</f>
        <v>0</v>
      </c>
      <c r="F59" s="407">
        <f>SUM(F58:F58)</f>
        <v>0</v>
      </c>
      <c r="G59" s="1270"/>
      <c r="H59" s="1270"/>
      <c r="I59" s="1270"/>
      <c r="J59" s="1270"/>
      <c r="K59" s="1192"/>
      <c r="L59" s="309"/>
      <c r="M59" s="309"/>
    </row>
    <row r="60" spans="1:13" ht="24.75" customHeight="1" x14ac:dyDescent="0.3">
      <c r="A60" s="730" t="s">
        <v>46</v>
      </c>
      <c r="B60" s="82" t="s">
        <v>512</v>
      </c>
      <c r="C60" s="29" t="s">
        <v>261</v>
      </c>
      <c r="D60" s="407">
        <f>SUM(D57+D59)</f>
        <v>30404406</v>
      </c>
      <c r="E60" s="407">
        <f>SUM(E57+E59)</f>
        <v>0</v>
      </c>
      <c r="F60" s="407">
        <f>SUM(F57+F59)</f>
        <v>30404406</v>
      </c>
      <c r="G60" s="678">
        <f t="shared" ref="G60:K60" si="14">SUM(G57+G59)</f>
        <v>1281253</v>
      </c>
      <c r="H60" s="678">
        <f t="shared" si="14"/>
        <v>0</v>
      </c>
      <c r="I60" s="678">
        <f t="shared" si="14"/>
        <v>5921133</v>
      </c>
      <c r="J60" s="678">
        <f t="shared" si="14"/>
        <v>0</v>
      </c>
      <c r="K60" s="1136">
        <f t="shared" si="14"/>
        <v>37606792</v>
      </c>
      <c r="L60" s="309"/>
      <c r="M60" s="309"/>
    </row>
    <row r="61" spans="1:13" ht="12" customHeight="1" x14ac:dyDescent="0.3">
      <c r="A61" s="317"/>
      <c r="B61" s="1055"/>
      <c r="C61" s="1056"/>
      <c r="D61" s="1056"/>
      <c r="E61" s="1056"/>
      <c r="F61" s="1056"/>
      <c r="G61" s="1193"/>
      <c r="H61" s="1193"/>
      <c r="I61" s="1193"/>
      <c r="J61" s="1193"/>
      <c r="K61" s="1193"/>
      <c r="L61" s="309"/>
      <c r="M61" s="309"/>
    </row>
    <row r="62" spans="1:13" ht="12" customHeight="1" x14ac:dyDescent="0.3">
      <c r="A62" s="317"/>
      <c r="B62" s="1055"/>
      <c r="C62" s="1056"/>
      <c r="D62" s="1056"/>
      <c r="E62" s="1056"/>
      <c r="F62" s="1056"/>
      <c r="G62" s="1193"/>
      <c r="H62" s="1193"/>
      <c r="I62" s="1193"/>
      <c r="J62" s="1193"/>
      <c r="K62" s="1193"/>
      <c r="L62" s="309"/>
      <c r="M62" s="309"/>
    </row>
    <row r="63" spans="1:13" x14ac:dyDescent="0.3">
      <c r="A63" s="320"/>
    </row>
    <row r="64" spans="1:13" x14ac:dyDescent="0.3">
      <c r="A64" s="320"/>
    </row>
    <row r="65" spans="1:1" x14ac:dyDescent="0.3">
      <c r="A65" s="320"/>
    </row>
  </sheetData>
  <sheetProtection formatCells="0"/>
  <mergeCells count="3">
    <mergeCell ref="A5:K5"/>
    <mergeCell ref="A44:K44"/>
    <mergeCell ref="A1:K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1" orientation="portrait" verticalDpi="300" r:id="rId1"/>
  <headerFooter alignWithMargins="0">
    <oddHeader>&amp;R&amp;"Times New Roman CE,Félkövér dőlt"&amp;11 11. melléklet a 20/2018.(XI.16.)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topLeftCell="A22" zoomScaleNormal="100" workbookViewId="0">
      <selection activeCell="D34" sqref="D34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6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36" t="s">
        <v>772</v>
      </c>
      <c r="B1" s="1442"/>
      <c r="C1" s="1442"/>
      <c r="D1" s="1442"/>
      <c r="E1" s="1442"/>
      <c r="F1" s="1442"/>
      <c r="G1" s="1442"/>
      <c r="H1" s="1442"/>
      <c r="I1" s="1442"/>
      <c r="J1" s="1442"/>
      <c r="K1" s="1442"/>
      <c r="L1" s="1442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56" t="s">
        <v>1</v>
      </c>
    </row>
    <row r="4" spans="1:12" s="232" customFormat="1" ht="69.75" customHeight="1" x14ac:dyDescent="0.3">
      <c r="A4" s="843" t="s">
        <v>397</v>
      </c>
      <c r="B4" s="843" t="s">
        <v>444</v>
      </c>
      <c r="C4" s="843" t="s">
        <v>445</v>
      </c>
      <c r="D4" s="843" t="s">
        <v>677</v>
      </c>
      <c r="E4" s="843" t="s">
        <v>446</v>
      </c>
      <c r="F4" s="843" t="s">
        <v>447</v>
      </c>
      <c r="G4" s="995" t="s">
        <v>448</v>
      </c>
      <c r="H4" s="995" t="s">
        <v>416</v>
      </c>
      <c r="I4" s="639" t="s">
        <v>449</v>
      </c>
      <c r="J4" s="996" t="s">
        <v>188</v>
      </c>
      <c r="K4" s="1119" t="s">
        <v>678</v>
      </c>
      <c r="L4" s="639" t="s">
        <v>450</v>
      </c>
    </row>
    <row r="5" spans="1:12" ht="31.5" customHeight="1" x14ac:dyDescent="0.3">
      <c r="A5" s="233" t="s">
        <v>9</v>
      </c>
      <c r="B5" s="234" t="s">
        <v>453</v>
      </c>
      <c r="C5" s="607" t="s">
        <v>454</v>
      </c>
      <c r="D5" s="602"/>
      <c r="E5" s="603"/>
      <c r="F5" s="603"/>
      <c r="G5" s="604"/>
      <c r="H5" s="604">
        <v>15000</v>
      </c>
      <c r="I5" s="603"/>
      <c r="J5" s="605">
        <v>360928</v>
      </c>
      <c r="K5" s="606">
        <v>34329650</v>
      </c>
      <c r="L5" s="615">
        <f>SUM(D5:K5)</f>
        <v>34705578</v>
      </c>
    </row>
    <row r="6" spans="1:12" ht="39" customHeight="1" x14ac:dyDescent="0.3">
      <c r="A6" s="233" t="s">
        <v>12</v>
      </c>
      <c r="B6" s="234" t="s">
        <v>680</v>
      </c>
      <c r="C6" s="607" t="s">
        <v>679</v>
      </c>
      <c r="D6" s="602">
        <f>'11.sz.mell'!F8</f>
        <v>0</v>
      </c>
      <c r="E6" s="603"/>
      <c r="F6" s="603"/>
      <c r="G6" s="604"/>
      <c r="H6" s="604"/>
      <c r="I6" s="603"/>
      <c r="J6" s="605"/>
      <c r="K6" s="606">
        <v>2097054</v>
      </c>
      <c r="L6" s="615">
        <f>SUM(D6:K6)</f>
        <v>2097054</v>
      </c>
    </row>
    <row r="7" spans="1:12" ht="31.5" customHeight="1" x14ac:dyDescent="0.3">
      <c r="A7" s="233" t="s">
        <v>15</v>
      </c>
      <c r="B7" s="234" t="s">
        <v>682</v>
      </c>
      <c r="C7" s="607" t="s">
        <v>681</v>
      </c>
      <c r="D7" s="602"/>
      <c r="E7" s="603"/>
      <c r="F7" s="603">
        <v>804160</v>
      </c>
      <c r="G7" s="604"/>
      <c r="H7" s="604"/>
      <c r="I7" s="603"/>
      <c r="J7" s="605"/>
      <c r="K7" s="606"/>
      <c r="L7" s="615">
        <f>SUM(D7:K7)</f>
        <v>804160</v>
      </c>
    </row>
    <row r="8" spans="1:12" s="239" customFormat="1" ht="33" customHeight="1" x14ac:dyDescent="0.35">
      <c r="A8" s="1210" t="s">
        <v>18</v>
      </c>
      <c r="B8" s="236" t="s">
        <v>398</v>
      </c>
      <c r="C8" s="237"/>
      <c r="D8" s="238">
        <f>SUM(D5:D7)</f>
        <v>0</v>
      </c>
      <c r="E8" s="238">
        <f t="shared" ref="E8:L8" si="0">SUM(E5:E7)</f>
        <v>0</v>
      </c>
      <c r="F8" s="238">
        <f t="shared" si="0"/>
        <v>804160</v>
      </c>
      <c r="G8" s="238">
        <f t="shared" si="0"/>
        <v>0</v>
      </c>
      <c r="H8" s="238">
        <f t="shared" si="0"/>
        <v>15000</v>
      </c>
      <c r="I8" s="238">
        <f t="shared" si="0"/>
        <v>0</v>
      </c>
      <c r="J8" s="238">
        <f t="shared" si="0"/>
        <v>360928</v>
      </c>
      <c r="K8" s="1212">
        <f t="shared" si="0"/>
        <v>36426704</v>
      </c>
      <c r="L8" s="616">
        <f t="shared" si="0"/>
        <v>37606792</v>
      </c>
    </row>
    <row r="9" spans="1:12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2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2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2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2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20/2018.(XI.16.)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topLeftCell="C1" zoomScaleNormal="100" workbookViewId="0">
      <selection activeCell="D34" sqref="D34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2.796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36" t="s">
        <v>773</v>
      </c>
      <c r="B1" s="1442"/>
      <c r="C1" s="1442"/>
      <c r="D1" s="1442"/>
      <c r="E1" s="1442"/>
      <c r="F1" s="1442"/>
      <c r="G1" s="1442"/>
      <c r="H1" s="1442"/>
      <c r="I1" s="1442"/>
      <c r="J1" s="1442"/>
      <c r="K1" s="1442"/>
      <c r="L1" s="1442"/>
      <c r="M1" s="1442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43" t="s">
        <v>1</v>
      </c>
      <c r="L3" s="1443"/>
      <c r="M3" s="1443"/>
    </row>
    <row r="4" spans="1:13" s="232" customFormat="1" ht="75.75" customHeight="1" x14ac:dyDescent="0.3">
      <c r="A4" s="843" t="s">
        <v>397</v>
      </c>
      <c r="B4" s="843" t="s">
        <v>444</v>
      </c>
      <c r="C4" s="843" t="s">
        <v>445</v>
      </c>
      <c r="D4" s="843" t="s">
        <v>455</v>
      </c>
      <c r="E4" s="843" t="s">
        <v>205</v>
      </c>
      <c r="F4" s="843" t="s">
        <v>456</v>
      </c>
      <c r="G4" s="995" t="s">
        <v>209</v>
      </c>
      <c r="H4" s="995" t="s">
        <v>457</v>
      </c>
      <c r="I4" s="995" t="s">
        <v>230</v>
      </c>
      <c r="J4" s="996" t="s">
        <v>232</v>
      </c>
      <c r="K4" s="639" t="s">
        <v>234</v>
      </c>
      <c r="L4" s="996" t="s">
        <v>458</v>
      </c>
      <c r="M4" s="639" t="s">
        <v>459</v>
      </c>
    </row>
    <row r="5" spans="1:13" ht="46.5" customHeight="1" x14ac:dyDescent="0.3">
      <c r="A5" s="233" t="s">
        <v>9</v>
      </c>
      <c r="B5" s="234" t="s">
        <v>680</v>
      </c>
      <c r="C5" s="607" t="s">
        <v>679</v>
      </c>
      <c r="D5" s="259">
        <v>702858</v>
      </c>
      <c r="E5" s="260">
        <v>70659</v>
      </c>
      <c r="F5" s="260"/>
      <c r="G5" s="261"/>
      <c r="H5" s="261"/>
      <c r="I5" s="260"/>
      <c r="J5" s="262"/>
      <c r="K5" s="263"/>
      <c r="L5" s="262"/>
      <c r="M5" s="264">
        <f>SUM(D5:L5)</f>
        <v>773517</v>
      </c>
    </row>
    <row r="6" spans="1:13" ht="46.5" customHeight="1" x14ac:dyDescent="0.3">
      <c r="A6" s="233" t="s">
        <v>12</v>
      </c>
      <c r="B6" s="608" t="s">
        <v>684</v>
      </c>
      <c r="C6" s="609" t="s">
        <v>683</v>
      </c>
      <c r="D6" s="610"/>
      <c r="E6" s="611"/>
      <c r="F6" s="611">
        <v>4476621</v>
      </c>
      <c r="G6" s="612"/>
      <c r="H6" s="612"/>
      <c r="I6" s="611"/>
      <c r="J6" s="613"/>
      <c r="K6" s="614"/>
      <c r="L6" s="613"/>
      <c r="M6" s="264">
        <f>SUM(D6:L6)</f>
        <v>4476621</v>
      </c>
    </row>
    <row r="7" spans="1:13" ht="46.5" customHeight="1" x14ac:dyDescent="0.3">
      <c r="A7" s="1232" t="s">
        <v>15</v>
      </c>
      <c r="B7" s="608" t="s">
        <v>682</v>
      </c>
      <c r="C7" s="609" t="s">
        <v>681</v>
      </c>
      <c r="D7" s="610">
        <v>22555979</v>
      </c>
      <c r="E7" s="611">
        <v>5207345</v>
      </c>
      <c r="F7" s="611">
        <v>3958330</v>
      </c>
      <c r="G7" s="612"/>
      <c r="H7" s="612"/>
      <c r="I7" s="611">
        <v>635000</v>
      </c>
      <c r="J7" s="613"/>
      <c r="K7" s="614"/>
      <c r="L7" s="1233"/>
      <c r="M7" s="1234">
        <f>SUM(D7:L7)</f>
        <v>32356654</v>
      </c>
    </row>
    <row r="8" spans="1:13" s="239" customFormat="1" ht="33" customHeight="1" x14ac:dyDescent="0.35">
      <c r="A8" s="1213" t="s">
        <v>18</v>
      </c>
      <c r="B8" s="236" t="s">
        <v>398</v>
      </c>
      <c r="C8" s="237"/>
      <c r="D8" s="238">
        <f>SUM(D5:D7)</f>
        <v>23258837</v>
      </c>
      <c r="E8" s="238">
        <f t="shared" ref="E8:I8" si="0">SUM(E5:E7)</f>
        <v>5278004</v>
      </c>
      <c r="F8" s="238">
        <f t="shared" si="0"/>
        <v>8434951</v>
      </c>
      <c r="G8" s="238">
        <f t="shared" si="0"/>
        <v>0</v>
      </c>
      <c r="H8" s="238">
        <f t="shared" si="0"/>
        <v>0</v>
      </c>
      <c r="I8" s="238">
        <f t="shared" si="0"/>
        <v>635000</v>
      </c>
      <c r="J8" s="238">
        <f t="shared" ref="J8:M8" si="1">SUM(J5:J7)</f>
        <v>0</v>
      </c>
      <c r="K8" s="238">
        <f t="shared" si="1"/>
        <v>0</v>
      </c>
      <c r="L8" s="1212">
        <f t="shared" si="1"/>
        <v>0</v>
      </c>
      <c r="M8" s="616">
        <f t="shared" si="1"/>
        <v>37606792</v>
      </c>
    </row>
    <row r="9" spans="1:13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3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3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3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3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20/2018.(XI.16.)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18"/>
  <sheetViews>
    <sheetView view="pageLayout" topLeftCell="D1" zoomScaleNormal="82" zoomScaleSheetLayoutView="79" workbookViewId="0">
      <selection activeCell="A3" sqref="A3:B3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8" width="18.796875" style="1148" customWidth="1"/>
    <col min="9" max="9" width="18.69921875" style="1158" bestFit="1" customWidth="1"/>
    <col min="10" max="10" width="12.69921875" style="1" bestFit="1" customWidth="1"/>
    <col min="11" max="11" width="15" style="1" bestFit="1" customWidth="1"/>
    <col min="12" max="12" width="14.796875" style="1" bestFit="1" customWidth="1"/>
    <col min="13" max="16384" width="9.296875" style="1"/>
  </cols>
  <sheetData>
    <row r="1" spans="1:9" ht="60" customHeight="1" x14ac:dyDescent="0.35">
      <c r="A1" s="1373" t="s">
        <v>808</v>
      </c>
      <c r="B1" s="1373"/>
      <c r="C1" s="1373"/>
      <c r="D1" s="1373"/>
      <c r="E1" s="1373"/>
      <c r="F1" s="1373"/>
      <c r="G1" s="1373"/>
      <c r="H1" s="1373"/>
      <c r="I1" s="1373"/>
    </row>
    <row r="2" spans="1:9" ht="16" customHeight="1" x14ac:dyDescent="0.35">
      <c r="A2" s="1372" t="s">
        <v>0</v>
      </c>
      <c r="B2" s="1372"/>
      <c r="C2" s="1372"/>
      <c r="D2" s="1372"/>
      <c r="E2" s="1372"/>
      <c r="F2" s="1372"/>
      <c r="G2" s="1372"/>
      <c r="H2" s="1372"/>
      <c r="I2" s="1372"/>
    </row>
    <row r="3" spans="1:9" ht="16" customHeight="1" x14ac:dyDescent="0.35">
      <c r="A3" s="1371"/>
      <c r="B3" s="1371"/>
      <c r="C3" s="2"/>
      <c r="D3" s="3"/>
      <c r="I3" s="1149" t="s">
        <v>1</v>
      </c>
    </row>
    <row r="4" spans="1:9" ht="38.15" customHeight="1" x14ac:dyDescent="0.35">
      <c r="A4" s="4" t="s">
        <v>2</v>
      </c>
      <c r="B4" s="5" t="s">
        <v>3</v>
      </c>
      <c r="C4" s="685" t="s">
        <v>4</v>
      </c>
      <c r="D4" s="270" t="s">
        <v>809</v>
      </c>
      <c r="E4" s="1150" t="s">
        <v>936</v>
      </c>
      <c r="F4" s="1150" t="s">
        <v>971</v>
      </c>
      <c r="G4" s="1150" t="s">
        <v>974</v>
      </c>
      <c r="H4" s="1150" t="s">
        <v>987</v>
      </c>
      <c r="I4" s="1150" t="s">
        <v>937</v>
      </c>
    </row>
    <row r="5" spans="1:9" s="7" customFormat="1" ht="12" customHeight="1" x14ac:dyDescent="0.25">
      <c r="A5" s="4" t="s">
        <v>5</v>
      </c>
      <c r="B5" s="5" t="s">
        <v>6</v>
      </c>
      <c r="C5" s="685" t="s">
        <v>7</v>
      </c>
      <c r="D5" s="883" t="s">
        <v>8</v>
      </c>
      <c r="E5" s="1151" t="s">
        <v>267</v>
      </c>
      <c r="F5" s="1151" t="s">
        <v>467</v>
      </c>
      <c r="G5" s="1151" t="s">
        <v>767</v>
      </c>
      <c r="H5" s="1151" t="s">
        <v>938</v>
      </c>
      <c r="I5" s="1151" t="s">
        <v>939</v>
      </c>
    </row>
    <row r="6" spans="1:9" s="11" customFormat="1" ht="15.75" customHeight="1" x14ac:dyDescent="0.3">
      <c r="A6" s="8" t="s">
        <v>9</v>
      </c>
      <c r="B6" s="9" t="s">
        <v>10</v>
      </c>
      <c r="C6" s="10" t="s">
        <v>11</v>
      </c>
      <c r="D6" s="871">
        <f>'9.sz.mell.'!F6</f>
        <v>254204121</v>
      </c>
      <c r="E6" s="1237"/>
      <c r="F6" s="1237"/>
      <c r="G6" s="1237">
        <f>I6-D6-E6-F6</f>
        <v>0</v>
      </c>
      <c r="H6" s="1237"/>
      <c r="I6" s="1152">
        <v>254204121</v>
      </c>
    </row>
    <row r="7" spans="1:9" s="11" customFormat="1" ht="15.75" customHeight="1" x14ac:dyDescent="0.3">
      <c r="A7" s="12" t="s">
        <v>12</v>
      </c>
      <c r="B7" s="13" t="s">
        <v>13</v>
      </c>
      <c r="C7" s="14" t="s">
        <v>14</v>
      </c>
      <c r="D7" s="871">
        <f>'9.sz.mell.'!F7</f>
        <v>258658968</v>
      </c>
      <c r="E7" s="1238"/>
      <c r="F7" s="1238"/>
      <c r="G7" s="1237">
        <f t="shared" ref="G7:G8" si="0">I7-D7-E7-F7</f>
        <v>0</v>
      </c>
      <c r="H7" s="1237"/>
      <c r="I7" s="1153">
        <v>258658968</v>
      </c>
    </row>
    <row r="8" spans="1:9" s="11" customFormat="1" ht="24" customHeight="1" x14ac:dyDescent="0.3">
      <c r="A8" s="12" t="s">
        <v>15</v>
      </c>
      <c r="B8" s="13" t="s">
        <v>16</v>
      </c>
      <c r="C8" s="14" t="s">
        <v>17</v>
      </c>
      <c r="D8" s="871">
        <f>'9.sz.mell.'!F8</f>
        <v>349814402</v>
      </c>
      <c r="E8" s="1238">
        <v>11599053</v>
      </c>
      <c r="F8" s="1238"/>
      <c r="G8" s="1237">
        <f t="shared" si="0"/>
        <v>0</v>
      </c>
      <c r="H8" s="1237"/>
      <c r="I8" s="1153">
        <v>361413455</v>
      </c>
    </row>
    <row r="9" spans="1:9" s="11" customFormat="1" ht="15.75" customHeight="1" x14ac:dyDescent="0.3">
      <c r="A9" s="12" t="s">
        <v>18</v>
      </c>
      <c r="B9" s="13" t="s">
        <v>19</v>
      </c>
      <c r="C9" s="14" t="s">
        <v>20</v>
      </c>
      <c r="D9" s="871">
        <f>'9.sz.mell.'!F9</f>
        <v>29772710</v>
      </c>
      <c r="E9" s="1238"/>
      <c r="F9" s="1238"/>
      <c r="G9" s="1237">
        <v>1721621</v>
      </c>
      <c r="H9" s="1237"/>
      <c r="I9" s="1153">
        <v>31494331</v>
      </c>
    </row>
    <row r="10" spans="1:9" s="11" customFormat="1" ht="15.75" customHeight="1" x14ac:dyDescent="0.3">
      <c r="A10" s="8" t="s">
        <v>21</v>
      </c>
      <c r="B10" s="13" t="s">
        <v>22</v>
      </c>
      <c r="C10" s="14" t="s">
        <v>23</v>
      </c>
      <c r="D10" s="871"/>
      <c r="E10" s="1237">
        <v>4282960</v>
      </c>
      <c r="F10" s="1237"/>
      <c r="G10" s="1237">
        <v>3297665</v>
      </c>
      <c r="H10" s="1237"/>
      <c r="I10" s="1153">
        <v>7580625</v>
      </c>
    </row>
    <row r="11" spans="1:9" s="11" customFormat="1" ht="15.75" customHeight="1" x14ac:dyDescent="0.3">
      <c r="A11" s="17" t="s">
        <v>24</v>
      </c>
      <c r="B11" s="45" t="s">
        <v>25</v>
      </c>
      <c r="C11" s="18" t="s">
        <v>26</v>
      </c>
      <c r="D11" s="984">
        <f>'9.sz.mell.'!F11</f>
        <v>0</v>
      </c>
      <c r="E11" s="1239"/>
      <c r="F11" s="1239"/>
      <c r="G11" s="1237">
        <v>2380489</v>
      </c>
      <c r="H11" s="1239"/>
      <c r="I11" s="1154">
        <v>2380489</v>
      </c>
    </row>
    <row r="12" spans="1:9" s="11" customFormat="1" ht="15.75" customHeight="1" x14ac:dyDescent="0.3">
      <c r="A12" s="27" t="s">
        <v>27</v>
      </c>
      <c r="B12" s="28" t="s">
        <v>28</v>
      </c>
      <c r="C12" s="29" t="s">
        <v>29</v>
      </c>
      <c r="D12" s="716">
        <f>+D6+D7+D8+D9+D10+D11</f>
        <v>892450201</v>
      </c>
      <c r="E12" s="716">
        <f t="shared" ref="E12:I12" si="1">+E6+E7+E8+E9+E10+E11</f>
        <v>15882013</v>
      </c>
      <c r="F12" s="716">
        <f t="shared" si="1"/>
        <v>0</v>
      </c>
      <c r="G12" s="716">
        <f t="shared" si="1"/>
        <v>7399775</v>
      </c>
      <c r="H12" s="716">
        <f t="shared" si="1"/>
        <v>0</v>
      </c>
      <c r="I12" s="408">
        <f t="shared" si="1"/>
        <v>915731989</v>
      </c>
    </row>
    <row r="13" spans="1:9" s="11" customFormat="1" ht="15.75" customHeight="1" x14ac:dyDescent="0.3">
      <c r="A13" s="8" t="s">
        <v>30</v>
      </c>
      <c r="B13" s="9" t="s">
        <v>31</v>
      </c>
      <c r="C13" s="10" t="s">
        <v>32</v>
      </c>
      <c r="D13" s="871">
        <f>'9.sz.mell.'!F13</f>
        <v>0</v>
      </c>
      <c r="E13" s="1237"/>
      <c r="F13" s="1237"/>
      <c r="G13" s="1237">
        <f>I13-D13-E13-F13</f>
        <v>0</v>
      </c>
      <c r="H13" s="1237"/>
      <c r="I13" s="1155"/>
    </row>
    <row r="14" spans="1:9" s="11" customFormat="1" ht="15.75" customHeight="1" x14ac:dyDescent="0.3">
      <c r="A14" s="8" t="s">
        <v>33</v>
      </c>
      <c r="B14" s="13" t="s">
        <v>34</v>
      </c>
      <c r="C14" s="14" t="s">
        <v>35</v>
      </c>
      <c r="D14" s="402">
        <f>SUM(D15:D21)</f>
        <v>136597697</v>
      </c>
      <c r="E14" s="1237">
        <v>197277732</v>
      </c>
      <c r="F14" s="1237"/>
      <c r="G14" s="1237">
        <v>1410564</v>
      </c>
      <c r="H14" s="1237"/>
      <c r="I14" s="1153">
        <v>335285993</v>
      </c>
    </row>
    <row r="15" spans="1:9" s="11" customFormat="1" ht="24" customHeight="1" x14ac:dyDescent="0.3">
      <c r="A15" s="12" t="s">
        <v>36</v>
      </c>
      <c r="B15" s="15" t="s">
        <v>37</v>
      </c>
      <c r="C15" s="14" t="s">
        <v>35</v>
      </c>
      <c r="D15" s="872"/>
      <c r="E15" s="1237"/>
      <c r="F15" s="1237"/>
      <c r="G15" s="1237">
        <f t="shared" ref="G15:G21" si="2">I15-D15-E15-F15</f>
        <v>0</v>
      </c>
      <c r="H15" s="1237"/>
      <c r="I15" s="1153"/>
    </row>
    <row r="16" spans="1:9" s="11" customFormat="1" ht="18.75" customHeight="1" x14ac:dyDescent="0.3">
      <c r="A16" s="12" t="s">
        <v>38</v>
      </c>
      <c r="B16" s="16" t="s">
        <v>39</v>
      </c>
      <c r="C16" s="14" t="s">
        <v>35</v>
      </c>
      <c r="D16" s="872">
        <f>'9.sz.mell.'!F16</f>
        <v>0</v>
      </c>
      <c r="E16" s="1237"/>
      <c r="F16" s="1237"/>
      <c r="G16" s="1237">
        <f t="shared" si="2"/>
        <v>0</v>
      </c>
      <c r="H16" s="1237"/>
      <c r="I16" s="1153"/>
    </row>
    <row r="17" spans="1:9" s="11" customFormat="1" ht="15.75" customHeight="1" x14ac:dyDescent="0.3">
      <c r="A17" s="8" t="s">
        <v>40</v>
      </c>
      <c r="B17" s="16" t="s">
        <v>41</v>
      </c>
      <c r="C17" s="14" t="s">
        <v>35</v>
      </c>
      <c r="D17" s="872">
        <f>'9.sz.mell.'!F17</f>
        <v>12143562</v>
      </c>
      <c r="E17" s="1237"/>
      <c r="F17" s="1237"/>
      <c r="G17" s="1237">
        <f t="shared" si="2"/>
        <v>0</v>
      </c>
      <c r="H17" s="1237"/>
      <c r="I17" s="1153">
        <v>12143562</v>
      </c>
    </row>
    <row r="18" spans="1:9" s="11" customFormat="1" ht="19.5" customHeight="1" x14ac:dyDescent="0.3">
      <c r="A18" s="12" t="s">
        <v>42</v>
      </c>
      <c r="B18" s="16" t="s">
        <v>43</v>
      </c>
      <c r="C18" s="14" t="s">
        <v>35</v>
      </c>
      <c r="D18" s="872">
        <f>'9.sz.mell.'!F18</f>
        <v>25291600</v>
      </c>
      <c r="E18" s="1237"/>
      <c r="F18" s="1237"/>
      <c r="G18" s="1237">
        <f t="shared" si="2"/>
        <v>0</v>
      </c>
      <c r="H18" s="1237"/>
      <c r="I18" s="1153">
        <v>25291600</v>
      </c>
    </row>
    <row r="19" spans="1:9" s="11" customFormat="1" ht="19.5" customHeight="1" x14ac:dyDescent="0.3">
      <c r="A19" s="12" t="s">
        <v>44</v>
      </c>
      <c r="B19" s="16" t="s">
        <v>45</v>
      </c>
      <c r="C19" s="14" t="s">
        <v>35</v>
      </c>
      <c r="D19" s="872">
        <f>'9.sz.mell.'!F19</f>
        <v>24240000</v>
      </c>
      <c r="E19" s="1237"/>
      <c r="F19" s="1237"/>
      <c r="G19" s="1237">
        <f t="shared" si="2"/>
        <v>0</v>
      </c>
      <c r="H19" s="1237"/>
      <c r="I19" s="1153">
        <v>24240000</v>
      </c>
    </row>
    <row r="20" spans="1:9" s="11" customFormat="1" ht="24" customHeight="1" x14ac:dyDescent="0.3">
      <c r="A20" s="8" t="s">
        <v>46</v>
      </c>
      <c r="B20" s="16" t="s">
        <v>47</v>
      </c>
      <c r="C20" s="14" t="s">
        <v>35</v>
      </c>
      <c r="D20" s="872">
        <f>'9.sz.mell.'!F20+'11.sz.mell'!F8+'10.sz.mell'!G8</f>
        <v>72765560</v>
      </c>
      <c r="E20" s="1237">
        <v>5768526</v>
      </c>
      <c r="F20" s="1237"/>
      <c r="G20" s="1237">
        <f t="shared" si="2"/>
        <v>0</v>
      </c>
      <c r="H20" s="1237"/>
      <c r="I20" s="1153">
        <v>78534086</v>
      </c>
    </row>
    <row r="21" spans="1:9" s="11" customFormat="1" ht="24.75" customHeight="1" x14ac:dyDescent="0.3">
      <c r="A21" s="17" t="s">
        <v>48</v>
      </c>
      <c r="B21" s="16" t="s">
        <v>49</v>
      </c>
      <c r="C21" s="18" t="s">
        <v>35</v>
      </c>
      <c r="D21" s="872">
        <f>'10.sz.mell'!G9</f>
        <v>2156975</v>
      </c>
      <c r="E21" s="1237"/>
      <c r="F21" s="1237"/>
      <c r="G21" s="1237">
        <f t="shared" si="2"/>
        <v>0</v>
      </c>
      <c r="H21" s="1237"/>
      <c r="I21" s="1153">
        <v>2156975</v>
      </c>
    </row>
    <row r="22" spans="1:9" s="11" customFormat="1" ht="18" customHeight="1" x14ac:dyDescent="0.3">
      <c r="A22" s="19" t="s">
        <v>50</v>
      </c>
      <c r="B22" s="20" t="s">
        <v>51</v>
      </c>
      <c r="C22" s="21" t="s">
        <v>52</v>
      </c>
      <c r="D22" s="720">
        <f>SUM(D12+D13+D14)</f>
        <v>1029047898</v>
      </c>
      <c r="E22" s="720">
        <f t="shared" ref="E22:I22" si="3">SUM(E12+E13+E14)</f>
        <v>213159745</v>
      </c>
      <c r="F22" s="720">
        <f t="shared" si="3"/>
        <v>0</v>
      </c>
      <c r="G22" s="720">
        <f t="shared" si="3"/>
        <v>8810339</v>
      </c>
      <c r="H22" s="720">
        <f t="shared" si="3"/>
        <v>0</v>
      </c>
      <c r="I22" s="437">
        <f t="shared" si="3"/>
        <v>1251017982</v>
      </c>
    </row>
    <row r="23" spans="1:9" s="11" customFormat="1" ht="15.75" customHeight="1" x14ac:dyDescent="0.3">
      <c r="A23" s="8" t="s">
        <v>53</v>
      </c>
      <c r="B23" s="23" t="s">
        <v>54</v>
      </c>
      <c r="C23" s="10" t="s">
        <v>55</v>
      </c>
      <c r="D23" s="871"/>
      <c r="E23" s="1238"/>
      <c r="F23" s="1238"/>
      <c r="G23" s="1238">
        <f>G24</f>
        <v>0</v>
      </c>
      <c r="H23" s="1238"/>
      <c r="I23" s="1153"/>
    </row>
    <row r="24" spans="1:9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>SUM(D25:D30)</f>
        <v>0</v>
      </c>
      <c r="E24" s="1238"/>
      <c r="F24" s="1238"/>
      <c r="G24" s="1238"/>
      <c r="H24" s="1238"/>
      <c r="I24" s="1153"/>
    </row>
    <row r="25" spans="1:9" s="11" customFormat="1" ht="15.75" customHeight="1" x14ac:dyDescent="0.3">
      <c r="A25" s="12" t="s">
        <v>59</v>
      </c>
      <c r="B25" s="15" t="s">
        <v>60</v>
      </c>
      <c r="C25" s="14" t="s">
        <v>58</v>
      </c>
      <c r="D25" s="402"/>
      <c r="E25" s="1238"/>
      <c r="F25" s="1238"/>
      <c r="G25" s="1238"/>
      <c r="H25" s="1238"/>
      <c r="I25" s="1153"/>
    </row>
    <row r="26" spans="1:9" s="11" customFormat="1" ht="18.75" customHeight="1" x14ac:dyDescent="0.3">
      <c r="A26" s="8" t="s">
        <v>61</v>
      </c>
      <c r="B26" s="25" t="s">
        <v>62</v>
      </c>
      <c r="C26" s="14" t="s">
        <v>58</v>
      </c>
      <c r="D26" s="402"/>
      <c r="E26" s="1238"/>
      <c r="F26" s="1238"/>
      <c r="G26" s="1238"/>
      <c r="H26" s="1238"/>
      <c r="I26" s="1153"/>
    </row>
    <row r="27" spans="1:9" s="11" customFormat="1" ht="15.75" customHeight="1" x14ac:dyDescent="0.3">
      <c r="A27" s="12" t="s">
        <v>63</v>
      </c>
      <c r="B27" s="25" t="s">
        <v>64</v>
      </c>
      <c r="C27" s="14" t="s">
        <v>58</v>
      </c>
      <c r="D27" s="402"/>
      <c r="E27" s="1238"/>
      <c r="F27" s="1238"/>
      <c r="G27" s="1238"/>
      <c r="H27" s="1238"/>
      <c r="I27" s="1153"/>
    </row>
    <row r="28" spans="1:9" s="11" customFormat="1" ht="15.75" customHeight="1" x14ac:dyDescent="0.3">
      <c r="A28" s="12" t="s">
        <v>65</v>
      </c>
      <c r="B28" s="25" t="s">
        <v>66</v>
      </c>
      <c r="C28" s="14" t="s">
        <v>58</v>
      </c>
      <c r="D28" s="402"/>
      <c r="E28" s="1238"/>
      <c r="F28" s="1238"/>
      <c r="G28" s="1238"/>
      <c r="H28" s="1238"/>
      <c r="I28" s="1153"/>
    </row>
    <row r="29" spans="1:9" s="11" customFormat="1" ht="24.75" customHeight="1" x14ac:dyDescent="0.3">
      <c r="A29" s="8" t="s">
        <v>67</v>
      </c>
      <c r="B29" s="25" t="s">
        <v>68</v>
      </c>
      <c r="C29" s="14" t="s">
        <v>58</v>
      </c>
      <c r="D29" s="402"/>
      <c r="E29" s="1238"/>
      <c r="F29" s="1238"/>
      <c r="G29" s="1238"/>
      <c r="H29" s="1238"/>
      <c r="I29" s="1153"/>
    </row>
    <row r="30" spans="1:9" s="11" customFormat="1" ht="24" customHeight="1" x14ac:dyDescent="0.3">
      <c r="A30" s="17" t="s">
        <v>69</v>
      </c>
      <c r="B30" s="26" t="s">
        <v>70</v>
      </c>
      <c r="C30" s="18" t="s">
        <v>58</v>
      </c>
      <c r="D30" s="873"/>
      <c r="E30" s="1238"/>
      <c r="F30" s="1238"/>
      <c r="G30" s="1238"/>
      <c r="H30" s="1238"/>
      <c r="I30" s="1153"/>
    </row>
    <row r="31" spans="1:9" s="11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>SUM(D23+D24)</f>
        <v>0</v>
      </c>
      <c r="E31" s="716"/>
      <c r="F31" s="716"/>
      <c r="G31" s="716"/>
      <c r="H31" s="716"/>
      <c r="I31" s="408">
        <f t="shared" ref="I31" si="4">SUM(I23+I24)</f>
        <v>0</v>
      </c>
    </row>
    <row r="32" spans="1:9" s="11" customFormat="1" ht="14.25" customHeight="1" x14ac:dyDescent="0.3">
      <c r="A32" s="30" t="s">
        <v>74</v>
      </c>
      <c r="B32" s="31" t="s">
        <v>75</v>
      </c>
      <c r="C32" s="32" t="s">
        <v>76</v>
      </c>
      <c r="D32" s="874">
        <f>'9.sz.mell.'!F32</f>
        <v>0</v>
      </c>
      <c r="E32" s="1238"/>
      <c r="F32" s="1238"/>
      <c r="G32" s="1238">
        <v>11000</v>
      </c>
      <c r="H32" s="1238"/>
      <c r="I32" s="1153">
        <v>11000</v>
      </c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402">
        <f>SUM(D34:D36)</f>
        <v>131000000</v>
      </c>
      <c r="E33" s="1238"/>
      <c r="F33" s="1238"/>
      <c r="G33" s="1238">
        <v>11887269</v>
      </c>
      <c r="H33" s="1238"/>
      <c r="I33" s="1153">
        <v>142887269</v>
      </c>
    </row>
    <row r="34" spans="1:9" s="11" customFormat="1" ht="14.25" customHeight="1" x14ac:dyDescent="0.3">
      <c r="A34" s="12" t="s">
        <v>80</v>
      </c>
      <c r="B34" s="33" t="s">
        <v>81</v>
      </c>
      <c r="C34" s="34" t="s">
        <v>79</v>
      </c>
      <c r="D34" s="875">
        <f>'9.sz.mell.'!F34</f>
        <v>75000000</v>
      </c>
      <c r="E34" s="1238"/>
      <c r="F34" s="1238"/>
      <c r="G34" s="1238">
        <f t="shared" ref="G34:G42" si="5">I34-D34-E34-F34</f>
        <v>0</v>
      </c>
      <c r="H34" s="1238"/>
      <c r="I34" s="1153">
        <v>75000000</v>
      </c>
    </row>
    <row r="35" spans="1:9" s="11" customFormat="1" ht="14.25" customHeight="1" x14ac:dyDescent="0.3">
      <c r="A35" s="8" t="s">
        <v>82</v>
      </c>
      <c r="B35" s="35" t="s">
        <v>83</v>
      </c>
      <c r="C35" s="34" t="s">
        <v>79</v>
      </c>
      <c r="D35" s="875">
        <f>'9.sz.mell.'!F35</f>
        <v>6000000</v>
      </c>
      <c r="E35" s="1238"/>
      <c r="F35" s="1238"/>
      <c r="G35" s="1238">
        <v>11887269</v>
      </c>
      <c r="H35" s="1238"/>
      <c r="I35" s="1153">
        <v>17887269</v>
      </c>
    </row>
    <row r="36" spans="1:9" s="11" customFormat="1" ht="14.25" customHeight="1" x14ac:dyDescent="0.3">
      <c r="A36" s="8" t="s">
        <v>84</v>
      </c>
      <c r="B36" s="35" t="s">
        <v>85</v>
      </c>
      <c r="C36" s="34" t="s">
        <v>79</v>
      </c>
      <c r="D36" s="875">
        <f>'9.sz.mell.'!F36</f>
        <v>50000000</v>
      </c>
      <c r="E36" s="1238"/>
      <c r="F36" s="1238"/>
      <c r="G36" s="1238">
        <f t="shared" si="5"/>
        <v>0</v>
      </c>
      <c r="H36" s="1238"/>
      <c r="I36" s="1153">
        <v>50000000</v>
      </c>
    </row>
    <row r="37" spans="1:9" s="11" customFormat="1" ht="14.25" customHeight="1" x14ac:dyDescent="0.3">
      <c r="A37" s="12" t="s">
        <v>86</v>
      </c>
      <c r="B37" s="36" t="s">
        <v>87</v>
      </c>
      <c r="C37" s="14" t="s">
        <v>88</v>
      </c>
      <c r="D37" s="402">
        <f>SUM(D38:D39)</f>
        <v>580000000</v>
      </c>
      <c r="E37" s="1238"/>
      <c r="F37" s="1238"/>
      <c r="G37" s="1238">
        <f t="shared" si="5"/>
        <v>0</v>
      </c>
      <c r="H37" s="1238"/>
      <c r="I37" s="1153">
        <v>580000000</v>
      </c>
    </row>
    <row r="38" spans="1:9" s="11" customFormat="1" ht="14.25" customHeight="1" x14ac:dyDescent="0.3">
      <c r="A38" s="12" t="s">
        <v>89</v>
      </c>
      <c r="B38" s="37" t="s">
        <v>90</v>
      </c>
      <c r="C38" s="34" t="s">
        <v>88</v>
      </c>
      <c r="D38" s="875">
        <f>'9.sz.mell.'!F38</f>
        <v>580000000</v>
      </c>
      <c r="E38" s="1238"/>
      <c r="F38" s="1238"/>
      <c r="G38" s="1238">
        <f t="shared" si="5"/>
        <v>0</v>
      </c>
      <c r="H38" s="1238"/>
      <c r="I38" s="1153">
        <v>580000000</v>
      </c>
    </row>
    <row r="39" spans="1:9" s="11" customFormat="1" ht="14.25" customHeight="1" x14ac:dyDescent="0.3">
      <c r="A39" s="8" t="s">
        <v>91</v>
      </c>
      <c r="B39" s="37" t="s">
        <v>92</v>
      </c>
      <c r="C39" s="34" t="s">
        <v>88</v>
      </c>
      <c r="D39" s="875">
        <f>'9.sz.mell.'!F39</f>
        <v>0</v>
      </c>
      <c r="E39" s="1238"/>
      <c r="F39" s="1238"/>
      <c r="G39" s="1238">
        <f t="shared" si="5"/>
        <v>0</v>
      </c>
      <c r="H39" s="1238"/>
      <c r="I39" s="1153"/>
    </row>
    <row r="40" spans="1:9" s="11" customFormat="1" ht="17.25" customHeight="1" x14ac:dyDescent="0.3">
      <c r="A40" s="8" t="s">
        <v>93</v>
      </c>
      <c r="B40" s="38" t="s">
        <v>94</v>
      </c>
      <c r="C40" s="14" t="s">
        <v>95</v>
      </c>
      <c r="D40" s="402">
        <f>'9.sz.mell.'!F40</f>
        <v>40000000</v>
      </c>
      <c r="E40" s="1238"/>
      <c r="F40" s="1238"/>
      <c r="G40" s="1238">
        <f t="shared" si="5"/>
        <v>0</v>
      </c>
      <c r="H40" s="1238"/>
      <c r="I40" s="1153">
        <v>40000000</v>
      </c>
    </row>
    <row r="41" spans="1:9" s="11" customFormat="1" ht="17.25" customHeight="1" x14ac:dyDescent="0.3">
      <c r="A41" s="12" t="s">
        <v>96</v>
      </c>
      <c r="B41" s="36" t="s">
        <v>97</v>
      </c>
      <c r="C41" s="14" t="s">
        <v>98</v>
      </c>
      <c r="D41" s="402">
        <f>SUM(D42:D43)</f>
        <v>2300000</v>
      </c>
      <c r="E41" s="1238"/>
      <c r="F41" s="1238"/>
      <c r="G41" s="1238">
        <v>-800000</v>
      </c>
      <c r="H41" s="1238"/>
      <c r="I41" s="1153">
        <v>1500000</v>
      </c>
    </row>
    <row r="42" spans="1:9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2">
        <f>'9.sz.mell.'!F42</f>
        <v>1500000</v>
      </c>
      <c r="E42" s="1238"/>
      <c r="F42" s="1238"/>
      <c r="G42" s="1238">
        <f t="shared" si="5"/>
        <v>0</v>
      </c>
      <c r="H42" s="1238"/>
      <c r="I42" s="1153">
        <v>1500000</v>
      </c>
    </row>
    <row r="43" spans="1:9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2">
        <f>'9.sz.mell.'!F43</f>
        <v>800000</v>
      </c>
      <c r="E43" s="1238"/>
      <c r="F43" s="1238"/>
      <c r="G43" s="1238">
        <v>-800000</v>
      </c>
      <c r="H43" s="1238"/>
      <c r="I43" s="1153">
        <v>0</v>
      </c>
    </row>
    <row r="44" spans="1:9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2">
        <f>'9.sz.mell.'!F44</f>
        <v>1000000</v>
      </c>
      <c r="E44" s="1238">
        <v>6144185</v>
      </c>
      <c r="F44" s="1238"/>
      <c r="G44" s="1238">
        <v>1800000</v>
      </c>
      <c r="H44" s="1238"/>
      <c r="I44" s="1153">
        <v>8944185</v>
      </c>
    </row>
    <row r="45" spans="1:9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>SUM(D32+D33+D37+D40+D41+D44)</f>
        <v>754300000</v>
      </c>
      <c r="E45" s="716">
        <f t="shared" ref="E45:I45" si="6">SUM(E32+E33+E37+E40+E41+E44)</f>
        <v>6144185</v>
      </c>
      <c r="F45" s="716">
        <f t="shared" si="6"/>
        <v>0</v>
      </c>
      <c r="G45" s="716">
        <f t="shared" si="6"/>
        <v>12898269</v>
      </c>
      <c r="H45" s="716">
        <f t="shared" si="6"/>
        <v>0</v>
      </c>
      <c r="I45" s="408">
        <f t="shared" si="6"/>
        <v>773342454</v>
      </c>
    </row>
    <row r="46" spans="1:9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76">
        <f>'9.sz.mell.'!F46+'11.sz.mell'!F16+'10.sz.mell'!G16</f>
        <v>51000000</v>
      </c>
      <c r="E46" s="1238"/>
      <c r="F46" s="1238"/>
      <c r="G46" s="1238">
        <f>I46-D46-E46-F46</f>
        <v>0</v>
      </c>
      <c r="H46" s="1238"/>
      <c r="I46" s="1153">
        <v>51000000</v>
      </c>
    </row>
    <row r="47" spans="1:9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2">
        <f>'9.sz.mell.'!F47+'10.sz.mell'!G17+'11.sz.mell'!F17</f>
        <v>32821000</v>
      </c>
      <c r="E47" s="1238"/>
      <c r="F47" s="1238"/>
      <c r="G47" s="1238">
        <v>105000</v>
      </c>
      <c r="H47" s="1238"/>
      <c r="I47" s="1153">
        <v>32926000</v>
      </c>
    </row>
    <row r="48" spans="1:9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2">
        <f>'9.sz.mell.'!F48+'10.sz.mell'!G18+'11.sz.mell'!F18</f>
        <v>19990000</v>
      </c>
      <c r="E48" s="1238"/>
      <c r="F48" s="1238"/>
      <c r="G48" s="1238">
        <f t="shared" ref="G48:G55" si="7">I48-D48-E48-F48</f>
        <v>0</v>
      </c>
      <c r="H48" s="1238"/>
      <c r="I48" s="1153">
        <v>19990000</v>
      </c>
    </row>
    <row r="49" spans="1:9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2">
        <f>'9.sz.mell.'!F49+'10.sz.mell'!G21+'11.sz.mell'!F21</f>
        <v>42059542</v>
      </c>
      <c r="E49" s="1238"/>
      <c r="F49" s="1238"/>
      <c r="G49" s="1238">
        <f t="shared" si="7"/>
        <v>0</v>
      </c>
      <c r="H49" s="1238"/>
      <c r="I49" s="1153">
        <v>42059542</v>
      </c>
    </row>
    <row r="50" spans="1:9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2">
        <f>'9.sz.mell.'!F50</f>
        <v>23000000</v>
      </c>
      <c r="E50" s="1238"/>
      <c r="F50" s="1238"/>
      <c r="G50" s="1238">
        <f t="shared" si="7"/>
        <v>0</v>
      </c>
      <c r="H50" s="1238"/>
      <c r="I50" s="1153">
        <v>23000000</v>
      </c>
    </row>
    <row r="51" spans="1:9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2">
        <f>'9.sz.mell.'!F51+'10.sz.mell'!G23+'11.sz.mell'!F23</f>
        <v>25050000</v>
      </c>
      <c r="E51" s="1238"/>
      <c r="F51" s="1238"/>
      <c r="G51" s="1238">
        <v>1281</v>
      </c>
      <c r="H51" s="1238"/>
      <c r="I51" s="1153">
        <v>25051281</v>
      </c>
    </row>
    <row r="52" spans="1:9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2">
        <f>'9.sz.mell.'!F52+'10.sz.mell'!G24+'11.sz.mell'!F24</f>
        <v>0</v>
      </c>
      <c r="E52" s="1238"/>
      <c r="F52" s="1238"/>
      <c r="G52" s="1238">
        <v>2955000</v>
      </c>
      <c r="H52" s="1238"/>
      <c r="I52" s="1153">
        <v>2955000</v>
      </c>
    </row>
    <row r="53" spans="1:9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2">
        <f>'9.sz.mell.'!F53</f>
        <v>500000</v>
      </c>
      <c r="E53" s="1238">
        <v>1000000</v>
      </c>
      <c r="F53" s="1238"/>
      <c r="G53" s="1238">
        <v>1201754</v>
      </c>
      <c r="H53" s="1238"/>
      <c r="I53" s="1153">
        <v>2701754</v>
      </c>
    </row>
    <row r="54" spans="1:9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2">
        <f>'9.sz.mell.'!F54</f>
        <v>0</v>
      </c>
      <c r="E54" s="1238"/>
      <c r="F54" s="1238"/>
      <c r="G54" s="1238">
        <f t="shared" si="7"/>
        <v>0</v>
      </c>
      <c r="H54" s="1238"/>
      <c r="I54" s="1153"/>
    </row>
    <row r="55" spans="1:9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2">
        <f>'9.sz.mell.'!F55</f>
        <v>0</v>
      </c>
      <c r="E55" s="1238"/>
      <c r="F55" s="1238"/>
      <c r="G55" s="1238">
        <f t="shared" si="7"/>
        <v>0</v>
      </c>
      <c r="H55" s="1238"/>
      <c r="I55" s="1153"/>
    </row>
    <row r="56" spans="1:9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2">
        <f>'9.sz.mell.'!F56</f>
        <v>254000</v>
      </c>
      <c r="E56" s="1240">
        <v>7868235</v>
      </c>
      <c r="F56" s="1240"/>
      <c r="G56" s="1238">
        <v>164224</v>
      </c>
      <c r="H56" s="1238"/>
      <c r="I56" s="1153">
        <v>8286459</v>
      </c>
    </row>
    <row r="57" spans="1:9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>SUM(D46:D56)</f>
        <v>194674542</v>
      </c>
      <c r="E57" s="728">
        <f>SUM(E46:E56)</f>
        <v>8868235</v>
      </c>
      <c r="F57" s="728">
        <f>SUM(F46:F56)</f>
        <v>0</v>
      </c>
      <c r="G57" s="728">
        <f>SUM(G46:G56)</f>
        <v>4427259</v>
      </c>
      <c r="H57" s="728">
        <f>SUM(H46:H56)</f>
        <v>0</v>
      </c>
      <c r="I57" s="1156">
        <f t="shared" ref="I57" si="8">SUM(I46:I56)</f>
        <v>207970036</v>
      </c>
    </row>
    <row r="58" spans="1:9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77">
        <f>'9.sz.mell.'!F58</f>
        <v>0</v>
      </c>
      <c r="E58" s="1237"/>
      <c r="F58" s="1237"/>
      <c r="G58" s="1237"/>
      <c r="H58" s="1237"/>
      <c r="I58" s="1153"/>
    </row>
    <row r="59" spans="1:9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77">
        <f>'9.sz.mell.'!F59</f>
        <v>30555600</v>
      </c>
      <c r="E59" s="1238">
        <v>-260000</v>
      </c>
      <c r="F59" s="1238"/>
      <c r="G59" s="1238">
        <f>I59-D59-E59-F59</f>
        <v>0</v>
      </c>
      <c r="H59" s="1238"/>
      <c r="I59" s="1153">
        <v>30295600</v>
      </c>
    </row>
    <row r="60" spans="1:9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77">
        <f>'9.sz.mell.'!F60</f>
        <v>0</v>
      </c>
      <c r="E60" s="1238">
        <v>200000</v>
      </c>
      <c r="F60" s="1238"/>
      <c r="G60" s="1238">
        <f t="shared" ref="G60:G61" si="9">I60-D60-E60-F60</f>
        <v>0</v>
      </c>
      <c r="H60" s="1238"/>
      <c r="I60" s="1153">
        <v>200000</v>
      </c>
    </row>
    <row r="61" spans="1:9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77">
        <f>'9.sz.mell.'!F61</f>
        <v>0</v>
      </c>
      <c r="E61" s="1238"/>
      <c r="F61" s="1238"/>
      <c r="G61" s="1238">
        <f t="shared" si="9"/>
        <v>0</v>
      </c>
      <c r="H61" s="1238"/>
      <c r="I61" s="1153"/>
    </row>
    <row r="62" spans="1:9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77">
        <f>'9.sz.mell.'!F62</f>
        <v>0</v>
      </c>
      <c r="E62" s="1238"/>
      <c r="F62" s="1238"/>
      <c r="G62" s="1238">
        <f>I62-D62-E62-F62</f>
        <v>0</v>
      </c>
      <c r="H62" s="1238"/>
      <c r="I62" s="1153"/>
    </row>
    <row r="63" spans="1:9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20">
        <f>SUM(D58:D62)</f>
        <v>30555600</v>
      </c>
      <c r="E63" s="720">
        <f t="shared" ref="E63:I63" si="10">SUM(E58:E62)</f>
        <v>-60000</v>
      </c>
      <c r="F63" s="720">
        <f t="shared" si="10"/>
        <v>0</v>
      </c>
      <c r="G63" s="720">
        <f t="shared" si="10"/>
        <v>0</v>
      </c>
      <c r="H63" s="720"/>
      <c r="I63" s="437">
        <f t="shared" si="10"/>
        <v>30495600</v>
      </c>
    </row>
    <row r="64" spans="1:9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76"/>
      <c r="E64" s="1238">
        <v>15000</v>
      </c>
      <c r="F64" s="1238"/>
      <c r="G64" s="1238"/>
      <c r="H64" s="1238"/>
      <c r="I64" s="1153">
        <v>15000</v>
      </c>
    </row>
    <row r="65" spans="1:11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73"/>
      <c r="E65" s="1238"/>
      <c r="F65" s="1238"/>
      <c r="G65" s="1238"/>
      <c r="H65" s="1238"/>
      <c r="I65" s="1153"/>
    </row>
    <row r="66" spans="1:11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20">
        <f>SUM(D64:D65)</f>
        <v>0</v>
      </c>
      <c r="E66" s="720">
        <f t="shared" ref="E66:I66" si="11">SUM(E64:E65)</f>
        <v>15000</v>
      </c>
      <c r="F66" s="720">
        <f t="shared" si="11"/>
        <v>0</v>
      </c>
      <c r="G66" s="720"/>
      <c r="H66" s="720"/>
      <c r="I66" s="437">
        <f t="shared" si="11"/>
        <v>15000</v>
      </c>
    </row>
    <row r="67" spans="1:11" s="11" customFormat="1" ht="16.5" customHeight="1" x14ac:dyDescent="0.3">
      <c r="A67" s="8" t="s">
        <v>172</v>
      </c>
      <c r="B67" s="9" t="s">
        <v>173</v>
      </c>
      <c r="C67" s="10" t="s">
        <v>174</v>
      </c>
      <c r="D67" s="877"/>
      <c r="E67" s="1238"/>
      <c r="F67" s="1238"/>
      <c r="G67" s="1238"/>
      <c r="H67" s="1238"/>
      <c r="I67" s="1153"/>
    </row>
    <row r="68" spans="1:11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78"/>
      <c r="E68" s="1238">
        <v>60000</v>
      </c>
      <c r="F68" s="1238"/>
      <c r="G68" s="1238">
        <v>693667</v>
      </c>
      <c r="H68" s="1238"/>
      <c r="I68" s="1153">
        <v>753667</v>
      </c>
    </row>
    <row r="69" spans="1:11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79">
        <f>SUM(D67:D68)</f>
        <v>0</v>
      </c>
      <c r="E69" s="879">
        <f t="shared" ref="E69:I69" si="12">SUM(E67:E68)</f>
        <v>60000</v>
      </c>
      <c r="F69" s="879">
        <f t="shared" si="12"/>
        <v>0</v>
      </c>
      <c r="G69" s="879">
        <f t="shared" si="12"/>
        <v>693667</v>
      </c>
      <c r="H69" s="879">
        <f t="shared" si="12"/>
        <v>0</v>
      </c>
      <c r="I69" s="1157">
        <f t="shared" si="12"/>
        <v>753667</v>
      </c>
    </row>
    <row r="70" spans="1:11" s="11" customFormat="1" ht="21" customHeight="1" x14ac:dyDescent="0.3">
      <c r="A70" s="27" t="s">
        <v>181</v>
      </c>
      <c r="B70" s="46" t="s">
        <v>182</v>
      </c>
      <c r="C70" s="57" t="s">
        <v>183</v>
      </c>
      <c r="D70" s="716">
        <f>SUM(D22+D31+D45+D57+D63+D65+D69)</f>
        <v>2008578040</v>
      </c>
      <c r="E70" s="716">
        <f t="shared" ref="E70:H70" si="13">SUM(E22+E31+E45+E57+E63+E66+E69)</f>
        <v>228187165</v>
      </c>
      <c r="F70" s="716">
        <f t="shared" si="13"/>
        <v>0</v>
      </c>
      <c r="G70" s="716">
        <f t="shared" si="13"/>
        <v>26829534</v>
      </c>
      <c r="H70" s="716">
        <f t="shared" si="13"/>
        <v>0</v>
      </c>
      <c r="I70" s="408">
        <f>SUM(I22+I31+I45+I57+I63+I66+I69)</f>
        <v>2263594739</v>
      </c>
    </row>
    <row r="71" spans="1:11" s="11" customFormat="1" ht="14.25" customHeight="1" x14ac:dyDescent="0.3">
      <c r="A71" s="8" t="s">
        <v>184</v>
      </c>
      <c r="B71" s="9" t="s">
        <v>185</v>
      </c>
      <c r="C71" s="10" t="s">
        <v>186</v>
      </c>
      <c r="D71" s="880"/>
      <c r="E71" s="1238"/>
      <c r="F71" s="1238">
        <v>350000000</v>
      </c>
      <c r="G71" s="1238"/>
      <c r="H71" s="1238"/>
      <c r="I71" s="1153">
        <v>350000000</v>
      </c>
    </row>
    <row r="72" spans="1:11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f>SUM(D73:D74)</f>
        <v>2719145770</v>
      </c>
      <c r="E72" s="1238">
        <v>182135026</v>
      </c>
      <c r="F72" s="1238"/>
      <c r="G72" s="1238">
        <f>I72-D72-E72-F72</f>
        <v>0</v>
      </c>
      <c r="H72" s="1238"/>
      <c r="I72" s="1153">
        <v>2901280796</v>
      </c>
    </row>
    <row r="73" spans="1:11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81">
        <f>'9.sz.mell.'!F73+'10.sz.mell'!G35+'11.sz.mell'!F35</f>
        <v>2704506296</v>
      </c>
      <c r="E73" s="1238">
        <v>182135026</v>
      </c>
      <c r="F73" s="1238"/>
      <c r="G73" s="1238">
        <v>-36074310</v>
      </c>
      <c r="H73" s="1238"/>
      <c r="I73" s="1153">
        <f>I72-I74</f>
        <v>2850567012</v>
      </c>
    </row>
    <row r="74" spans="1:11" s="11" customFormat="1" ht="14.25" customHeight="1" x14ac:dyDescent="0.3">
      <c r="A74" s="12" t="s">
        <v>193</v>
      </c>
      <c r="B74" s="598" t="s">
        <v>194</v>
      </c>
      <c r="C74" s="14" t="s">
        <v>195</v>
      </c>
      <c r="D74" s="881">
        <f>'9.sz.mell.'!F74</f>
        <v>14639474</v>
      </c>
      <c r="E74" s="1238"/>
      <c r="F74" s="1238"/>
      <c r="G74" s="1238">
        <v>36074310</v>
      </c>
      <c r="H74" s="1238"/>
      <c r="I74" s="1153">
        <v>50713784</v>
      </c>
    </row>
    <row r="75" spans="1:11" s="11" customFormat="1" ht="14.25" customHeight="1" x14ac:dyDescent="0.3">
      <c r="A75" s="39" t="s">
        <v>196</v>
      </c>
      <c r="B75" s="597" t="s">
        <v>669</v>
      </c>
      <c r="C75" s="596" t="s">
        <v>671</v>
      </c>
      <c r="D75" s="882"/>
      <c r="E75" s="1238"/>
      <c r="F75" s="1238"/>
      <c r="G75" s="1238"/>
      <c r="H75" s="1238"/>
      <c r="I75" s="1153"/>
    </row>
    <row r="76" spans="1:11" s="11" customFormat="1" ht="14.25" customHeight="1" x14ac:dyDescent="0.3">
      <c r="A76" s="27" t="s">
        <v>199</v>
      </c>
      <c r="B76" s="60" t="s">
        <v>672</v>
      </c>
      <c r="C76" s="61" t="s">
        <v>198</v>
      </c>
      <c r="D76" s="716">
        <f>SUM(D71+D72+D75)</f>
        <v>2719145770</v>
      </c>
      <c r="E76" s="716">
        <f t="shared" ref="E76:I76" si="14">SUM(E71+E72+E75)</f>
        <v>182135026</v>
      </c>
      <c r="F76" s="716">
        <f t="shared" si="14"/>
        <v>350000000</v>
      </c>
      <c r="G76" s="716">
        <f t="shared" si="14"/>
        <v>0</v>
      </c>
      <c r="H76" s="716">
        <f t="shared" si="14"/>
        <v>0</v>
      </c>
      <c r="I76" s="408">
        <f t="shared" si="14"/>
        <v>3251280796</v>
      </c>
    </row>
    <row r="77" spans="1:11" s="11" customFormat="1" ht="18.75" customHeight="1" x14ac:dyDescent="0.3">
      <c r="A77" s="27" t="s">
        <v>670</v>
      </c>
      <c r="B77" s="60" t="s">
        <v>673</v>
      </c>
      <c r="C77" s="61" t="s">
        <v>674</v>
      </c>
      <c r="D77" s="716">
        <f>SUM(D76,D70)</f>
        <v>4727723810</v>
      </c>
      <c r="E77" s="716">
        <f t="shared" ref="E77:H77" si="15">SUM(E76,E70)</f>
        <v>410322191</v>
      </c>
      <c r="F77" s="716">
        <f t="shared" si="15"/>
        <v>350000000</v>
      </c>
      <c r="G77" s="716">
        <f t="shared" si="15"/>
        <v>26829534</v>
      </c>
      <c r="H77" s="716">
        <f t="shared" si="15"/>
        <v>0</v>
      </c>
      <c r="I77" s="408">
        <f>SUM(I76,I70)</f>
        <v>5514875535</v>
      </c>
      <c r="J77" s="855" t="s">
        <v>777</v>
      </c>
      <c r="K77" s="1134" t="s">
        <v>777</v>
      </c>
    </row>
    <row r="78" spans="1:11" ht="17.25" customHeight="1" x14ac:dyDescent="0.35">
      <c r="A78" s="1372"/>
      <c r="B78" s="1372"/>
      <c r="C78" s="1372"/>
      <c r="D78" s="1372"/>
    </row>
    <row r="79" spans="1:11" s="62" customFormat="1" ht="16.5" customHeight="1" x14ac:dyDescent="0.35">
      <c r="A79" s="1374" t="s">
        <v>201</v>
      </c>
      <c r="B79" s="1374"/>
      <c r="C79" s="1374"/>
      <c r="D79" s="1374"/>
      <c r="E79" s="1374"/>
      <c r="F79" s="1374"/>
      <c r="G79" s="1374"/>
      <c r="H79" s="1374"/>
      <c r="I79" s="1374"/>
    </row>
    <row r="80" spans="1:11" ht="38.15" customHeight="1" x14ac:dyDescent="0.35">
      <c r="A80" s="4" t="s">
        <v>2</v>
      </c>
      <c r="B80" s="5" t="s">
        <v>202</v>
      </c>
      <c r="C80" s="5" t="s">
        <v>4</v>
      </c>
      <c r="D80" s="6" t="s">
        <v>809</v>
      </c>
      <c r="E80" s="1150" t="s">
        <v>936</v>
      </c>
      <c r="F80" s="1150" t="s">
        <v>971</v>
      </c>
      <c r="G80" s="1150" t="s">
        <v>974</v>
      </c>
      <c r="H80" s="1150" t="s">
        <v>987</v>
      </c>
      <c r="I80" s="1150" t="s">
        <v>937</v>
      </c>
    </row>
    <row r="81" spans="1:9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241"/>
      <c r="F81" s="1241" t="s">
        <v>467</v>
      </c>
      <c r="G81" s="1241" t="s">
        <v>767</v>
      </c>
      <c r="H81" s="1241" t="s">
        <v>938</v>
      </c>
      <c r="I81" s="1159" t="s">
        <v>939</v>
      </c>
    </row>
    <row r="82" spans="1:9" ht="15.75" customHeight="1" x14ac:dyDescent="0.35">
      <c r="A82" s="76" t="s">
        <v>9</v>
      </c>
      <c r="B82" s="31" t="s">
        <v>203</v>
      </c>
      <c r="C82" s="32" t="s">
        <v>204</v>
      </c>
      <c r="D82" s="876">
        <f>'9.sz.mell.'!F81+'10.sz.mell'!G47+'11.sz.mell'!F47</f>
        <v>420426622</v>
      </c>
      <c r="E82" s="1242">
        <v>139813921</v>
      </c>
      <c r="F82" s="1242"/>
      <c r="G82" s="1242">
        <v>12013356</v>
      </c>
      <c r="H82" s="1242"/>
      <c r="I82" s="1160">
        <v>572253899</v>
      </c>
    </row>
    <row r="83" spans="1:9" ht="15.75" customHeight="1" x14ac:dyDescent="0.35">
      <c r="A83" s="47" t="s">
        <v>12</v>
      </c>
      <c r="B83" s="63" t="s">
        <v>205</v>
      </c>
      <c r="C83" s="64" t="s">
        <v>206</v>
      </c>
      <c r="D83" s="871">
        <f>'9.sz.mell.'!F82+'10.sz.mell'!G48+'11.sz.mell'!F48</f>
        <v>74818069</v>
      </c>
      <c r="E83" s="1242">
        <v>14263175</v>
      </c>
      <c r="F83" s="1242"/>
      <c r="G83" s="1242">
        <v>1429888</v>
      </c>
      <c r="H83" s="1242"/>
      <c r="I83" s="1161">
        <v>90511132</v>
      </c>
    </row>
    <row r="84" spans="1:9" ht="15.75" customHeight="1" x14ac:dyDescent="0.35">
      <c r="A84" s="49" t="s">
        <v>15</v>
      </c>
      <c r="B84" s="65" t="s">
        <v>207</v>
      </c>
      <c r="C84" s="66" t="s">
        <v>208</v>
      </c>
      <c r="D84" s="871">
        <f>'9.sz.mell.'!F83+'10.sz.mell'!G49+'11.sz.mell'!F49</f>
        <v>790903200</v>
      </c>
      <c r="E84" s="1242">
        <v>158493063</v>
      </c>
      <c r="F84" s="1242"/>
      <c r="G84" s="1242">
        <v>4165304</v>
      </c>
      <c r="H84" s="1242"/>
      <c r="I84" s="1161">
        <v>953561567</v>
      </c>
    </row>
    <row r="85" spans="1:9" ht="15.75" customHeight="1" x14ac:dyDescent="0.35">
      <c r="A85" s="47" t="s">
        <v>18</v>
      </c>
      <c r="B85" s="65" t="s">
        <v>209</v>
      </c>
      <c r="C85" s="66" t="s">
        <v>210</v>
      </c>
      <c r="D85" s="871">
        <f>'9.sz.mell.'!F84+'10.sz.mell'!G50+'11.sz.mell'!F50</f>
        <v>67243400</v>
      </c>
      <c r="E85" s="1242">
        <v>108000</v>
      </c>
      <c r="F85" s="1242"/>
      <c r="G85" s="1242">
        <v>-108000</v>
      </c>
      <c r="H85" s="1242"/>
      <c r="I85" s="1161">
        <v>67243400</v>
      </c>
    </row>
    <row r="86" spans="1:9" ht="15.75" customHeight="1" x14ac:dyDescent="0.35">
      <c r="A86" s="49" t="s">
        <v>21</v>
      </c>
      <c r="B86" s="65" t="s">
        <v>211</v>
      </c>
      <c r="C86" s="66" t="s">
        <v>212</v>
      </c>
      <c r="D86" s="402">
        <f>SUM(D87:D93)</f>
        <v>1019224403</v>
      </c>
      <c r="E86" s="1242">
        <v>87943115</v>
      </c>
      <c r="F86" s="1242"/>
      <c r="G86" s="1242">
        <v>-4506320</v>
      </c>
      <c r="H86" s="1242"/>
      <c r="I86" s="1161">
        <v>1102661198</v>
      </c>
    </row>
    <row r="87" spans="1:9" ht="15.75" customHeight="1" x14ac:dyDescent="0.35">
      <c r="A87" s="49" t="s">
        <v>24</v>
      </c>
      <c r="B87" s="589" t="s">
        <v>213</v>
      </c>
      <c r="C87" s="69" t="s">
        <v>214</v>
      </c>
      <c r="D87" s="875">
        <f>'9.sz.mell.'!F86</f>
        <v>509056</v>
      </c>
      <c r="E87" s="1242"/>
      <c r="F87" s="1242"/>
      <c r="G87" s="1242">
        <v>16980</v>
      </c>
      <c r="H87" s="1242"/>
      <c r="I87" s="1161">
        <v>526036</v>
      </c>
    </row>
    <row r="88" spans="1:9" ht="15.75" customHeight="1" x14ac:dyDescent="0.35">
      <c r="A88" s="49" t="s">
        <v>27</v>
      </c>
      <c r="B88" s="67" t="s">
        <v>215</v>
      </c>
      <c r="C88" s="93" t="s">
        <v>216</v>
      </c>
      <c r="D88" s="875">
        <f>'9.sz.mell.'!F87</f>
        <v>0</v>
      </c>
      <c r="E88" s="1242"/>
      <c r="F88" s="1242"/>
      <c r="G88" s="1242">
        <f t="shared" ref="G88:G95" si="16">I88-D88-E88</f>
        <v>0</v>
      </c>
      <c r="H88" s="1242"/>
      <c r="I88" s="1161"/>
    </row>
    <row r="89" spans="1:9" ht="15.75" customHeight="1" x14ac:dyDescent="0.35">
      <c r="A89" s="47" t="s">
        <v>30</v>
      </c>
      <c r="B89" s="67" t="s">
        <v>217</v>
      </c>
      <c r="C89" s="93" t="s">
        <v>218</v>
      </c>
      <c r="D89" s="875">
        <f>'9.sz.mell.'!F88</f>
        <v>0</v>
      </c>
      <c r="E89" s="1242"/>
      <c r="F89" s="1242"/>
      <c r="G89" s="1242">
        <f t="shared" si="16"/>
        <v>0</v>
      </c>
      <c r="H89" s="1242"/>
      <c r="I89" s="1161"/>
    </row>
    <row r="90" spans="1:9" ht="15.75" customHeight="1" x14ac:dyDescent="0.35">
      <c r="A90" s="49" t="s">
        <v>33</v>
      </c>
      <c r="B90" s="68" t="s">
        <v>219</v>
      </c>
      <c r="C90" s="93" t="s">
        <v>220</v>
      </c>
      <c r="D90" s="875">
        <f>'9.sz.mell.'!F89</f>
        <v>486644470</v>
      </c>
      <c r="E90" s="1242">
        <v>13031612</v>
      </c>
      <c r="F90" s="1242"/>
      <c r="G90" s="1242">
        <v>-14411651</v>
      </c>
      <c r="H90" s="1242"/>
      <c r="I90" s="1161">
        <v>485264431</v>
      </c>
    </row>
    <row r="91" spans="1:9" ht="15.75" customHeight="1" x14ac:dyDescent="0.35">
      <c r="A91" s="49" t="s">
        <v>36</v>
      </c>
      <c r="B91" s="67" t="s">
        <v>221</v>
      </c>
      <c r="C91" s="93" t="s">
        <v>222</v>
      </c>
      <c r="D91" s="875">
        <f>'9.sz.mell.'!F90+'10.sz.mell'!G51+'11.sz.mell'!F51</f>
        <v>0</v>
      </c>
      <c r="E91" s="1242"/>
      <c r="F91" s="1242"/>
      <c r="G91" s="1242">
        <f t="shared" si="16"/>
        <v>0</v>
      </c>
      <c r="H91" s="1242"/>
      <c r="I91" s="1161"/>
    </row>
    <row r="92" spans="1:9" ht="15.75" customHeight="1" x14ac:dyDescent="0.35">
      <c r="A92" s="49" t="s">
        <v>38</v>
      </c>
      <c r="B92" s="67" t="s">
        <v>223</v>
      </c>
      <c r="C92" s="93" t="s">
        <v>224</v>
      </c>
      <c r="D92" s="875">
        <f>'9.sz.mell.'!F91</f>
        <v>458797759</v>
      </c>
      <c r="E92" s="1242">
        <v>3836713</v>
      </c>
      <c r="F92" s="1242"/>
      <c r="G92" s="1242">
        <v>39314982</v>
      </c>
      <c r="H92" s="1242"/>
      <c r="I92" s="1161">
        <v>501949454</v>
      </c>
    </row>
    <row r="93" spans="1:9" ht="15.75" customHeight="1" x14ac:dyDescent="0.35">
      <c r="A93" s="47" t="s">
        <v>40</v>
      </c>
      <c r="B93" s="67" t="s">
        <v>225</v>
      </c>
      <c r="C93" s="93" t="s">
        <v>226</v>
      </c>
      <c r="D93" s="875">
        <f>'9.sz.mell.'!F92</f>
        <v>73273118</v>
      </c>
      <c r="E93" s="1242">
        <v>71074790</v>
      </c>
      <c r="F93" s="1242"/>
      <c r="G93" s="1242">
        <v>-29426631</v>
      </c>
      <c r="H93" s="1242"/>
      <c r="I93" s="1161">
        <v>114921277</v>
      </c>
    </row>
    <row r="94" spans="1:9" ht="15.75" customHeight="1" x14ac:dyDescent="0.35">
      <c r="A94" s="49" t="s">
        <v>42</v>
      </c>
      <c r="B94" s="67" t="s">
        <v>227</v>
      </c>
      <c r="C94" s="69" t="s">
        <v>226</v>
      </c>
      <c r="D94" s="875">
        <f>'9.sz.mell.'!F93</f>
        <v>28423854</v>
      </c>
      <c r="E94" s="1242">
        <v>71074790</v>
      </c>
      <c r="F94" s="1242"/>
      <c r="G94" s="1242">
        <v>-29426631</v>
      </c>
      <c r="H94" s="1242"/>
      <c r="I94" s="1161">
        <v>70072013</v>
      </c>
    </row>
    <row r="95" spans="1:9" ht="15.75" customHeight="1" x14ac:dyDescent="0.35">
      <c r="A95" s="50" t="s">
        <v>44</v>
      </c>
      <c r="B95" s="70" t="s">
        <v>228</v>
      </c>
      <c r="C95" s="71" t="s">
        <v>226</v>
      </c>
      <c r="D95" s="875">
        <f>'9.sz.mell.'!F94</f>
        <v>44849264</v>
      </c>
      <c r="E95" s="1242"/>
      <c r="F95" s="1242"/>
      <c r="G95" s="1242">
        <f t="shared" si="16"/>
        <v>0</v>
      </c>
      <c r="H95" s="1242"/>
      <c r="I95" s="1161">
        <v>44849264</v>
      </c>
    </row>
    <row r="96" spans="1:9" ht="15.75" customHeight="1" x14ac:dyDescent="0.35">
      <c r="A96" s="72" t="s">
        <v>46</v>
      </c>
      <c r="B96" s="73" t="s">
        <v>461</v>
      </c>
      <c r="C96" s="29" t="s">
        <v>229</v>
      </c>
      <c r="D96" s="728">
        <f>SUM(D82:D86)</f>
        <v>2372615694</v>
      </c>
      <c r="E96" s="728">
        <f t="shared" ref="E96:H96" si="17">SUM(E82:E86)</f>
        <v>400621274</v>
      </c>
      <c r="F96" s="728">
        <f t="shared" si="17"/>
        <v>0</v>
      </c>
      <c r="G96" s="728">
        <f t="shared" si="17"/>
        <v>12994228</v>
      </c>
      <c r="H96" s="728">
        <f t="shared" si="17"/>
        <v>0</v>
      </c>
      <c r="I96" s="1156">
        <f>SUM(I82:I86)</f>
        <v>2786231196</v>
      </c>
    </row>
    <row r="97" spans="1:10" ht="16.5" customHeight="1" x14ac:dyDescent="0.35">
      <c r="A97" s="47" t="s">
        <v>48</v>
      </c>
      <c r="B97" s="63" t="s">
        <v>230</v>
      </c>
      <c r="C97" s="64" t="s">
        <v>231</v>
      </c>
      <c r="D97" s="871">
        <f>'9.sz.mell.'!F96+'10.sz.mell'!G53</f>
        <v>2227237695</v>
      </c>
      <c r="E97" s="1243">
        <v>5950917</v>
      </c>
      <c r="F97" s="1243">
        <v>350000000</v>
      </c>
      <c r="G97" s="1337">
        <v>-67632730</v>
      </c>
      <c r="H97" s="1243"/>
      <c r="I97" s="1161">
        <v>2515555882</v>
      </c>
    </row>
    <row r="98" spans="1:10" ht="16.5" customHeight="1" x14ac:dyDescent="0.35">
      <c r="A98" s="49" t="s">
        <v>50</v>
      </c>
      <c r="B98" s="65" t="s">
        <v>232</v>
      </c>
      <c r="C98" s="66" t="s">
        <v>233</v>
      </c>
      <c r="D98" s="871">
        <f>'9.sz.mell.'!F97+'10.sz.mell'!G54</f>
        <v>77294738</v>
      </c>
      <c r="E98" s="1243">
        <v>3750000</v>
      </c>
      <c r="F98" s="1243"/>
      <c r="G98" s="1243">
        <v>80338224</v>
      </c>
      <c r="H98" s="1243"/>
      <c r="I98" s="1161">
        <v>161382962</v>
      </c>
    </row>
    <row r="99" spans="1:10" ht="16.5" customHeight="1" x14ac:dyDescent="0.35">
      <c r="A99" s="47" t="s">
        <v>53</v>
      </c>
      <c r="B99" s="13" t="s">
        <v>234</v>
      </c>
      <c r="C99" s="14" t="s">
        <v>235</v>
      </c>
      <c r="D99" s="402">
        <f>SUM(D100:D105)</f>
        <v>0</v>
      </c>
      <c r="E99" s="1243"/>
      <c r="F99" s="1243"/>
      <c r="G99" s="1243">
        <v>1129812</v>
      </c>
      <c r="H99" s="1243"/>
      <c r="I99" s="1161">
        <v>1129812</v>
      </c>
    </row>
    <row r="100" spans="1:10" ht="16.5" customHeight="1" x14ac:dyDescent="0.35">
      <c r="A100" s="49" t="s">
        <v>56</v>
      </c>
      <c r="B100" s="590" t="s">
        <v>236</v>
      </c>
      <c r="C100" s="34" t="s">
        <v>237</v>
      </c>
      <c r="D100" s="872">
        <f>'9.sz.mell.'!F99</f>
        <v>0</v>
      </c>
      <c r="E100" s="1243"/>
      <c r="F100" s="1243"/>
      <c r="G100" s="1243">
        <f t="shared" ref="G100:G104" si="18">I100-D100-E100-F100</f>
        <v>0</v>
      </c>
      <c r="H100" s="1243"/>
      <c r="I100" s="1161"/>
    </row>
    <row r="101" spans="1:10" ht="16.5" customHeight="1" x14ac:dyDescent="0.35">
      <c r="A101" s="47" t="s">
        <v>59</v>
      </c>
      <c r="B101" s="591" t="s">
        <v>217</v>
      </c>
      <c r="C101" s="34" t="s">
        <v>238</v>
      </c>
      <c r="D101" s="872">
        <f>'9.sz.mell.'!F100</f>
        <v>0</v>
      </c>
      <c r="E101" s="1243"/>
      <c r="F101" s="1243"/>
      <c r="G101" s="1243">
        <f t="shared" si="18"/>
        <v>0</v>
      </c>
      <c r="H101" s="1243"/>
      <c r="I101" s="1161"/>
    </row>
    <row r="102" spans="1:10" ht="16.5" customHeight="1" x14ac:dyDescent="0.35">
      <c r="A102" s="49" t="s">
        <v>61</v>
      </c>
      <c r="B102" s="591" t="s">
        <v>239</v>
      </c>
      <c r="C102" s="34" t="s">
        <v>240</v>
      </c>
      <c r="D102" s="872">
        <f>'9.sz.mell.'!F101</f>
        <v>0</v>
      </c>
      <c r="E102" s="1243"/>
      <c r="F102" s="1243"/>
      <c r="G102" s="1243">
        <f t="shared" si="18"/>
        <v>0</v>
      </c>
      <c r="H102" s="1243"/>
      <c r="I102" s="1161"/>
    </row>
    <row r="103" spans="1:10" ht="16.5" customHeight="1" x14ac:dyDescent="0.35">
      <c r="A103" s="47" t="s">
        <v>63</v>
      </c>
      <c r="B103" s="591" t="s">
        <v>241</v>
      </c>
      <c r="C103" s="34" t="s">
        <v>242</v>
      </c>
      <c r="D103" s="872">
        <f>'9.sz.mell.'!F102</f>
        <v>0</v>
      </c>
      <c r="E103" s="1243"/>
      <c r="F103" s="1243"/>
      <c r="G103" s="1243">
        <f t="shared" si="18"/>
        <v>0</v>
      </c>
      <c r="H103" s="1243"/>
      <c r="I103" s="1161"/>
    </row>
    <row r="104" spans="1:10" ht="16.5" customHeight="1" x14ac:dyDescent="0.35">
      <c r="A104" s="49" t="s">
        <v>65</v>
      </c>
      <c r="B104" s="591" t="s">
        <v>243</v>
      </c>
      <c r="C104" s="34" t="s">
        <v>244</v>
      </c>
      <c r="D104" s="872">
        <f>'9.sz.mell.'!F103</f>
        <v>0</v>
      </c>
      <c r="E104" s="1243"/>
      <c r="F104" s="1243"/>
      <c r="G104" s="1243">
        <f t="shared" si="18"/>
        <v>0</v>
      </c>
      <c r="H104" s="1243"/>
      <c r="I104" s="1161"/>
    </row>
    <row r="105" spans="1:10" ht="16.5" customHeight="1" x14ac:dyDescent="0.35">
      <c r="A105" s="74" t="s">
        <v>67</v>
      </c>
      <c r="B105" s="592" t="s">
        <v>245</v>
      </c>
      <c r="C105" s="34" t="s">
        <v>246</v>
      </c>
      <c r="D105" s="872">
        <f>'9.sz.mell.'!F104</f>
        <v>0</v>
      </c>
      <c r="E105" s="1243"/>
      <c r="F105" s="1243"/>
      <c r="G105" s="1243">
        <v>1129812</v>
      </c>
      <c r="H105" s="1243"/>
      <c r="I105" s="1161">
        <v>1129812</v>
      </c>
    </row>
    <row r="106" spans="1:10" ht="16.5" customHeight="1" x14ac:dyDescent="0.35">
      <c r="A106" s="72" t="s">
        <v>69</v>
      </c>
      <c r="B106" s="73" t="s">
        <v>460</v>
      </c>
      <c r="C106" s="29" t="s">
        <v>247</v>
      </c>
      <c r="D106" s="716">
        <f>+D97+D98+D99</f>
        <v>2304532433</v>
      </c>
      <c r="E106" s="716">
        <f t="shared" ref="E106:I106" si="19">+E97+E98+E99</f>
        <v>9700917</v>
      </c>
      <c r="F106" s="716">
        <f t="shared" si="19"/>
        <v>350000000</v>
      </c>
      <c r="G106" s="716">
        <f t="shared" si="19"/>
        <v>13835306</v>
      </c>
      <c r="H106" s="716">
        <f t="shared" si="19"/>
        <v>0</v>
      </c>
      <c r="I106" s="408">
        <f t="shared" si="19"/>
        <v>2678068656</v>
      </c>
    </row>
    <row r="107" spans="1:10" ht="23.25" customHeight="1" x14ac:dyDescent="0.35">
      <c r="A107" s="75" t="s">
        <v>71</v>
      </c>
      <c r="B107" s="46" t="s">
        <v>248</v>
      </c>
      <c r="C107" s="29" t="s">
        <v>249</v>
      </c>
      <c r="D107" s="884">
        <f>SUM(D96+D106)</f>
        <v>4677148127</v>
      </c>
      <c r="E107" s="721">
        <f t="shared" ref="E107:I107" si="20">SUM(E96+E106)</f>
        <v>410322191</v>
      </c>
      <c r="F107" s="721">
        <f t="shared" si="20"/>
        <v>350000000</v>
      </c>
      <c r="G107" s="721">
        <f t="shared" si="20"/>
        <v>26829534</v>
      </c>
      <c r="H107" s="721">
        <f t="shared" si="20"/>
        <v>0</v>
      </c>
      <c r="I107" s="1162">
        <f t="shared" si="20"/>
        <v>5464299852</v>
      </c>
    </row>
    <row r="108" spans="1:10" ht="16.5" customHeight="1" x14ac:dyDescent="0.35">
      <c r="A108" s="76" t="s">
        <v>74</v>
      </c>
      <c r="B108" s="77" t="s">
        <v>250</v>
      </c>
      <c r="C108" s="78" t="s">
        <v>251</v>
      </c>
      <c r="D108" s="885">
        <f>'9.sz.mell.'!F107</f>
        <v>18782887</v>
      </c>
      <c r="E108" s="1243"/>
      <c r="F108" s="1243"/>
      <c r="G108" s="1243"/>
      <c r="H108" s="1243"/>
      <c r="I108" s="1161">
        <v>18782887</v>
      </c>
    </row>
    <row r="109" spans="1:10" ht="16.5" customHeight="1" x14ac:dyDescent="0.35">
      <c r="A109" s="49" t="s">
        <v>77</v>
      </c>
      <c r="B109" s="79" t="s">
        <v>252</v>
      </c>
      <c r="C109" s="66" t="s">
        <v>253</v>
      </c>
      <c r="D109" s="729">
        <f>'9.sz.mell.'!F108</f>
        <v>0</v>
      </c>
      <c r="E109" s="1243"/>
      <c r="F109" s="1243"/>
      <c r="G109" s="1243"/>
      <c r="H109" s="1243"/>
      <c r="I109" s="1161"/>
    </row>
    <row r="110" spans="1:10" ht="16.5" customHeight="1" x14ac:dyDescent="0.35">
      <c r="A110" s="80" t="s">
        <v>80</v>
      </c>
      <c r="B110" s="79" t="s">
        <v>254</v>
      </c>
      <c r="C110" s="66" t="s">
        <v>255</v>
      </c>
      <c r="D110" s="880">
        <f>'9.sz.mell.'!F109</f>
        <v>31792796</v>
      </c>
      <c r="E110" s="1243"/>
      <c r="F110" s="1243"/>
      <c r="G110" s="1243"/>
      <c r="H110" s="1243"/>
      <c r="I110" s="1161">
        <v>31792796</v>
      </c>
    </row>
    <row r="111" spans="1:10" ht="16.5" customHeight="1" x14ac:dyDescent="0.35">
      <c r="A111" s="49" t="s">
        <v>82</v>
      </c>
      <c r="B111" s="79" t="s">
        <v>256</v>
      </c>
      <c r="C111" s="66" t="s">
        <v>257</v>
      </c>
      <c r="D111" s="402"/>
      <c r="E111" s="1243"/>
      <c r="F111" s="1243"/>
      <c r="G111" s="1243"/>
      <c r="H111" s="1243"/>
      <c r="I111" s="1161"/>
    </row>
    <row r="112" spans="1:10" ht="24.75" customHeight="1" x14ac:dyDescent="0.35">
      <c r="A112" s="81" t="s">
        <v>84</v>
      </c>
      <c r="B112" s="28" t="s">
        <v>258</v>
      </c>
      <c r="C112" s="29" t="s">
        <v>259</v>
      </c>
      <c r="D112" s="886">
        <f>SUM(D108:D111)</f>
        <v>50575683</v>
      </c>
      <c r="E112" s="886">
        <f t="shared" ref="E112:I112" si="21">SUM(E108:E111)</f>
        <v>0</v>
      </c>
      <c r="F112" s="886">
        <f t="shared" si="21"/>
        <v>0</v>
      </c>
      <c r="G112" s="886"/>
      <c r="H112" s="886"/>
      <c r="I112" s="426">
        <f t="shared" si="21"/>
        <v>50575683</v>
      </c>
      <c r="J112" s="83"/>
    </row>
    <row r="113" spans="1:12" s="11" customFormat="1" ht="27.75" customHeight="1" x14ac:dyDescent="0.3">
      <c r="A113" s="84">
        <v>32</v>
      </c>
      <c r="B113" s="20" t="s">
        <v>260</v>
      </c>
      <c r="C113" s="85" t="s">
        <v>261</v>
      </c>
      <c r="D113" s="886">
        <f>D107+D112</f>
        <v>4727723810</v>
      </c>
      <c r="E113" s="886">
        <f t="shared" ref="E113:I113" si="22">E107+E112</f>
        <v>410322191</v>
      </c>
      <c r="F113" s="886">
        <f t="shared" si="22"/>
        <v>350000000</v>
      </c>
      <c r="G113" s="886">
        <f t="shared" si="22"/>
        <v>26829534</v>
      </c>
      <c r="H113" s="886">
        <f t="shared" si="22"/>
        <v>0</v>
      </c>
      <c r="I113" s="426">
        <f t="shared" si="22"/>
        <v>5514875535</v>
      </c>
      <c r="K113" s="855"/>
    </row>
    <row r="114" spans="1:12" ht="16.5" customHeight="1" x14ac:dyDescent="0.35"/>
    <row r="115" spans="1:12" ht="30.75" customHeight="1" x14ac:dyDescent="0.35">
      <c r="A115" s="1375" t="s">
        <v>262</v>
      </c>
      <c r="B115" s="1375"/>
      <c r="C115" s="1375"/>
      <c r="D115" s="1375"/>
      <c r="E115" s="1375"/>
      <c r="F115" s="1375"/>
      <c r="G115" s="1375"/>
      <c r="H115" s="1375"/>
      <c r="I115" s="1375"/>
      <c r="L115" s="1133"/>
    </row>
    <row r="116" spans="1:12" ht="15" customHeight="1" x14ac:dyDescent="0.35">
      <c r="A116" s="1371"/>
      <c r="B116" s="1371"/>
      <c r="C116" s="2"/>
      <c r="D116" s="88"/>
    </row>
    <row r="117" spans="1:12" ht="29.25" customHeight="1" x14ac:dyDescent="0.35">
      <c r="A117" s="89">
        <v>1</v>
      </c>
      <c r="B117" s="1376" t="s">
        <v>263</v>
      </c>
      <c r="C117" s="1377"/>
      <c r="D117" s="90">
        <f>D70-D107</f>
        <v>-2668570087</v>
      </c>
      <c r="E117" s="1163">
        <f t="shared" ref="E117:I117" si="23">E70-E107</f>
        <v>-182135026</v>
      </c>
      <c r="F117" s="1163">
        <f t="shared" si="23"/>
        <v>-350000000</v>
      </c>
      <c r="G117" s="1163">
        <f t="shared" si="23"/>
        <v>0</v>
      </c>
      <c r="H117" s="1163">
        <f t="shared" ref="H117" si="24">H70-H107</f>
        <v>0</v>
      </c>
      <c r="I117" s="90">
        <f t="shared" si="23"/>
        <v>-3200705113</v>
      </c>
    </row>
    <row r="118" spans="1:12" ht="29.25" customHeight="1" x14ac:dyDescent="0.35">
      <c r="A118" s="91" t="s">
        <v>12</v>
      </c>
      <c r="B118" s="1369" t="s">
        <v>768</v>
      </c>
      <c r="C118" s="1370"/>
      <c r="D118" s="92">
        <f>D76-D112</f>
        <v>2668570087</v>
      </c>
      <c r="E118" s="1164">
        <f t="shared" ref="E118:I118" si="25">E76-E112</f>
        <v>182135026</v>
      </c>
      <c r="F118" s="1164">
        <f t="shared" si="25"/>
        <v>350000000</v>
      </c>
      <c r="G118" s="1164">
        <f t="shared" si="25"/>
        <v>0</v>
      </c>
      <c r="H118" s="1164">
        <f t="shared" si="25"/>
        <v>0</v>
      </c>
      <c r="I118" s="92">
        <f t="shared" si="25"/>
        <v>3200705113</v>
      </c>
    </row>
  </sheetData>
  <mergeCells count="9">
    <mergeCell ref="B118:C118"/>
    <mergeCell ref="A116:B116"/>
    <mergeCell ref="A3:B3"/>
    <mergeCell ref="A78:D78"/>
    <mergeCell ref="A1:I1"/>
    <mergeCell ref="A2:I2"/>
    <mergeCell ref="A79:I79"/>
    <mergeCell ref="A115:I115"/>
    <mergeCell ref="B117:C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7" fitToHeight="2" orientation="portrait" r:id="rId1"/>
  <headerFooter alignWithMargins="0">
    <oddHeader>&amp;R&amp;"Times New Roman CE,Félkövér dőlt"&amp;11 1. melléklet a 20/2018.(XI.16.)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topLeftCell="C20" zoomScaleNormal="86" workbookViewId="0">
      <selection activeCell="D34" sqref="D34"/>
    </sheetView>
  </sheetViews>
  <sheetFormatPr defaultRowHeight="15.5" x14ac:dyDescent="0.35"/>
  <cols>
    <col min="1" max="1" width="5.5" style="326" customWidth="1"/>
    <col min="2" max="2" width="28.796875" style="325" customWidth="1"/>
    <col min="3" max="14" width="11.296875" style="325" customWidth="1"/>
    <col min="15" max="15" width="11.296875" style="326" customWidth="1"/>
    <col min="16" max="16" width="10.5" style="325" bestFit="1" customWidth="1"/>
    <col min="17" max="256" width="9.296875" style="325"/>
    <col min="257" max="257" width="5.5" style="325" customWidth="1"/>
    <col min="258" max="258" width="28.796875" style="325" customWidth="1"/>
    <col min="259" max="271" width="11.296875" style="325" customWidth="1"/>
    <col min="272" max="512" width="9.296875" style="325"/>
    <col min="513" max="513" width="5.5" style="325" customWidth="1"/>
    <col min="514" max="514" width="28.796875" style="325" customWidth="1"/>
    <col min="515" max="527" width="11.296875" style="325" customWidth="1"/>
    <col min="528" max="768" width="9.296875" style="325"/>
    <col min="769" max="769" width="5.5" style="325" customWidth="1"/>
    <col min="770" max="770" width="28.796875" style="325" customWidth="1"/>
    <col min="771" max="783" width="11.296875" style="325" customWidth="1"/>
    <col min="784" max="1024" width="9.296875" style="325"/>
    <col min="1025" max="1025" width="5.5" style="325" customWidth="1"/>
    <col min="1026" max="1026" width="28.796875" style="325" customWidth="1"/>
    <col min="1027" max="1039" width="11.296875" style="325" customWidth="1"/>
    <col min="1040" max="1280" width="9.296875" style="325"/>
    <col min="1281" max="1281" width="5.5" style="325" customWidth="1"/>
    <col min="1282" max="1282" width="28.796875" style="325" customWidth="1"/>
    <col min="1283" max="1295" width="11.296875" style="325" customWidth="1"/>
    <col min="1296" max="1536" width="9.296875" style="325"/>
    <col min="1537" max="1537" width="5.5" style="325" customWidth="1"/>
    <col min="1538" max="1538" width="28.796875" style="325" customWidth="1"/>
    <col min="1539" max="1551" width="11.296875" style="325" customWidth="1"/>
    <col min="1552" max="1792" width="9.296875" style="325"/>
    <col min="1793" max="1793" width="5.5" style="325" customWidth="1"/>
    <col min="1794" max="1794" width="28.796875" style="325" customWidth="1"/>
    <col min="1795" max="1807" width="11.296875" style="325" customWidth="1"/>
    <col min="1808" max="2048" width="9.296875" style="325"/>
    <col min="2049" max="2049" width="5.5" style="325" customWidth="1"/>
    <col min="2050" max="2050" width="28.796875" style="325" customWidth="1"/>
    <col min="2051" max="2063" width="11.296875" style="325" customWidth="1"/>
    <col min="2064" max="2304" width="9.296875" style="325"/>
    <col min="2305" max="2305" width="5.5" style="325" customWidth="1"/>
    <col min="2306" max="2306" width="28.796875" style="325" customWidth="1"/>
    <col min="2307" max="2319" width="11.296875" style="325" customWidth="1"/>
    <col min="2320" max="2560" width="9.296875" style="325"/>
    <col min="2561" max="2561" width="5.5" style="325" customWidth="1"/>
    <col min="2562" max="2562" width="28.796875" style="325" customWidth="1"/>
    <col min="2563" max="2575" width="11.296875" style="325" customWidth="1"/>
    <col min="2576" max="2816" width="9.296875" style="325"/>
    <col min="2817" max="2817" width="5.5" style="325" customWidth="1"/>
    <col min="2818" max="2818" width="28.796875" style="325" customWidth="1"/>
    <col min="2819" max="2831" width="11.296875" style="325" customWidth="1"/>
    <col min="2832" max="3072" width="9.296875" style="325"/>
    <col min="3073" max="3073" width="5.5" style="325" customWidth="1"/>
    <col min="3074" max="3074" width="28.796875" style="325" customWidth="1"/>
    <col min="3075" max="3087" width="11.296875" style="325" customWidth="1"/>
    <col min="3088" max="3328" width="9.296875" style="325"/>
    <col min="3329" max="3329" width="5.5" style="325" customWidth="1"/>
    <col min="3330" max="3330" width="28.796875" style="325" customWidth="1"/>
    <col min="3331" max="3343" width="11.296875" style="325" customWidth="1"/>
    <col min="3344" max="3584" width="9.296875" style="325"/>
    <col min="3585" max="3585" width="5.5" style="325" customWidth="1"/>
    <col min="3586" max="3586" width="28.796875" style="325" customWidth="1"/>
    <col min="3587" max="3599" width="11.296875" style="325" customWidth="1"/>
    <col min="3600" max="3840" width="9.296875" style="325"/>
    <col min="3841" max="3841" width="5.5" style="325" customWidth="1"/>
    <col min="3842" max="3842" width="28.796875" style="325" customWidth="1"/>
    <col min="3843" max="3855" width="11.296875" style="325" customWidth="1"/>
    <col min="3856" max="4096" width="9.296875" style="325"/>
    <col min="4097" max="4097" width="5.5" style="325" customWidth="1"/>
    <col min="4098" max="4098" width="28.796875" style="325" customWidth="1"/>
    <col min="4099" max="4111" width="11.296875" style="325" customWidth="1"/>
    <col min="4112" max="4352" width="9.296875" style="325"/>
    <col min="4353" max="4353" width="5.5" style="325" customWidth="1"/>
    <col min="4354" max="4354" width="28.796875" style="325" customWidth="1"/>
    <col min="4355" max="4367" width="11.296875" style="325" customWidth="1"/>
    <col min="4368" max="4608" width="9.296875" style="325"/>
    <col min="4609" max="4609" width="5.5" style="325" customWidth="1"/>
    <col min="4610" max="4610" width="28.796875" style="325" customWidth="1"/>
    <col min="4611" max="4623" width="11.296875" style="325" customWidth="1"/>
    <col min="4624" max="4864" width="9.296875" style="325"/>
    <col min="4865" max="4865" width="5.5" style="325" customWidth="1"/>
    <col min="4866" max="4866" width="28.796875" style="325" customWidth="1"/>
    <col min="4867" max="4879" width="11.296875" style="325" customWidth="1"/>
    <col min="4880" max="5120" width="9.296875" style="325"/>
    <col min="5121" max="5121" width="5.5" style="325" customWidth="1"/>
    <col min="5122" max="5122" width="28.796875" style="325" customWidth="1"/>
    <col min="5123" max="5135" width="11.296875" style="325" customWidth="1"/>
    <col min="5136" max="5376" width="9.296875" style="325"/>
    <col min="5377" max="5377" width="5.5" style="325" customWidth="1"/>
    <col min="5378" max="5378" width="28.796875" style="325" customWidth="1"/>
    <col min="5379" max="5391" width="11.296875" style="325" customWidth="1"/>
    <col min="5392" max="5632" width="9.296875" style="325"/>
    <col min="5633" max="5633" width="5.5" style="325" customWidth="1"/>
    <col min="5634" max="5634" width="28.796875" style="325" customWidth="1"/>
    <col min="5635" max="5647" width="11.296875" style="325" customWidth="1"/>
    <col min="5648" max="5888" width="9.296875" style="325"/>
    <col min="5889" max="5889" width="5.5" style="325" customWidth="1"/>
    <col min="5890" max="5890" width="28.796875" style="325" customWidth="1"/>
    <col min="5891" max="5903" width="11.296875" style="325" customWidth="1"/>
    <col min="5904" max="6144" width="9.296875" style="325"/>
    <col min="6145" max="6145" width="5.5" style="325" customWidth="1"/>
    <col min="6146" max="6146" width="28.796875" style="325" customWidth="1"/>
    <col min="6147" max="6159" width="11.296875" style="325" customWidth="1"/>
    <col min="6160" max="6400" width="9.296875" style="325"/>
    <col min="6401" max="6401" width="5.5" style="325" customWidth="1"/>
    <col min="6402" max="6402" width="28.796875" style="325" customWidth="1"/>
    <col min="6403" max="6415" width="11.296875" style="325" customWidth="1"/>
    <col min="6416" max="6656" width="9.296875" style="325"/>
    <col min="6657" max="6657" width="5.5" style="325" customWidth="1"/>
    <col min="6658" max="6658" width="28.796875" style="325" customWidth="1"/>
    <col min="6659" max="6671" width="11.296875" style="325" customWidth="1"/>
    <col min="6672" max="6912" width="9.296875" style="325"/>
    <col min="6913" max="6913" width="5.5" style="325" customWidth="1"/>
    <col min="6914" max="6914" width="28.796875" style="325" customWidth="1"/>
    <col min="6915" max="6927" width="11.296875" style="325" customWidth="1"/>
    <col min="6928" max="7168" width="9.296875" style="325"/>
    <col min="7169" max="7169" width="5.5" style="325" customWidth="1"/>
    <col min="7170" max="7170" width="28.796875" style="325" customWidth="1"/>
    <col min="7171" max="7183" width="11.296875" style="325" customWidth="1"/>
    <col min="7184" max="7424" width="9.296875" style="325"/>
    <col min="7425" max="7425" width="5.5" style="325" customWidth="1"/>
    <col min="7426" max="7426" width="28.796875" style="325" customWidth="1"/>
    <col min="7427" max="7439" width="11.296875" style="325" customWidth="1"/>
    <col min="7440" max="7680" width="9.296875" style="325"/>
    <col min="7681" max="7681" width="5.5" style="325" customWidth="1"/>
    <col min="7682" max="7682" width="28.796875" style="325" customWidth="1"/>
    <col min="7683" max="7695" width="11.296875" style="325" customWidth="1"/>
    <col min="7696" max="7936" width="9.296875" style="325"/>
    <col min="7937" max="7937" width="5.5" style="325" customWidth="1"/>
    <col min="7938" max="7938" width="28.796875" style="325" customWidth="1"/>
    <col min="7939" max="7951" width="11.296875" style="325" customWidth="1"/>
    <col min="7952" max="8192" width="9.296875" style="325"/>
    <col min="8193" max="8193" width="5.5" style="325" customWidth="1"/>
    <col min="8194" max="8194" width="28.796875" style="325" customWidth="1"/>
    <col min="8195" max="8207" width="11.296875" style="325" customWidth="1"/>
    <col min="8208" max="8448" width="9.296875" style="325"/>
    <col min="8449" max="8449" width="5.5" style="325" customWidth="1"/>
    <col min="8450" max="8450" width="28.796875" style="325" customWidth="1"/>
    <col min="8451" max="8463" width="11.296875" style="325" customWidth="1"/>
    <col min="8464" max="8704" width="9.296875" style="325"/>
    <col min="8705" max="8705" width="5.5" style="325" customWidth="1"/>
    <col min="8706" max="8706" width="28.796875" style="325" customWidth="1"/>
    <col min="8707" max="8719" width="11.296875" style="325" customWidth="1"/>
    <col min="8720" max="8960" width="9.296875" style="325"/>
    <col min="8961" max="8961" width="5.5" style="325" customWidth="1"/>
    <col min="8962" max="8962" width="28.796875" style="325" customWidth="1"/>
    <col min="8963" max="8975" width="11.296875" style="325" customWidth="1"/>
    <col min="8976" max="9216" width="9.296875" style="325"/>
    <col min="9217" max="9217" width="5.5" style="325" customWidth="1"/>
    <col min="9218" max="9218" width="28.796875" style="325" customWidth="1"/>
    <col min="9219" max="9231" width="11.296875" style="325" customWidth="1"/>
    <col min="9232" max="9472" width="9.296875" style="325"/>
    <col min="9473" max="9473" width="5.5" style="325" customWidth="1"/>
    <col min="9474" max="9474" width="28.796875" style="325" customWidth="1"/>
    <col min="9475" max="9487" width="11.296875" style="325" customWidth="1"/>
    <col min="9488" max="9728" width="9.296875" style="325"/>
    <col min="9729" max="9729" width="5.5" style="325" customWidth="1"/>
    <col min="9730" max="9730" width="28.796875" style="325" customWidth="1"/>
    <col min="9731" max="9743" width="11.296875" style="325" customWidth="1"/>
    <col min="9744" max="9984" width="9.296875" style="325"/>
    <col min="9985" max="9985" width="5.5" style="325" customWidth="1"/>
    <col min="9986" max="9986" width="28.796875" style="325" customWidth="1"/>
    <col min="9987" max="9999" width="11.296875" style="325" customWidth="1"/>
    <col min="10000" max="10240" width="9.296875" style="325"/>
    <col min="10241" max="10241" width="5.5" style="325" customWidth="1"/>
    <col min="10242" max="10242" width="28.796875" style="325" customWidth="1"/>
    <col min="10243" max="10255" width="11.296875" style="325" customWidth="1"/>
    <col min="10256" max="10496" width="9.296875" style="325"/>
    <col min="10497" max="10497" width="5.5" style="325" customWidth="1"/>
    <col min="10498" max="10498" width="28.796875" style="325" customWidth="1"/>
    <col min="10499" max="10511" width="11.296875" style="325" customWidth="1"/>
    <col min="10512" max="10752" width="9.296875" style="325"/>
    <col min="10753" max="10753" width="5.5" style="325" customWidth="1"/>
    <col min="10754" max="10754" width="28.796875" style="325" customWidth="1"/>
    <col min="10755" max="10767" width="11.296875" style="325" customWidth="1"/>
    <col min="10768" max="11008" width="9.296875" style="325"/>
    <col min="11009" max="11009" width="5.5" style="325" customWidth="1"/>
    <col min="11010" max="11010" width="28.796875" style="325" customWidth="1"/>
    <col min="11011" max="11023" width="11.296875" style="325" customWidth="1"/>
    <col min="11024" max="11264" width="9.296875" style="325"/>
    <col min="11265" max="11265" width="5.5" style="325" customWidth="1"/>
    <col min="11266" max="11266" width="28.796875" style="325" customWidth="1"/>
    <col min="11267" max="11279" width="11.296875" style="325" customWidth="1"/>
    <col min="11280" max="11520" width="9.296875" style="325"/>
    <col min="11521" max="11521" width="5.5" style="325" customWidth="1"/>
    <col min="11522" max="11522" width="28.796875" style="325" customWidth="1"/>
    <col min="11523" max="11535" width="11.296875" style="325" customWidth="1"/>
    <col min="11536" max="11776" width="9.296875" style="325"/>
    <col min="11777" max="11777" width="5.5" style="325" customWidth="1"/>
    <col min="11778" max="11778" width="28.796875" style="325" customWidth="1"/>
    <col min="11779" max="11791" width="11.296875" style="325" customWidth="1"/>
    <col min="11792" max="12032" width="9.296875" style="325"/>
    <col min="12033" max="12033" width="5.5" style="325" customWidth="1"/>
    <col min="12034" max="12034" width="28.796875" style="325" customWidth="1"/>
    <col min="12035" max="12047" width="11.296875" style="325" customWidth="1"/>
    <col min="12048" max="12288" width="9.296875" style="325"/>
    <col min="12289" max="12289" width="5.5" style="325" customWidth="1"/>
    <col min="12290" max="12290" width="28.796875" style="325" customWidth="1"/>
    <col min="12291" max="12303" width="11.296875" style="325" customWidth="1"/>
    <col min="12304" max="12544" width="9.296875" style="325"/>
    <col min="12545" max="12545" width="5.5" style="325" customWidth="1"/>
    <col min="12546" max="12546" width="28.796875" style="325" customWidth="1"/>
    <col min="12547" max="12559" width="11.296875" style="325" customWidth="1"/>
    <col min="12560" max="12800" width="9.296875" style="325"/>
    <col min="12801" max="12801" width="5.5" style="325" customWidth="1"/>
    <col min="12802" max="12802" width="28.796875" style="325" customWidth="1"/>
    <col min="12803" max="12815" width="11.296875" style="325" customWidth="1"/>
    <col min="12816" max="13056" width="9.296875" style="325"/>
    <col min="13057" max="13057" width="5.5" style="325" customWidth="1"/>
    <col min="13058" max="13058" width="28.796875" style="325" customWidth="1"/>
    <col min="13059" max="13071" width="11.296875" style="325" customWidth="1"/>
    <col min="13072" max="13312" width="9.296875" style="325"/>
    <col min="13313" max="13313" width="5.5" style="325" customWidth="1"/>
    <col min="13314" max="13314" width="28.796875" style="325" customWidth="1"/>
    <col min="13315" max="13327" width="11.296875" style="325" customWidth="1"/>
    <col min="13328" max="13568" width="9.296875" style="325"/>
    <col min="13569" max="13569" width="5.5" style="325" customWidth="1"/>
    <col min="13570" max="13570" width="28.796875" style="325" customWidth="1"/>
    <col min="13571" max="13583" width="11.296875" style="325" customWidth="1"/>
    <col min="13584" max="13824" width="9.296875" style="325"/>
    <col min="13825" max="13825" width="5.5" style="325" customWidth="1"/>
    <col min="13826" max="13826" width="28.796875" style="325" customWidth="1"/>
    <col min="13827" max="13839" width="11.296875" style="325" customWidth="1"/>
    <col min="13840" max="14080" width="9.296875" style="325"/>
    <col min="14081" max="14081" width="5.5" style="325" customWidth="1"/>
    <col min="14082" max="14082" width="28.796875" style="325" customWidth="1"/>
    <col min="14083" max="14095" width="11.296875" style="325" customWidth="1"/>
    <col min="14096" max="14336" width="9.296875" style="325"/>
    <col min="14337" max="14337" width="5.5" style="325" customWidth="1"/>
    <col min="14338" max="14338" width="28.796875" style="325" customWidth="1"/>
    <col min="14339" max="14351" width="11.296875" style="325" customWidth="1"/>
    <col min="14352" max="14592" width="9.296875" style="325"/>
    <col min="14593" max="14593" width="5.5" style="325" customWidth="1"/>
    <col min="14594" max="14594" width="28.796875" style="325" customWidth="1"/>
    <col min="14595" max="14607" width="11.296875" style="325" customWidth="1"/>
    <col min="14608" max="14848" width="9.296875" style="325"/>
    <col min="14849" max="14849" width="5.5" style="325" customWidth="1"/>
    <col min="14850" max="14850" width="28.796875" style="325" customWidth="1"/>
    <col min="14851" max="14863" width="11.296875" style="325" customWidth="1"/>
    <col min="14864" max="15104" width="9.296875" style="325"/>
    <col min="15105" max="15105" width="5.5" style="325" customWidth="1"/>
    <col min="15106" max="15106" width="28.796875" style="325" customWidth="1"/>
    <col min="15107" max="15119" width="11.296875" style="325" customWidth="1"/>
    <col min="15120" max="15360" width="9.296875" style="325"/>
    <col min="15361" max="15361" width="5.5" style="325" customWidth="1"/>
    <col min="15362" max="15362" width="28.796875" style="325" customWidth="1"/>
    <col min="15363" max="15375" width="11.296875" style="325" customWidth="1"/>
    <col min="15376" max="15616" width="9.296875" style="325"/>
    <col min="15617" max="15617" width="5.5" style="325" customWidth="1"/>
    <col min="15618" max="15618" width="28.796875" style="325" customWidth="1"/>
    <col min="15619" max="15631" width="11.296875" style="325" customWidth="1"/>
    <col min="15632" max="15872" width="9.296875" style="325"/>
    <col min="15873" max="15873" width="5.5" style="325" customWidth="1"/>
    <col min="15874" max="15874" width="28.796875" style="325" customWidth="1"/>
    <col min="15875" max="15887" width="11.296875" style="325" customWidth="1"/>
    <col min="15888" max="16128" width="9.296875" style="325"/>
    <col min="16129" max="16129" width="5.5" style="325" customWidth="1"/>
    <col min="16130" max="16130" width="28.796875" style="325" customWidth="1"/>
    <col min="16131" max="16143" width="11.296875" style="325" customWidth="1"/>
    <col min="16144" max="16384" width="9.296875" style="325"/>
  </cols>
  <sheetData>
    <row r="1" spans="1:15" ht="45.75" customHeight="1" x14ac:dyDescent="0.35">
      <c r="A1" s="1444" t="s">
        <v>905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  <c r="N1" s="1445"/>
      <c r="O1" s="1445"/>
    </row>
    <row r="2" spans="1:15" ht="12" customHeight="1" x14ac:dyDescent="0.35">
      <c r="N2" s="327"/>
      <c r="O2" s="328" t="s">
        <v>412</v>
      </c>
    </row>
    <row r="3" spans="1:15" s="326" customFormat="1" ht="31.5" customHeight="1" x14ac:dyDescent="0.35">
      <c r="A3" s="329" t="s">
        <v>397</v>
      </c>
      <c r="B3" s="330" t="s">
        <v>266</v>
      </c>
      <c r="C3" s="330" t="s">
        <v>513</v>
      </c>
      <c r="D3" s="330" t="s">
        <v>514</v>
      </c>
      <c r="E3" s="330" t="s">
        <v>515</v>
      </c>
      <c r="F3" s="330" t="s">
        <v>516</v>
      </c>
      <c r="G3" s="330" t="s">
        <v>517</v>
      </c>
      <c r="H3" s="330" t="s">
        <v>518</v>
      </c>
      <c r="I3" s="330" t="s">
        <v>519</v>
      </c>
      <c r="J3" s="330" t="s">
        <v>520</v>
      </c>
      <c r="K3" s="330" t="s">
        <v>521</v>
      </c>
      <c r="L3" s="330" t="s">
        <v>522</v>
      </c>
      <c r="M3" s="330" t="s">
        <v>523</v>
      </c>
      <c r="N3" s="330" t="s">
        <v>524</v>
      </c>
      <c r="O3" s="331" t="s">
        <v>525</v>
      </c>
    </row>
    <row r="4" spans="1:15" s="333" customFormat="1" ht="21" customHeight="1" x14ac:dyDescent="0.3">
      <c r="A4" s="332" t="s">
        <v>9</v>
      </c>
      <c r="B4" s="1446" t="s">
        <v>264</v>
      </c>
      <c r="C4" s="1446"/>
      <c r="D4" s="1446"/>
      <c r="E4" s="1446"/>
      <c r="F4" s="1446"/>
      <c r="G4" s="1446"/>
      <c r="H4" s="1446"/>
      <c r="I4" s="1446"/>
      <c r="J4" s="1446"/>
      <c r="K4" s="1446"/>
      <c r="L4" s="1446"/>
      <c r="M4" s="1446"/>
      <c r="N4" s="1446"/>
      <c r="O4" s="1447"/>
    </row>
    <row r="5" spans="1:15" s="338" customFormat="1" ht="21" customHeight="1" x14ac:dyDescent="0.3">
      <c r="A5" s="334" t="s">
        <v>12</v>
      </c>
      <c r="B5" s="335" t="s">
        <v>526</v>
      </c>
      <c r="C5" s="336">
        <v>104251</v>
      </c>
      <c r="D5" s="336">
        <v>104251</v>
      </c>
      <c r="E5" s="336">
        <v>104251</v>
      </c>
      <c r="F5" s="336">
        <v>104251</v>
      </c>
      <c r="G5" s="336">
        <v>104251</v>
      </c>
      <c r="H5" s="336">
        <v>104251</v>
      </c>
      <c r="I5" s="336">
        <v>104251</v>
      </c>
      <c r="J5" s="336">
        <v>104251</v>
      </c>
      <c r="K5" s="336">
        <v>104251</v>
      </c>
      <c r="L5" s="336">
        <v>104251</v>
      </c>
      <c r="M5" s="336">
        <v>104251</v>
      </c>
      <c r="N5" s="336">
        <v>104257</v>
      </c>
      <c r="O5" s="337">
        <f t="shared" ref="O5:O12" si="0">SUM(C5:N5)</f>
        <v>1251018</v>
      </c>
    </row>
    <row r="6" spans="1:15" s="338" customFormat="1" ht="21" customHeight="1" x14ac:dyDescent="0.3">
      <c r="A6" s="339" t="s">
        <v>15</v>
      </c>
      <c r="B6" s="340" t="s">
        <v>527</v>
      </c>
      <c r="C6" s="341"/>
      <c r="D6" s="341"/>
      <c r="E6" s="341"/>
      <c r="F6" s="341">
        <v>0</v>
      </c>
      <c r="G6" s="341"/>
      <c r="H6" s="341"/>
      <c r="I6" s="341"/>
      <c r="J6" s="341"/>
      <c r="K6" s="341"/>
      <c r="L6" s="341"/>
      <c r="M6" s="341"/>
      <c r="N6" s="341"/>
      <c r="O6" s="337"/>
    </row>
    <row r="7" spans="1:15" s="338" customFormat="1" ht="21" customHeight="1" x14ac:dyDescent="0.3">
      <c r="A7" s="339" t="s">
        <v>18</v>
      </c>
      <c r="B7" s="343" t="s">
        <v>447</v>
      </c>
      <c r="C7" s="341">
        <v>81776</v>
      </c>
      <c r="D7" s="341">
        <v>81776</v>
      </c>
      <c r="E7" s="341">
        <v>81776</v>
      </c>
      <c r="F7" s="341">
        <v>81776</v>
      </c>
      <c r="G7" s="341">
        <v>81776</v>
      </c>
      <c r="H7" s="341">
        <v>81776</v>
      </c>
      <c r="I7" s="341">
        <v>81776</v>
      </c>
      <c r="J7" s="341">
        <v>81776</v>
      </c>
      <c r="K7" s="341">
        <v>81776</v>
      </c>
      <c r="L7" s="341">
        <v>81776</v>
      </c>
      <c r="M7" s="341">
        <v>81776</v>
      </c>
      <c r="N7" s="341">
        <v>81776</v>
      </c>
      <c r="O7" s="337">
        <f t="shared" si="0"/>
        <v>981312</v>
      </c>
    </row>
    <row r="8" spans="1:15" s="338" customFormat="1" ht="21" customHeight="1" x14ac:dyDescent="0.3">
      <c r="A8" s="339" t="s">
        <v>21</v>
      </c>
      <c r="B8" s="343" t="s">
        <v>448</v>
      </c>
      <c r="C8" s="341">
        <v>2546</v>
      </c>
      <c r="D8" s="341">
        <v>2546</v>
      </c>
      <c r="E8" s="341">
        <v>2546</v>
      </c>
      <c r="F8" s="341">
        <v>2546</v>
      </c>
      <c r="G8" s="341">
        <v>2546</v>
      </c>
      <c r="H8" s="341">
        <v>2546</v>
      </c>
      <c r="I8" s="341">
        <v>2546</v>
      </c>
      <c r="J8" s="341">
        <v>2546</v>
      </c>
      <c r="K8" s="341">
        <v>2546</v>
      </c>
      <c r="L8" s="341">
        <v>2546</v>
      </c>
      <c r="M8" s="341">
        <v>2546</v>
      </c>
      <c r="N8" s="341">
        <v>2490</v>
      </c>
      <c r="O8" s="342">
        <f>SUM(C8:N8)</f>
        <v>30496</v>
      </c>
    </row>
    <row r="9" spans="1:15" s="338" customFormat="1" ht="21" customHeight="1" x14ac:dyDescent="0.3">
      <c r="A9" s="339" t="s">
        <v>24</v>
      </c>
      <c r="B9" s="343" t="s">
        <v>528</v>
      </c>
      <c r="C9" s="341"/>
      <c r="D9" s="341"/>
      <c r="E9" s="341"/>
      <c r="F9" s="341"/>
      <c r="G9" s="341"/>
      <c r="H9" s="341"/>
      <c r="I9" s="341"/>
      <c r="J9" s="341">
        <v>15</v>
      </c>
      <c r="K9" s="341"/>
      <c r="L9" s="341"/>
      <c r="M9" s="341"/>
      <c r="N9" s="341"/>
      <c r="O9" s="342">
        <f t="shared" si="0"/>
        <v>15</v>
      </c>
    </row>
    <row r="10" spans="1:15" s="338" customFormat="1" ht="21" customHeight="1" x14ac:dyDescent="0.3">
      <c r="A10" s="339" t="s">
        <v>27</v>
      </c>
      <c r="B10" s="343" t="s">
        <v>529</v>
      </c>
      <c r="C10" s="341"/>
      <c r="D10" s="341"/>
      <c r="E10" s="341"/>
      <c r="F10" s="341"/>
      <c r="G10" s="341"/>
      <c r="H10" s="341"/>
      <c r="I10" s="341">
        <v>60</v>
      </c>
      <c r="J10" s="341">
        <v>694</v>
      </c>
      <c r="K10" s="341"/>
      <c r="L10" s="341"/>
      <c r="M10" s="341"/>
      <c r="N10" s="341"/>
      <c r="O10" s="342">
        <f t="shared" si="0"/>
        <v>754</v>
      </c>
    </row>
    <row r="11" spans="1:15" s="338" customFormat="1" ht="21" customHeight="1" x14ac:dyDescent="0.3">
      <c r="A11" s="344" t="s">
        <v>30</v>
      </c>
      <c r="B11" s="345" t="s">
        <v>530</v>
      </c>
      <c r="C11" s="865">
        <v>241773</v>
      </c>
      <c r="D11" s="865">
        <v>241773</v>
      </c>
      <c r="E11" s="865">
        <v>241773</v>
      </c>
      <c r="F11" s="865">
        <v>241773</v>
      </c>
      <c r="G11" s="865">
        <v>241773</v>
      </c>
      <c r="H11" s="865">
        <v>241773</v>
      </c>
      <c r="I11" s="865">
        <v>241773</v>
      </c>
      <c r="J11" s="865">
        <v>241773</v>
      </c>
      <c r="K11" s="865">
        <v>329273</v>
      </c>
      <c r="L11" s="865">
        <v>329273</v>
      </c>
      <c r="M11" s="865">
        <v>329273</v>
      </c>
      <c r="N11" s="865">
        <v>329278</v>
      </c>
      <c r="O11" s="866">
        <f t="shared" si="0"/>
        <v>3251281</v>
      </c>
    </row>
    <row r="12" spans="1:15" s="333" customFormat="1" ht="21" customHeight="1" x14ac:dyDescent="0.3">
      <c r="A12" s="346" t="s">
        <v>33</v>
      </c>
      <c r="B12" s="347" t="s">
        <v>531</v>
      </c>
      <c r="C12" s="867">
        <f t="shared" ref="C12:N12" si="1">SUM(C5:C11)</f>
        <v>430346</v>
      </c>
      <c r="D12" s="867">
        <f t="shared" si="1"/>
        <v>430346</v>
      </c>
      <c r="E12" s="867">
        <f t="shared" si="1"/>
        <v>430346</v>
      </c>
      <c r="F12" s="867">
        <f t="shared" si="1"/>
        <v>430346</v>
      </c>
      <c r="G12" s="867">
        <f t="shared" si="1"/>
        <v>430346</v>
      </c>
      <c r="H12" s="867">
        <f t="shared" si="1"/>
        <v>430346</v>
      </c>
      <c r="I12" s="867">
        <f t="shared" si="1"/>
        <v>430406</v>
      </c>
      <c r="J12" s="867">
        <f t="shared" si="1"/>
        <v>431055</v>
      </c>
      <c r="K12" s="867">
        <f t="shared" si="1"/>
        <v>517846</v>
      </c>
      <c r="L12" s="867">
        <f t="shared" si="1"/>
        <v>517846</v>
      </c>
      <c r="M12" s="867">
        <f t="shared" si="1"/>
        <v>517846</v>
      </c>
      <c r="N12" s="867">
        <f t="shared" si="1"/>
        <v>517801</v>
      </c>
      <c r="O12" s="348">
        <f t="shared" si="0"/>
        <v>5514876</v>
      </c>
    </row>
    <row r="13" spans="1:15" s="333" customFormat="1" ht="21" customHeight="1" x14ac:dyDescent="0.3">
      <c r="A13" s="332" t="s">
        <v>36</v>
      </c>
      <c r="B13" s="1446" t="s">
        <v>265</v>
      </c>
      <c r="C13" s="1446"/>
      <c r="D13" s="1446"/>
      <c r="E13" s="1446"/>
      <c r="F13" s="1446"/>
      <c r="G13" s="1446"/>
      <c r="H13" s="1446"/>
      <c r="I13" s="1446"/>
      <c r="J13" s="1446"/>
      <c r="K13" s="1446"/>
      <c r="L13" s="1446"/>
      <c r="M13" s="1446"/>
      <c r="N13" s="1446"/>
      <c r="O13" s="1447"/>
    </row>
    <row r="14" spans="1:15" s="338" customFormat="1" ht="21" customHeight="1" x14ac:dyDescent="0.3">
      <c r="A14" s="334" t="s">
        <v>38</v>
      </c>
      <c r="B14" s="335" t="s">
        <v>455</v>
      </c>
      <c r="C14" s="336">
        <v>47688</v>
      </c>
      <c r="D14" s="336">
        <v>47688</v>
      </c>
      <c r="E14" s="336">
        <v>47688</v>
      </c>
      <c r="F14" s="336">
        <v>47688</v>
      </c>
      <c r="G14" s="336">
        <v>47688</v>
      </c>
      <c r="H14" s="336">
        <v>47688</v>
      </c>
      <c r="I14" s="336">
        <v>47688</v>
      </c>
      <c r="J14" s="336">
        <v>47688</v>
      </c>
      <c r="K14" s="336">
        <v>47688</v>
      </c>
      <c r="L14" s="336">
        <v>47688</v>
      </c>
      <c r="M14" s="336">
        <v>47688</v>
      </c>
      <c r="N14" s="336">
        <v>47686</v>
      </c>
      <c r="O14" s="337">
        <f t="shared" ref="O14:O23" si="2">SUM(C14:N14)</f>
        <v>572254</v>
      </c>
    </row>
    <row r="15" spans="1:15" s="338" customFormat="1" ht="24" customHeight="1" x14ac:dyDescent="0.3">
      <c r="A15" s="339" t="s">
        <v>40</v>
      </c>
      <c r="B15" s="340" t="s">
        <v>205</v>
      </c>
      <c r="C15" s="341">
        <v>7543</v>
      </c>
      <c r="D15" s="341">
        <v>7543</v>
      </c>
      <c r="E15" s="341">
        <v>7543</v>
      </c>
      <c r="F15" s="341">
        <v>7543</v>
      </c>
      <c r="G15" s="341">
        <v>7543</v>
      </c>
      <c r="H15" s="341">
        <v>7543</v>
      </c>
      <c r="I15" s="341">
        <v>7543</v>
      </c>
      <c r="J15" s="341">
        <v>7543</v>
      </c>
      <c r="K15" s="341">
        <v>7543</v>
      </c>
      <c r="L15" s="341">
        <v>7543</v>
      </c>
      <c r="M15" s="341">
        <v>7541</v>
      </c>
      <c r="N15" s="341">
        <v>7540</v>
      </c>
      <c r="O15" s="342">
        <f t="shared" si="2"/>
        <v>90511</v>
      </c>
    </row>
    <row r="16" spans="1:15" s="338" customFormat="1" ht="21" customHeight="1" x14ac:dyDescent="0.3">
      <c r="A16" s="339" t="s">
        <v>42</v>
      </c>
      <c r="B16" s="343" t="s">
        <v>207</v>
      </c>
      <c r="C16" s="341">
        <v>79463</v>
      </c>
      <c r="D16" s="341">
        <v>79463</v>
      </c>
      <c r="E16" s="341">
        <v>79463</v>
      </c>
      <c r="F16" s="341">
        <v>79463</v>
      </c>
      <c r="G16" s="341">
        <v>79463</v>
      </c>
      <c r="H16" s="341">
        <v>79463</v>
      </c>
      <c r="I16" s="341">
        <v>79463</v>
      </c>
      <c r="J16" s="341">
        <v>79463</v>
      </c>
      <c r="K16" s="341">
        <v>79463</v>
      </c>
      <c r="L16" s="341">
        <v>79463</v>
      </c>
      <c r="M16" s="341">
        <v>79463</v>
      </c>
      <c r="N16" s="341">
        <v>79469</v>
      </c>
      <c r="O16" s="342">
        <f t="shared" si="2"/>
        <v>953562</v>
      </c>
    </row>
    <row r="17" spans="1:15" s="338" customFormat="1" ht="21" customHeight="1" x14ac:dyDescent="0.3">
      <c r="A17" s="339" t="s">
        <v>44</v>
      </c>
      <c r="B17" s="343" t="s">
        <v>209</v>
      </c>
      <c r="C17" s="341">
        <v>5613</v>
      </c>
      <c r="D17" s="341">
        <v>5613</v>
      </c>
      <c r="E17" s="341">
        <v>5613</v>
      </c>
      <c r="F17" s="341">
        <v>5613</v>
      </c>
      <c r="G17" s="341">
        <v>5613</v>
      </c>
      <c r="H17" s="341">
        <v>5613</v>
      </c>
      <c r="I17" s="341">
        <v>5613</v>
      </c>
      <c r="J17" s="341">
        <v>5613</v>
      </c>
      <c r="K17" s="341">
        <v>5613</v>
      </c>
      <c r="L17" s="341">
        <v>5613</v>
      </c>
      <c r="M17" s="341">
        <v>5611</v>
      </c>
      <c r="N17" s="341">
        <v>5502</v>
      </c>
      <c r="O17" s="342">
        <f t="shared" si="2"/>
        <v>67243</v>
      </c>
    </row>
    <row r="18" spans="1:15" s="338" customFormat="1" ht="21" customHeight="1" x14ac:dyDescent="0.3">
      <c r="A18" s="339" t="s">
        <v>46</v>
      </c>
      <c r="B18" s="343" t="s">
        <v>211</v>
      </c>
      <c r="C18" s="341">
        <v>91888</v>
      </c>
      <c r="D18" s="341">
        <v>91888</v>
      </c>
      <c r="E18" s="341">
        <v>91888</v>
      </c>
      <c r="F18" s="341">
        <v>91888</v>
      </c>
      <c r="G18" s="341">
        <v>91888</v>
      </c>
      <c r="H18" s="341">
        <v>91888</v>
      </c>
      <c r="I18" s="341">
        <v>91888</v>
      </c>
      <c r="J18" s="341">
        <v>91888</v>
      </c>
      <c r="K18" s="341">
        <v>91888</v>
      </c>
      <c r="L18" s="341">
        <v>91888</v>
      </c>
      <c r="M18" s="341">
        <v>91888</v>
      </c>
      <c r="N18" s="341">
        <v>91893</v>
      </c>
      <c r="O18" s="342">
        <f t="shared" si="2"/>
        <v>1102661</v>
      </c>
    </row>
    <row r="19" spans="1:15" s="338" customFormat="1" ht="21" customHeight="1" x14ac:dyDescent="0.3">
      <c r="A19" s="339" t="s">
        <v>48</v>
      </c>
      <c r="B19" s="343" t="s">
        <v>230</v>
      </c>
      <c r="C19" s="341">
        <v>209630</v>
      </c>
      <c r="D19" s="341">
        <v>209630</v>
      </c>
      <c r="E19" s="341">
        <v>209630</v>
      </c>
      <c r="F19" s="341">
        <v>209630</v>
      </c>
      <c r="G19" s="341">
        <v>209630</v>
      </c>
      <c r="H19" s="341">
        <v>209630</v>
      </c>
      <c r="I19" s="341">
        <v>209630</v>
      </c>
      <c r="J19" s="341">
        <v>209630</v>
      </c>
      <c r="K19" s="341">
        <v>209630</v>
      </c>
      <c r="L19" s="341">
        <v>209630</v>
      </c>
      <c r="M19" s="341">
        <v>209630</v>
      </c>
      <c r="N19" s="341">
        <v>209626</v>
      </c>
      <c r="O19" s="342">
        <f t="shared" si="2"/>
        <v>2515556</v>
      </c>
    </row>
    <row r="20" spans="1:15" s="338" customFormat="1" ht="21" customHeight="1" x14ac:dyDescent="0.3">
      <c r="A20" s="339" t="s">
        <v>50</v>
      </c>
      <c r="B20" s="340" t="s">
        <v>232</v>
      </c>
      <c r="C20" s="341">
        <v>13448</v>
      </c>
      <c r="D20" s="341">
        <v>13448</v>
      </c>
      <c r="E20" s="341">
        <v>13448</v>
      </c>
      <c r="F20" s="341">
        <v>13448</v>
      </c>
      <c r="G20" s="341">
        <v>13448</v>
      </c>
      <c r="H20" s="341">
        <v>13448</v>
      </c>
      <c r="I20" s="341">
        <v>13448</v>
      </c>
      <c r="J20" s="341">
        <v>13448</v>
      </c>
      <c r="K20" s="341">
        <v>13449</v>
      </c>
      <c r="L20" s="341">
        <v>13450</v>
      </c>
      <c r="M20" s="341">
        <v>13450</v>
      </c>
      <c r="N20" s="341">
        <v>13450</v>
      </c>
      <c r="O20" s="342">
        <f t="shared" si="2"/>
        <v>161383</v>
      </c>
    </row>
    <row r="21" spans="1:15" s="338" customFormat="1" ht="21" customHeight="1" x14ac:dyDescent="0.3">
      <c r="A21" s="339" t="s">
        <v>53</v>
      </c>
      <c r="B21" s="343" t="s">
        <v>234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341">
        <v>1130</v>
      </c>
      <c r="J21" s="341">
        <v>0</v>
      </c>
      <c r="K21" s="341">
        <v>0</v>
      </c>
      <c r="L21" s="341">
        <v>0</v>
      </c>
      <c r="M21" s="341">
        <v>0</v>
      </c>
      <c r="N21" s="341">
        <v>0</v>
      </c>
      <c r="O21" s="342">
        <f t="shared" si="2"/>
        <v>1130</v>
      </c>
    </row>
    <row r="22" spans="1:15" s="338" customFormat="1" ht="21" customHeight="1" x14ac:dyDescent="0.3">
      <c r="A22" s="349" t="s">
        <v>63</v>
      </c>
      <c r="B22" s="350" t="s">
        <v>458</v>
      </c>
      <c r="C22" s="351">
        <v>0</v>
      </c>
      <c r="D22" s="351">
        <v>0</v>
      </c>
      <c r="E22" s="351">
        <v>50576</v>
      </c>
      <c r="F22" s="351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2">
        <f t="shared" si="2"/>
        <v>50576</v>
      </c>
    </row>
    <row r="23" spans="1:15" s="333" customFormat="1" ht="21" customHeight="1" x14ac:dyDescent="0.3">
      <c r="A23" s="353" t="s">
        <v>65</v>
      </c>
      <c r="B23" s="347" t="s">
        <v>434</v>
      </c>
      <c r="C23" s="867">
        <f t="shared" ref="C23:N23" si="3">SUM(C14:C22)</f>
        <v>455273</v>
      </c>
      <c r="D23" s="867">
        <f t="shared" si="3"/>
        <v>455273</v>
      </c>
      <c r="E23" s="867">
        <f t="shared" si="3"/>
        <v>505849</v>
      </c>
      <c r="F23" s="867">
        <f t="shared" si="3"/>
        <v>455273</v>
      </c>
      <c r="G23" s="867">
        <f t="shared" si="3"/>
        <v>455273</v>
      </c>
      <c r="H23" s="867">
        <f t="shared" si="3"/>
        <v>455273</v>
      </c>
      <c r="I23" s="867">
        <f t="shared" si="3"/>
        <v>456403</v>
      </c>
      <c r="J23" s="867">
        <f t="shared" si="3"/>
        <v>455273</v>
      </c>
      <c r="K23" s="867">
        <f t="shared" si="3"/>
        <v>455274</v>
      </c>
      <c r="L23" s="867">
        <f t="shared" si="3"/>
        <v>455275</v>
      </c>
      <c r="M23" s="867">
        <f t="shared" si="3"/>
        <v>455271</v>
      </c>
      <c r="N23" s="867">
        <f t="shared" si="3"/>
        <v>455166</v>
      </c>
      <c r="O23" s="348">
        <f t="shared" si="2"/>
        <v>5514876</v>
      </c>
    </row>
    <row r="24" spans="1:15" ht="21" customHeight="1" x14ac:dyDescent="0.35">
      <c r="A24" s="354" t="s">
        <v>67</v>
      </c>
      <c r="B24" s="355" t="s">
        <v>532</v>
      </c>
      <c r="C24" s="868">
        <f t="shared" ref="C24:O24" si="4">C12-C23</f>
        <v>-24927</v>
      </c>
      <c r="D24" s="868">
        <f t="shared" si="4"/>
        <v>-24927</v>
      </c>
      <c r="E24" s="868">
        <f t="shared" si="4"/>
        <v>-75503</v>
      </c>
      <c r="F24" s="868">
        <f t="shared" si="4"/>
        <v>-24927</v>
      </c>
      <c r="G24" s="868">
        <f t="shared" si="4"/>
        <v>-24927</v>
      </c>
      <c r="H24" s="868">
        <f t="shared" si="4"/>
        <v>-24927</v>
      </c>
      <c r="I24" s="868">
        <f t="shared" si="4"/>
        <v>-25997</v>
      </c>
      <c r="J24" s="868">
        <f t="shared" si="4"/>
        <v>-24218</v>
      </c>
      <c r="K24" s="868">
        <f t="shared" si="4"/>
        <v>62572</v>
      </c>
      <c r="L24" s="868">
        <f t="shared" si="4"/>
        <v>62571</v>
      </c>
      <c r="M24" s="868">
        <f t="shared" si="4"/>
        <v>62575</v>
      </c>
      <c r="N24" s="868">
        <f t="shared" si="4"/>
        <v>62635</v>
      </c>
      <c r="O24" s="356">
        <f t="shared" si="4"/>
        <v>0</v>
      </c>
    </row>
    <row r="25" spans="1:15" x14ac:dyDescent="0.35">
      <c r="A25" s="357"/>
    </row>
    <row r="26" spans="1:15" x14ac:dyDescent="0.35">
      <c r="B26" s="358"/>
      <c r="C26" s="359"/>
      <c r="D26" s="35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20/2018.(XI.16.)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topLeftCell="A23" zoomScaleNormal="100" workbookViewId="0">
      <selection activeCell="D34" sqref="D34"/>
    </sheetView>
  </sheetViews>
  <sheetFormatPr defaultRowHeight="13" x14ac:dyDescent="0.3"/>
  <cols>
    <col min="1" max="1" width="5.796875" style="393" customWidth="1"/>
    <col min="2" max="2" width="15.296875" style="271" customWidth="1"/>
    <col min="3" max="4" width="9.5" style="271" customWidth="1"/>
    <col min="5" max="5" width="22.19921875" style="271" customWidth="1"/>
    <col min="6" max="7" width="9.296875" style="271"/>
    <col min="8" max="8" width="23.5" style="271" customWidth="1"/>
    <col min="9" max="9" width="23.69921875" style="271" customWidth="1"/>
    <col min="10" max="10" width="9.296875" style="271"/>
    <col min="11" max="11" width="13.5" style="271" customWidth="1"/>
    <col min="12" max="256" width="9.296875" style="271"/>
    <col min="257" max="257" width="5.796875" style="271" customWidth="1"/>
    <col min="258" max="258" width="54.796875" style="271" customWidth="1"/>
    <col min="259" max="260" width="17.69921875" style="271" customWidth="1"/>
    <col min="261" max="512" width="9.296875" style="271"/>
    <col min="513" max="513" width="5.796875" style="271" customWidth="1"/>
    <col min="514" max="514" width="54.796875" style="271" customWidth="1"/>
    <col min="515" max="516" width="17.69921875" style="271" customWidth="1"/>
    <col min="517" max="768" width="9.296875" style="271"/>
    <col min="769" max="769" width="5.796875" style="271" customWidth="1"/>
    <col min="770" max="770" width="54.796875" style="271" customWidth="1"/>
    <col min="771" max="772" width="17.69921875" style="271" customWidth="1"/>
    <col min="773" max="1024" width="9.296875" style="271"/>
    <col min="1025" max="1025" width="5.796875" style="271" customWidth="1"/>
    <col min="1026" max="1026" width="54.796875" style="271" customWidth="1"/>
    <col min="1027" max="1028" width="17.69921875" style="271" customWidth="1"/>
    <col min="1029" max="1280" width="9.296875" style="271"/>
    <col min="1281" max="1281" width="5.796875" style="271" customWidth="1"/>
    <col min="1282" max="1282" width="54.796875" style="271" customWidth="1"/>
    <col min="1283" max="1284" width="17.69921875" style="271" customWidth="1"/>
    <col min="1285" max="1536" width="9.296875" style="271"/>
    <col min="1537" max="1537" width="5.796875" style="271" customWidth="1"/>
    <col min="1538" max="1538" width="54.796875" style="271" customWidth="1"/>
    <col min="1539" max="1540" width="17.69921875" style="271" customWidth="1"/>
    <col min="1541" max="1792" width="9.296875" style="271"/>
    <col min="1793" max="1793" width="5.796875" style="271" customWidth="1"/>
    <col min="1794" max="1794" width="54.796875" style="271" customWidth="1"/>
    <col min="1795" max="1796" width="17.69921875" style="271" customWidth="1"/>
    <col min="1797" max="2048" width="9.296875" style="271"/>
    <col min="2049" max="2049" width="5.796875" style="271" customWidth="1"/>
    <col min="2050" max="2050" width="54.796875" style="271" customWidth="1"/>
    <col min="2051" max="2052" width="17.69921875" style="271" customWidth="1"/>
    <col min="2053" max="2304" width="9.296875" style="271"/>
    <col min="2305" max="2305" width="5.796875" style="271" customWidth="1"/>
    <col min="2306" max="2306" width="54.796875" style="271" customWidth="1"/>
    <col min="2307" max="2308" width="17.69921875" style="271" customWidth="1"/>
    <col min="2309" max="2560" width="9.296875" style="271"/>
    <col min="2561" max="2561" width="5.796875" style="271" customWidth="1"/>
    <col min="2562" max="2562" width="54.796875" style="271" customWidth="1"/>
    <col min="2563" max="2564" width="17.69921875" style="271" customWidth="1"/>
    <col min="2565" max="2816" width="9.296875" style="271"/>
    <col min="2817" max="2817" width="5.796875" style="271" customWidth="1"/>
    <col min="2818" max="2818" width="54.796875" style="271" customWidth="1"/>
    <col min="2819" max="2820" width="17.69921875" style="271" customWidth="1"/>
    <col min="2821" max="3072" width="9.296875" style="271"/>
    <col min="3073" max="3073" width="5.796875" style="271" customWidth="1"/>
    <col min="3074" max="3074" width="54.796875" style="271" customWidth="1"/>
    <col min="3075" max="3076" width="17.69921875" style="271" customWidth="1"/>
    <col min="3077" max="3328" width="9.296875" style="271"/>
    <col min="3329" max="3329" width="5.796875" style="271" customWidth="1"/>
    <col min="3330" max="3330" width="54.796875" style="271" customWidth="1"/>
    <col min="3331" max="3332" width="17.69921875" style="271" customWidth="1"/>
    <col min="3333" max="3584" width="9.296875" style="271"/>
    <col min="3585" max="3585" width="5.796875" style="271" customWidth="1"/>
    <col min="3586" max="3586" width="54.796875" style="271" customWidth="1"/>
    <col min="3587" max="3588" width="17.69921875" style="271" customWidth="1"/>
    <col min="3589" max="3840" width="9.296875" style="271"/>
    <col min="3841" max="3841" width="5.796875" style="271" customWidth="1"/>
    <col min="3842" max="3842" width="54.796875" style="271" customWidth="1"/>
    <col min="3843" max="3844" width="17.69921875" style="271" customWidth="1"/>
    <col min="3845" max="4096" width="9.296875" style="271"/>
    <col min="4097" max="4097" width="5.796875" style="271" customWidth="1"/>
    <col min="4098" max="4098" width="54.796875" style="271" customWidth="1"/>
    <col min="4099" max="4100" width="17.69921875" style="271" customWidth="1"/>
    <col min="4101" max="4352" width="9.296875" style="271"/>
    <col min="4353" max="4353" width="5.796875" style="271" customWidth="1"/>
    <col min="4354" max="4354" width="54.796875" style="271" customWidth="1"/>
    <col min="4355" max="4356" width="17.69921875" style="271" customWidth="1"/>
    <col min="4357" max="4608" width="9.296875" style="271"/>
    <col min="4609" max="4609" width="5.796875" style="271" customWidth="1"/>
    <col min="4610" max="4610" width="54.796875" style="271" customWidth="1"/>
    <col min="4611" max="4612" width="17.69921875" style="271" customWidth="1"/>
    <col min="4613" max="4864" width="9.296875" style="271"/>
    <col min="4865" max="4865" width="5.796875" style="271" customWidth="1"/>
    <col min="4866" max="4866" width="54.796875" style="271" customWidth="1"/>
    <col min="4867" max="4868" width="17.69921875" style="271" customWidth="1"/>
    <col min="4869" max="5120" width="9.296875" style="271"/>
    <col min="5121" max="5121" width="5.796875" style="271" customWidth="1"/>
    <col min="5122" max="5122" width="54.796875" style="271" customWidth="1"/>
    <col min="5123" max="5124" width="17.69921875" style="271" customWidth="1"/>
    <col min="5125" max="5376" width="9.296875" style="271"/>
    <col min="5377" max="5377" width="5.796875" style="271" customWidth="1"/>
    <col min="5378" max="5378" width="54.796875" style="271" customWidth="1"/>
    <col min="5379" max="5380" width="17.69921875" style="271" customWidth="1"/>
    <col min="5381" max="5632" width="9.296875" style="271"/>
    <col min="5633" max="5633" width="5.796875" style="271" customWidth="1"/>
    <col min="5634" max="5634" width="54.796875" style="271" customWidth="1"/>
    <col min="5635" max="5636" width="17.69921875" style="271" customWidth="1"/>
    <col min="5637" max="5888" width="9.296875" style="271"/>
    <col min="5889" max="5889" width="5.796875" style="271" customWidth="1"/>
    <col min="5890" max="5890" width="54.796875" style="271" customWidth="1"/>
    <col min="5891" max="5892" width="17.69921875" style="271" customWidth="1"/>
    <col min="5893" max="6144" width="9.296875" style="271"/>
    <col min="6145" max="6145" width="5.796875" style="271" customWidth="1"/>
    <col min="6146" max="6146" width="54.796875" style="271" customWidth="1"/>
    <col min="6147" max="6148" width="17.69921875" style="271" customWidth="1"/>
    <col min="6149" max="6400" width="9.296875" style="271"/>
    <col min="6401" max="6401" width="5.796875" style="271" customWidth="1"/>
    <col min="6402" max="6402" width="54.796875" style="271" customWidth="1"/>
    <col min="6403" max="6404" width="17.69921875" style="271" customWidth="1"/>
    <col min="6405" max="6656" width="9.296875" style="271"/>
    <col min="6657" max="6657" width="5.796875" style="271" customWidth="1"/>
    <col min="6658" max="6658" width="54.796875" style="271" customWidth="1"/>
    <col min="6659" max="6660" width="17.69921875" style="271" customWidth="1"/>
    <col min="6661" max="6912" width="9.296875" style="271"/>
    <col min="6913" max="6913" width="5.796875" style="271" customWidth="1"/>
    <col min="6914" max="6914" width="54.796875" style="271" customWidth="1"/>
    <col min="6915" max="6916" width="17.69921875" style="271" customWidth="1"/>
    <col min="6917" max="7168" width="9.296875" style="271"/>
    <col min="7169" max="7169" width="5.796875" style="271" customWidth="1"/>
    <col min="7170" max="7170" width="54.796875" style="271" customWidth="1"/>
    <col min="7171" max="7172" width="17.69921875" style="271" customWidth="1"/>
    <col min="7173" max="7424" width="9.296875" style="271"/>
    <col min="7425" max="7425" width="5.796875" style="271" customWidth="1"/>
    <col min="7426" max="7426" width="54.796875" style="271" customWidth="1"/>
    <col min="7427" max="7428" width="17.69921875" style="271" customWidth="1"/>
    <col min="7429" max="7680" width="9.296875" style="271"/>
    <col min="7681" max="7681" width="5.796875" style="271" customWidth="1"/>
    <col min="7682" max="7682" width="54.796875" style="271" customWidth="1"/>
    <col min="7683" max="7684" width="17.69921875" style="271" customWidth="1"/>
    <col min="7685" max="7936" width="9.296875" style="271"/>
    <col min="7937" max="7937" width="5.796875" style="271" customWidth="1"/>
    <col min="7938" max="7938" width="54.796875" style="271" customWidth="1"/>
    <col min="7939" max="7940" width="17.69921875" style="271" customWidth="1"/>
    <col min="7941" max="8192" width="9.296875" style="271"/>
    <col min="8193" max="8193" width="5.796875" style="271" customWidth="1"/>
    <col min="8194" max="8194" width="54.796875" style="271" customWidth="1"/>
    <col min="8195" max="8196" width="17.69921875" style="271" customWidth="1"/>
    <col min="8197" max="8448" width="9.296875" style="271"/>
    <col min="8449" max="8449" width="5.796875" style="271" customWidth="1"/>
    <col min="8450" max="8450" width="54.796875" style="271" customWidth="1"/>
    <col min="8451" max="8452" width="17.69921875" style="271" customWidth="1"/>
    <col min="8453" max="8704" width="9.296875" style="271"/>
    <col min="8705" max="8705" width="5.796875" style="271" customWidth="1"/>
    <col min="8706" max="8706" width="54.796875" style="271" customWidth="1"/>
    <col min="8707" max="8708" width="17.69921875" style="271" customWidth="1"/>
    <col min="8709" max="8960" width="9.296875" style="271"/>
    <col min="8961" max="8961" width="5.796875" style="271" customWidth="1"/>
    <col min="8962" max="8962" width="54.796875" style="271" customWidth="1"/>
    <col min="8963" max="8964" width="17.69921875" style="271" customWidth="1"/>
    <col min="8965" max="9216" width="9.296875" style="271"/>
    <col min="9217" max="9217" width="5.796875" style="271" customWidth="1"/>
    <col min="9218" max="9218" width="54.796875" style="271" customWidth="1"/>
    <col min="9219" max="9220" width="17.69921875" style="271" customWidth="1"/>
    <col min="9221" max="9472" width="9.296875" style="271"/>
    <col min="9473" max="9473" width="5.796875" style="271" customWidth="1"/>
    <col min="9474" max="9474" width="54.796875" style="271" customWidth="1"/>
    <col min="9475" max="9476" width="17.69921875" style="271" customWidth="1"/>
    <col min="9477" max="9728" width="9.296875" style="271"/>
    <col min="9729" max="9729" width="5.796875" style="271" customWidth="1"/>
    <col min="9730" max="9730" width="54.796875" style="271" customWidth="1"/>
    <col min="9731" max="9732" width="17.69921875" style="271" customWidth="1"/>
    <col min="9733" max="9984" width="9.296875" style="271"/>
    <col min="9985" max="9985" width="5.796875" style="271" customWidth="1"/>
    <col min="9986" max="9986" width="54.796875" style="271" customWidth="1"/>
    <col min="9987" max="9988" width="17.69921875" style="271" customWidth="1"/>
    <col min="9989" max="10240" width="9.296875" style="271"/>
    <col min="10241" max="10241" width="5.796875" style="271" customWidth="1"/>
    <col min="10242" max="10242" width="54.796875" style="271" customWidth="1"/>
    <col min="10243" max="10244" width="17.69921875" style="271" customWidth="1"/>
    <col min="10245" max="10496" width="9.296875" style="271"/>
    <col min="10497" max="10497" width="5.796875" style="271" customWidth="1"/>
    <col min="10498" max="10498" width="54.796875" style="271" customWidth="1"/>
    <col min="10499" max="10500" width="17.69921875" style="271" customWidth="1"/>
    <col min="10501" max="10752" width="9.296875" style="271"/>
    <col min="10753" max="10753" width="5.796875" style="271" customWidth="1"/>
    <col min="10754" max="10754" width="54.796875" style="271" customWidth="1"/>
    <col min="10755" max="10756" width="17.69921875" style="271" customWidth="1"/>
    <col min="10757" max="11008" width="9.296875" style="271"/>
    <col min="11009" max="11009" width="5.796875" style="271" customWidth="1"/>
    <col min="11010" max="11010" width="54.796875" style="271" customWidth="1"/>
    <col min="11011" max="11012" width="17.69921875" style="271" customWidth="1"/>
    <col min="11013" max="11264" width="9.296875" style="271"/>
    <col min="11265" max="11265" width="5.796875" style="271" customWidth="1"/>
    <col min="11266" max="11266" width="54.796875" style="271" customWidth="1"/>
    <col min="11267" max="11268" width="17.69921875" style="271" customWidth="1"/>
    <col min="11269" max="11520" width="9.296875" style="271"/>
    <col min="11521" max="11521" width="5.796875" style="271" customWidth="1"/>
    <col min="11522" max="11522" width="54.796875" style="271" customWidth="1"/>
    <col min="11523" max="11524" width="17.69921875" style="271" customWidth="1"/>
    <col min="11525" max="11776" width="9.296875" style="271"/>
    <col min="11777" max="11777" width="5.796875" style="271" customWidth="1"/>
    <col min="11778" max="11778" width="54.796875" style="271" customWidth="1"/>
    <col min="11779" max="11780" width="17.69921875" style="271" customWidth="1"/>
    <col min="11781" max="12032" width="9.296875" style="271"/>
    <col min="12033" max="12033" width="5.796875" style="271" customWidth="1"/>
    <col min="12034" max="12034" width="54.796875" style="271" customWidth="1"/>
    <col min="12035" max="12036" width="17.69921875" style="271" customWidth="1"/>
    <col min="12037" max="12288" width="9.296875" style="271"/>
    <col min="12289" max="12289" width="5.796875" style="271" customWidth="1"/>
    <col min="12290" max="12290" width="54.796875" style="271" customWidth="1"/>
    <col min="12291" max="12292" width="17.69921875" style="271" customWidth="1"/>
    <col min="12293" max="12544" width="9.296875" style="271"/>
    <col min="12545" max="12545" width="5.796875" style="271" customWidth="1"/>
    <col min="12546" max="12546" width="54.796875" style="271" customWidth="1"/>
    <col min="12547" max="12548" width="17.69921875" style="271" customWidth="1"/>
    <col min="12549" max="12800" width="9.296875" style="271"/>
    <col min="12801" max="12801" width="5.796875" style="271" customWidth="1"/>
    <col min="12802" max="12802" width="54.796875" style="271" customWidth="1"/>
    <col min="12803" max="12804" width="17.69921875" style="271" customWidth="1"/>
    <col min="12805" max="13056" width="9.296875" style="271"/>
    <col min="13057" max="13057" width="5.796875" style="271" customWidth="1"/>
    <col min="13058" max="13058" width="54.796875" style="271" customWidth="1"/>
    <col min="13059" max="13060" width="17.69921875" style="271" customWidth="1"/>
    <col min="13061" max="13312" width="9.296875" style="271"/>
    <col min="13313" max="13313" width="5.796875" style="271" customWidth="1"/>
    <col min="13314" max="13314" width="54.796875" style="271" customWidth="1"/>
    <col min="13315" max="13316" width="17.69921875" style="271" customWidth="1"/>
    <col min="13317" max="13568" width="9.296875" style="271"/>
    <col min="13569" max="13569" width="5.796875" style="271" customWidth="1"/>
    <col min="13570" max="13570" width="54.796875" style="271" customWidth="1"/>
    <col min="13571" max="13572" width="17.69921875" style="271" customWidth="1"/>
    <col min="13573" max="13824" width="9.296875" style="271"/>
    <col min="13825" max="13825" width="5.796875" style="271" customWidth="1"/>
    <col min="13826" max="13826" width="54.796875" style="271" customWidth="1"/>
    <col min="13827" max="13828" width="17.69921875" style="271" customWidth="1"/>
    <col min="13829" max="14080" width="9.296875" style="271"/>
    <col min="14081" max="14081" width="5.796875" style="271" customWidth="1"/>
    <col min="14082" max="14082" width="54.796875" style="271" customWidth="1"/>
    <col min="14083" max="14084" width="17.69921875" style="271" customWidth="1"/>
    <col min="14085" max="14336" width="9.296875" style="271"/>
    <col min="14337" max="14337" width="5.796875" style="271" customWidth="1"/>
    <col min="14338" max="14338" width="54.796875" style="271" customWidth="1"/>
    <col min="14339" max="14340" width="17.69921875" style="271" customWidth="1"/>
    <col min="14341" max="14592" width="9.296875" style="271"/>
    <col min="14593" max="14593" width="5.796875" style="271" customWidth="1"/>
    <col min="14594" max="14594" width="54.796875" style="271" customWidth="1"/>
    <col min="14595" max="14596" width="17.69921875" style="271" customWidth="1"/>
    <col min="14597" max="14848" width="9.296875" style="271"/>
    <col min="14849" max="14849" width="5.796875" style="271" customWidth="1"/>
    <col min="14850" max="14850" width="54.796875" style="271" customWidth="1"/>
    <col min="14851" max="14852" width="17.69921875" style="271" customWidth="1"/>
    <col min="14853" max="15104" width="9.296875" style="271"/>
    <col min="15105" max="15105" width="5.796875" style="271" customWidth="1"/>
    <col min="15106" max="15106" width="54.796875" style="271" customWidth="1"/>
    <col min="15107" max="15108" width="17.69921875" style="271" customWidth="1"/>
    <col min="15109" max="15360" width="9.296875" style="271"/>
    <col min="15361" max="15361" width="5.796875" style="271" customWidth="1"/>
    <col min="15362" max="15362" width="54.796875" style="271" customWidth="1"/>
    <col min="15363" max="15364" width="17.69921875" style="271" customWidth="1"/>
    <col min="15365" max="15616" width="9.296875" style="271"/>
    <col min="15617" max="15617" width="5.796875" style="271" customWidth="1"/>
    <col min="15618" max="15618" width="54.796875" style="271" customWidth="1"/>
    <col min="15619" max="15620" width="17.69921875" style="271" customWidth="1"/>
    <col min="15621" max="15872" width="9.296875" style="271"/>
    <col min="15873" max="15873" width="5.796875" style="271" customWidth="1"/>
    <col min="15874" max="15874" width="54.796875" style="271" customWidth="1"/>
    <col min="15875" max="15876" width="17.69921875" style="271" customWidth="1"/>
    <col min="15877" max="16128" width="9.296875" style="271"/>
    <col min="16129" max="16129" width="5.796875" style="271" customWidth="1"/>
    <col min="16130" max="16130" width="54.796875" style="271" customWidth="1"/>
    <col min="16131" max="16132" width="17.69921875" style="271" customWidth="1"/>
    <col min="16133" max="16384" width="9.296875" style="271"/>
  </cols>
  <sheetData>
    <row r="1" spans="1:11" ht="44.25" customHeight="1" x14ac:dyDescent="0.3">
      <c r="A1" s="1454" t="s">
        <v>798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</row>
    <row r="2" spans="1:11" x14ac:dyDescent="0.3">
      <c r="A2" s="512"/>
      <c r="B2" s="512"/>
      <c r="C2" s="512"/>
      <c r="D2" s="512"/>
      <c r="E2" s="512"/>
      <c r="F2" s="512"/>
      <c r="G2" s="512"/>
      <c r="H2" s="512"/>
      <c r="I2" s="512"/>
      <c r="J2" s="1455" t="s">
        <v>625</v>
      </c>
      <c r="K2" s="1455"/>
    </row>
    <row r="3" spans="1:11" ht="27" customHeight="1" x14ac:dyDescent="0.3">
      <c r="A3" s="1456" t="s">
        <v>397</v>
      </c>
      <c r="B3" s="1458" t="s">
        <v>626</v>
      </c>
      <c r="C3" s="1458"/>
      <c r="D3" s="1458"/>
      <c r="E3" s="1458" t="s">
        <v>627</v>
      </c>
      <c r="F3" s="1458"/>
      <c r="G3" s="1458"/>
      <c r="H3" s="1458" t="s">
        <v>628</v>
      </c>
      <c r="I3" s="1458"/>
      <c r="J3" s="1458"/>
      <c r="K3" s="1459" t="s">
        <v>398</v>
      </c>
    </row>
    <row r="4" spans="1:11" ht="26" x14ac:dyDescent="0.3">
      <c r="A4" s="1457"/>
      <c r="B4" s="513" t="s">
        <v>629</v>
      </c>
      <c r="C4" s="513" t="s">
        <v>630</v>
      </c>
      <c r="D4" s="513" t="s">
        <v>631</v>
      </c>
      <c r="E4" s="513" t="s">
        <v>629</v>
      </c>
      <c r="F4" s="513" t="s">
        <v>630</v>
      </c>
      <c r="G4" s="513" t="s">
        <v>631</v>
      </c>
      <c r="H4" s="513" t="s">
        <v>629</v>
      </c>
      <c r="I4" s="513" t="s">
        <v>630</v>
      </c>
      <c r="J4" s="513" t="s">
        <v>631</v>
      </c>
      <c r="K4" s="1460"/>
    </row>
    <row r="5" spans="1:11" ht="33.75" customHeight="1" x14ac:dyDescent="0.3">
      <c r="A5" s="514" t="s">
        <v>9</v>
      </c>
      <c r="B5" s="515" t="s">
        <v>632</v>
      </c>
      <c r="C5" s="515"/>
      <c r="D5" s="515"/>
      <c r="E5" s="516" t="s">
        <v>633</v>
      </c>
      <c r="F5" s="517" t="s">
        <v>634</v>
      </c>
      <c r="G5" s="518">
        <v>7568</v>
      </c>
      <c r="H5" s="516" t="s">
        <v>635</v>
      </c>
      <c r="I5" s="519" t="s">
        <v>636</v>
      </c>
      <c r="J5" s="518">
        <v>2496</v>
      </c>
      <c r="K5" s="520">
        <f>SUM(J5,G5)</f>
        <v>10064</v>
      </c>
    </row>
    <row r="6" spans="1:11" ht="33.75" customHeight="1" x14ac:dyDescent="0.3">
      <c r="A6" s="1448" t="s">
        <v>12</v>
      </c>
      <c r="B6" s="1450" t="s">
        <v>637</v>
      </c>
      <c r="C6" s="1452"/>
      <c r="D6" s="1452"/>
      <c r="E6" s="521" t="s">
        <v>638</v>
      </c>
      <c r="F6" s="522">
        <v>50</v>
      </c>
      <c r="G6" s="523">
        <v>1651</v>
      </c>
      <c r="H6" s="524"/>
      <c r="I6" s="524"/>
      <c r="J6" s="525"/>
      <c r="K6" s="526">
        <f>SUM(G6:J6)</f>
        <v>1651</v>
      </c>
    </row>
    <row r="7" spans="1:11" ht="33.75" customHeight="1" x14ac:dyDescent="0.3">
      <c r="A7" s="1449"/>
      <c r="B7" s="1451"/>
      <c r="C7" s="1453"/>
      <c r="D7" s="1453"/>
      <c r="E7" s="521" t="s">
        <v>639</v>
      </c>
      <c r="F7" s="522">
        <v>50</v>
      </c>
      <c r="G7" s="523">
        <v>7824</v>
      </c>
      <c r="H7" s="524"/>
      <c r="I7" s="524"/>
      <c r="J7" s="525"/>
      <c r="K7" s="526">
        <f t="shared" ref="K7:K8" si="0">SUM(G7:J7)</f>
        <v>7824</v>
      </c>
    </row>
    <row r="8" spans="1:11" ht="33.75" customHeight="1" x14ac:dyDescent="0.3">
      <c r="A8" s="1449"/>
      <c r="B8" s="1451"/>
      <c r="C8" s="1453"/>
      <c r="D8" s="1453"/>
      <c r="E8" s="521" t="s">
        <v>640</v>
      </c>
      <c r="F8" s="522">
        <v>50</v>
      </c>
      <c r="G8" s="523">
        <v>644</v>
      </c>
      <c r="H8" s="524"/>
      <c r="I8" s="524"/>
      <c r="J8" s="525"/>
      <c r="K8" s="526">
        <f t="shared" si="0"/>
        <v>644</v>
      </c>
    </row>
    <row r="9" spans="1:11" ht="36.75" customHeight="1" x14ac:dyDescent="0.3">
      <c r="A9" s="527" t="s">
        <v>15</v>
      </c>
      <c r="B9" s="528" t="s">
        <v>641</v>
      </c>
      <c r="C9" s="529"/>
      <c r="D9" s="529"/>
      <c r="E9" s="530" t="s">
        <v>642</v>
      </c>
      <c r="F9" s="531">
        <v>25</v>
      </c>
      <c r="G9" s="532">
        <v>2937</v>
      </c>
      <c r="H9" s="530" t="s">
        <v>643</v>
      </c>
      <c r="I9" s="533" t="s">
        <v>644</v>
      </c>
      <c r="J9" s="532">
        <v>3000</v>
      </c>
      <c r="K9" s="534">
        <f>SUM(G9+J9)</f>
        <v>5937</v>
      </c>
    </row>
    <row r="10" spans="1:11" ht="27" customHeight="1" x14ac:dyDescent="0.3">
      <c r="A10" s="535"/>
      <c r="B10" s="536" t="s">
        <v>525</v>
      </c>
      <c r="C10" s="536"/>
      <c r="D10" s="536"/>
      <c r="E10" s="536"/>
      <c r="F10" s="536"/>
      <c r="G10" s="537">
        <f>SUM(G5:G9)</f>
        <v>20624</v>
      </c>
      <c r="H10" s="538"/>
      <c r="I10" s="538"/>
      <c r="J10" s="537">
        <f>SUM(J5:J9)</f>
        <v>5496</v>
      </c>
      <c r="K10" s="539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20/2018.(XI.16.)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zoomScaleNormal="100" workbookViewId="0">
      <selection activeCell="D34" sqref="D34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61" t="s">
        <v>797</v>
      </c>
      <c r="B1" s="1462"/>
      <c r="C1" s="1462"/>
      <c r="D1" s="1462"/>
      <c r="E1" s="1462"/>
      <c r="F1" s="1462"/>
      <c r="G1" s="1462"/>
      <c r="H1" s="1462"/>
    </row>
    <row r="2" spans="1:8" ht="12.75" customHeight="1" x14ac:dyDescent="0.3">
      <c r="A2" s="427"/>
      <c r="B2" s="428"/>
      <c r="C2" s="428"/>
      <c r="D2" s="428"/>
      <c r="E2" s="428"/>
      <c r="F2" s="428"/>
      <c r="G2" s="428"/>
      <c r="H2" s="429" t="s">
        <v>568</v>
      </c>
    </row>
    <row r="3" spans="1:8" ht="57" customHeight="1" x14ac:dyDescent="0.3">
      <c r="A3" s="578" t="s">
        <v>397</v>
      </c>
      <c r="B3" s="579" t="s">
        <v>569</v>
      </c>
      <c r="C3" s="579" t="s">
        <v>573</v>
      </c>
      <c r="D3" s="579" t="s">
        <v>570</v>
      </c>
      <c r="E3" s="579" t="s">
        <v>571</v>
      </c>
      <c r="F3" s="579" t="s">
        <v>572</v>
      </c>
      <c r="G3" s="579" t="s">
        <v>574</v>
      </c>
      <c r="H3" s="580" t="s">
        <v>398</v>
      </c>
    </row>
    <row r="4" spans="1:8" ht="48" customHeight="1" x14ac:dyDescent="0.3">
      <c r="A4" s="570" t="s">
        <v>9</v>
      </c>
      <c r="B4" s="571" t="s">
        <v>422</v>
      </c>
      <c r="C4" s="581">
        <v>0</v>
      </c>
      <c r="D4" s="581">
        <v>7</v>
      </c>
      <c r="E4" s="581">
        <v>0</v>
      </c>
      <c r="F4" s="581">
        <v>0</v>
      </c>
      <c r="G4" s="581">
        <v>3</v>
      </c>
      <c r="H4" s="583">
        <f>SUM(C4:G4)</f>
        <v>10</v>
      </c>
    </row>
    <row r="5" spans="1:8" ht="48" customHeight="1" x14ac:dyDescent="0.3">
      <c r="A5" s="572" t="s">
        <v>12</v>
      </c>
      <c r="B5" s="573" t="s">
        <v>396</v>
      </c>
      <c r="C5" s="582">
        <v>51</v>
      </c>
      <c r="D5" s="582">
        <v>0</v>
      </c>
      <c r="E5" s="582">
        <v>0</v>
      </c>
      <c r="F5" s="582">
        <v>8.5</v>
      </c>
      <c r="G5" s="582">
        <v>0</v>
      </c>
      <c r="H5" s="584">
        <f>SUM(C5:G5)</f>
        <v>59.5</v>
      </c>
    </row>
    <row r="6" spans="1:8" ht="48" customHeight="1" x14ac:dyDescent="0.3">
      <c r="A6" s="574" t="s">
        <v>15</v>
      </c>
      <c r="B6" s="575" t="s">
        <v>377</v>
      </c>
      <c r="C6" s="585">
        <v>0</v>
      </c>
      <c r="D6" s="586">
        <v>0</v>
      </c>
      <c r="E6" s="586">
        <v>0</v>
      </c>
      <c r="F6" s="586">
        <v>15</v>
      </c>
      <c r="G6" s="586">
        <v>207</v>
      </c>
      <c r="H6" s="583">
        <f>SUM(C6:G6)</f>
        <v>222</v>
      </c>
    </row>
    <row r="7" spans="1:8" ht="48" customHeight="1" x14ac:dyDescent="0.3">
      <c r="A7" s="576"/>
      <c r="B7" s="577" t="s">
        <v>398</v>
      </c>
      <c r="C7" s="587">
        <f>SUM(C4:C6)</f>
        <v>51</v>
      </c>
      <c r="D7" s="587">
        <f t="shared" ref="D7:G7" si="0">SUM(D4:D6)</f>
        <v>7</v>
      </c>
      <c r="E7" s="587">
        <f t="shared" si="0"/>
        <v>0</v>
      </c>
      <c r="F7" s="587">
        <f t="shared" si="0"/>
        <v>23.5</v>
      </c>
      <c r="G7" s="587">
        <f t="shared" si="0"/>
        <v>210</v>
      </c>
      <c r="H7" s="588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20/2018.(XI.16.)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zoomScaleNormal="100" workbookViewId="0">
      <selection activeCell="D34" sqref="D34"/>
    </sheetView>
  </sheetViews>
  <sheetFormatPr defaultColWidth="9.296875" defaultRowHeight="14" x14ac:dyDescent="0.3"/>
  <cols>
    <col min="1" max="1" width="11.5" style="377" customWidth="1"/>
    <col min="2" max="2" width="59.5" style="376" customWidth="1"/>
    <col min="3" max="3" width="23.69921875" style="392" customWidth="1"/>
    <col min="4" max="6" width="17.796875" style="376" customWidth="1"/>
    <col min="7" max="8" width="19" style="376" customWidth="1"/>
    <col min="9" max="16384" width="9.296875" style="376"/>
  </cols>
  <sheetData>
    <row r="1" spans="1:5" ht="42" customHeight="1" x14ac:dyDescent="0.3">
      <c r="A1" s="1463" t="s">
        <v>796</v>
      </c>
      <c r="B1" s="1464"/>
      <c r="C1" s="1464"/>
    </row>
    <row r="2" spans="1:5" ht="15" customHeight="1" x14ac:dyDescent="0.3">
      <c r="C2" s="378"/>
    </row>
    <row r="3" spans="1:5" s="379" customFormat="1" ht="25.5" customHeight="1" x14ac:dyDescent="0.3">
      <c r="A3" s="1465" t="s">
        <v>540</v>
      </c>
      <c r="B3" s="1465"/>
      <c r="C3" s="1465"/>
    </row>
    <row r="4" spans="1:5" x14ac:dyDescent="0.3">
      <c r="A4" s="380"/>
      <c r="B4" s="381"/>
      <c r="C4" s="382" t="s">
        <v>1</v>
      </c>
    </row>
    <row r="5" spans="1:5" s="386" customFormat="1" ht="27.75" customHeight="1" x14ac:dyDescent="0.3">
      <c r="A5" s="383" t="s">
        <v>542</v>
      </c>
      <c r="B5" s="384" t="s">
        <v>543</v>
      </c>
      <c r="C5" s="385" t="s">
        <v>548</v>
      </c>
    </row>
    <row r="6" spans="1:5" ht="34.5" customHeight="1" x14ac:dyDescent="0.3">
      <c r="A6" s="543" t="s">
        <v>9</v>
      </c>
      <c r="B6" s="544" t="s">
        <v>544</v>
      </c>
      <c r="C6" s="545">
        <v>20000000</v>
      </c>
    </row>
    <row r="7" spans="1:5" ht="25.5" customHeight="1" x14ac:dyDescent="0.3">
      <c r="A7" s="546" t="s">
        <v>12</v>
      </c>
      <c r="B7" s="547" t="s">
        <v>545</v>
      </c>
      <c r="C7" s="869">
        <v>50072013</v>
      </c>
    </row>
    <row r="8" spans="1:5" s="387" customFormat="1" ht="25.5" customHeight="1" x14ac:dyDescent="0.3">
      <c r="A8" s="383" t="s">
        <v>15</v>
      </c>
      <c r="B8" s="549" t="s">
        <v>398</v>
      </c>
      <c r="C8" s="550">
        <f>SUM(C6:C7)</f>
        <v>70072013</v>
      </c>
    </row>
    <row r="10" spans="1:5" s="379" customFormat="1" ht="25.5" customHeight="1" x14ac:dyDescent="0.3">
      <c r="A10" s="1465" t="s">
        <v>546</v>
      </c>
      <c r="B10" s="1465"/>
      <c r="C10" s="1465"/>
    </row>
    <row r="11" spans="1:5" x14ac:dyDescent="0.3">
      <c r="A11" s="380"/>
      <c r="B11" s="381"/>
      <c r="C11" s="388"/>
    </row>
    <row r="12" spans="1:5" s="386" customFormat="1" ht="27.75" customHeight="1" x14ac:dyDescent="0.3">
      <c r="A12" s="383" t="s">
        <v>542</v>
      </c>
      <c r="B12" s="384" t="s">
        <v>543</v>
      </c>
      <c r="C12" s="385" t="s">
        <v>548</v>
      </c>
    </row>
    <row r="13" spans="1:5" ht="50.25" customHeight="1" x14ac:dyDescent="0.3">
      <c r="A13" s="857" t="s">
        <v>9</v>
      </c>
      <c r="B13" s="858" t="s">
        <v>904</v>
      </c>
      <c r="C13" s="545">
        <v>37549264</v>
      </c>
      <c r="E13" s="389"/>
    </row>
    <row r="14" spans="1:5" ht="50.25" customHeight="1" x14ac:dyDescent="0.3">
      <c r="A14" s="863" t="s">
        <v>12</v>
      </c>
      <c r="B14" s="864" t="s">
        <v>935</v>
      </c>
      <c r="C14" s="548">
        <v>1800000</v>
      </c>
      <c r="E14" s="389"/>
    </row>
    <row r="15" spans="1:5" ht="50.25" customHeight="1" x14ac:dyDescent="0.3">
      <c r="A15" s="859" t="s">
        <v>15</v>
      </c>
      <c r="B15" s="860" t="s">
        <v>902</v>
      </c>
      <c r="C15" s="870">
        <v>5500000</v>
      </c>
      <c r="E15" s="389"/>
    </row>
    <row r="16" spans="1:5" ht="25.5" customHeight="1" x14ac:dyDescent="0.3">
      <c r="A16" s="861" t="s">
        <v>18</v>
      </c>
      <c r="B16" s="551" t="s">
        <v>398</v>
      </c>
      <c r="C16" s="552">
        <f>SUM(C13:C15)</f>
        <v>44849264</v>
      </c>
    </row>
    <row r="17" spans="1:4" ht="25.5" customHeight="1" x14ac:dyDescent="0.3">
      <c r="A17" s="543" t="s">
        <v>21</v>
      </c>
      <c r="B17" s="553" t="s">
        <v>547</v>
      </c>
      <c r="C17" s="554">
        <f>SUM(C8+C16)</f>
        <v>114921277</v>
      </c>
    </row>
    <row r="18" spans="1:4" ht="17.5" x14ac:dyDescent="0.35">
      <c r="A18" s="390"/>
      <c r="B18" s="391"/>
      <c r="C18" s="391"/>
      <c r="D18" s="391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20/2018.(XI.16.)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2"/>
  <sheetViews>
    <sheetView view="pageLayout" zoomScaleNormal="100" workbookViewId="0">
      <selection activeCell="N3" sqref="N3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8" width="13.296875" style="1" bestFit="1" customWidth="1"/>
    <col min="9" max="9" width="9.296875" style="1"/>
    <col min="10" max="10" width="16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66" t="s">
        <v>590</v>
      </c>
      <c r="B1" s="1467"/>
      <c r="C1" s="1467"/>
      <c r="D1" s="1467"/>
      <c r="E1" s="1467"/>
      <c r="F1" s="1467"/>
    </row>
    <row r="3" spans="1:6" ht="16" customHeight="1" x14ac:dyDescent="0.35">
      <c r="A3" s="1372" t="s">
        <v>549</v>
      </c>
      <c r="B3" s="1372"/>
      <c r="C3" s="1372"/>
      <c r="D3" s="1372"/>
      <c r="E3" s="1372"/>
      <c r="F3" s="1372"/>
    </row>
    <row r="4" spans="1:6" ht="16" customHeight="1" x14ac:dyDescent="0.35">
      <c r="A4" s="1371"/>
      <c r="B4" s="1371"/>
      <c r="D4" s="324"/>
      <c r="E4" s="324"/>
      <c r="F4" s="3" t="s">
        <v>412</v>
      </c>
    </row>
    <row r="5" spans="1:6" ht="31.5" customHeight="1" x14ac:dyDescent="0.35">
      <c r="A5" s="200" t="s">
        <v>2</v>
      </c>
      <c r="B5" s="29" t="s">
        <v>3</v>
      </c>
      <c r="C5" s="789" t="s">
        <v>550</v>
      </c>
      <c r="D5" s="789" t="s">
        <v>551</v>
      </c>
      <c r="E5" s="789" t="s">
        <v>552</v>
      </c>
      <c r="F5" s="790" t="s">
        <v>795</v>
      </c>
    </row>
    <row r="6" spans="1:6" s="7" customFormat="1" ht="12" customHeight="1" x14ac:dyDescent="0.25">
      <c r="A6" s="394" t="s">
        <v>5</v>
      </c>
      <c r="B6" s="395" t="s">
        <v>6</v>
      </c>
      <c r="C6" s="395" t="s">
        <v>7</v>
      </c>
      <c r="D6" s="395" t="s">
        <v>8</v>
      </c>
      <c r="E6" s="396" t="s">
        <v>267</v>
      </c>
      <c r="F6" s="397" t="s">
        <v>467</v>
      </c>
    </row>
    <row r="7" spans="1:6" s="771" customFormat="1" ht="23.25" customHeight="1" x14ac:dyDescent="0.3">
      <c r="A7" s="767" t="s">
        <v>9</v>
      </c>
      <c r="B7" s="768" t="s">
        <v>553</v>
      </c>
      <c r="C7" s="769">
        <f>'1.sz.mell.'!D22</f>
        <v>1029047898</v>
      </c>
      <c r="D7" s="769">
        <v>1050000000</v>
      </c>
      <c r="E7" s="769">
        <f t="shared" ref="E7" si="0">D7*110%</f>
        <v>1155000000</v>
      </c>
      <c r="F7" s="770">
        <v>1160000000</v>
      </c>
    </row>
    <row r="8" spans="1:6" s="771" customFormat="1" ht="23.25" customHeight="1" x14ac:dyDescent="0.3">
      <c r="A8" s="772" t="s">
        <v>12</v>
      </c>
      <c r="B8" s="773" t="s">
        <v>554</v>
      </c>
      <c r="C8" s="774">
        <f>'1.sz.mell.'!D31</f>
        <v>0</v>
      </c>
      <c r="D8" s="774"/>
      <c r="E8" s="775"/>
      <c r="F8" s="776"/>
    </row>
    <row r="9" spans="1:6" s="771" customFormat="1" ht="23.25" customHeight="1" x14ac:dyDescent="0.3">
      <c r="A9" s="767" t="s">
        <v>15</v>
      </c>
      <c r="B9" s="773" t="s">
        <v>107</v>
      </c>
      <c r="C9" s="774">
        <f>'1.sz.mell.'!D45</f>
        <v>754300000</v>
      </c>
      <c r="D9" s="774">
        <v>780000000</v>
      </c>
      <c r="E9" s="775">
        <v>780000000</v>
      </c>
      <c r="F9" s="776">
        <v>800000000</v>
      </c>
    </row>
    <row r="10" spans="1:6" s="771" customFormat="1" ht="23.25" customHeight="1" x14ac:dyDescent="0.3">
      <c r="A10" s="772" t="s">
        <v>18</v>
      </c>
      <c r="B10" s="773" t="s">
        <v>555</v>
      </c>
      <c r="C10" s="774">
        <f>'1.sz.mell.'!D57</f>
        <v>194674542</v>
      </c>
      <c r="D10" s="774">
        <v>190000000</v>
      </c>
      <c r="E10" s="774">
        <v>193000000</v>
      </c>
      <c r="F10" s="776">
        <v>198000000</v>
      </c>
    </row>
    <row r="11" spans="1:6" s="771" customFormat="1" ht="23.25" customHeight="1" x14ac:dyDescent="0.3">
      <c r="A11" s="767" t="s">
        <v>21</v>
      </c>
      <c r="B11" s="773" t="s">
        <v>448</v>
      </c>
      <c r="C11" s="774">
        <f>'1.sz.mell.'!D63</f>
        <v>30555600</v>
      </c>
      <c r="D11" s="774">
        <v>900030</v>
      </c>
      <c r="E11" s="774"/>
      <c r="F11" s="776"/>
    </row>
    <row r="12" spans="1:6" s="771" customFormat="1" ht="23.25" customHeight="1" x14ac:dyDescent="0.3">
      <c r="A12" s="772" t="s">
        <v>24</v>
      </c>
      <c r="B12" s="773" t="s">
        <v>556</v>
      </c>
      <c r="C12" s="774"/>
      <c r="D12" s="774"/>
      <c r="E12" s="775"/>
      <c r="F12" s="776"/>
    </row>
    <row r="13" spans="1:6" s="771" customFormat="1" ht="23.25" customHeight="1" x14ac:dyDescent="0.3">
      <c r="A13" s="767" t="s">
        <v>27</v>
      </c>
      <c r="B13" s="777" t="s">
        <v>557</v>
      </c>
      <c r="C13" s="774"/>
      <c r="D13" s="774"/>
      <c r="E13" s="775"/>
      <c r="F13" s="776"/>
    </row>
    <row r="14" spans="1:6" s="771" customFormat="1" ht="24" customHeight="1" x14ac:dyDescent="0.3">
      <c r="A14" s="772" t="s">
        <v>30</v>
      </c>
      <c r="B14" s="773" t="s">
        <v>676</v>
      </c>
      <c r="C14" s="778">
        <f>SUM(C7:C13)</f>
        <v>2008578040</v>
      </c>
      <c r="D14" s="778">
        <f>SUM(D7:D13)</f>
        <v>2020900030</v>
      </c>
      <c r="E14" s="778">
        <f>SUM(E7:E13)</f>
        <v>2128000000</v>
      </c>
      <c r="F14" s="779">
        <f>SUM(F7:F13)</f>
        <v>2158000000</v>
      </c>
    </row>
    <row r="15" spans="1:6" s="771" customFormat="1" ht="23.25" customHeight="1" x14ac:dyDescent="0.3">
      <c r="A15" s="780" t="s">
        <v>33</v>
      </c>
      <c r="B15" s="781" t="s">
        <v>558</v>
      </c>
      <c r="C15" s="782">
        <f>'1.sz.mell.'!D76</f>
        <v>2719145770</v>
      </c>
      <c r="D15" s="782">
        <v>80000000</v>
      </c>
      <c r="E15" s="783">
        <v>50000000</v>
      </c>
      <c r="F15" s="784">
        <v>50000000</v>
      </c>
    </row>
    <row r="16" spans="1:6" s="11" customFormat="1" ht="27" customHeight="1" x14ac:dyDescent="0.3">
      <c r="A16" s="200" t="s">
        <v>36</v>
      </c>
      <c r="B16" s="82" t="s">
        <v>559</v>
      </c>
      <c r="C16" s="407">
        <f>+C14+C15</f>
        <v>4727723810</v>
      </c>
      <c r="D16" s="407">
        <f>+D14+D15</f>
        <v>2100900030</v>
      </c>
      <c r="E16" s="407">
        <f>+E14+E15</f>
        <v>2178000000</v>
      </c>
      <c r="F16" s="408">
        <f>+F14+F15</f>
        <v>2208000000</v>
      </c>
    </row>
    <row r="17" spans="1:10" s="11" customFormat="1" ht="12" customHeight="1" x14ac:dyDescent="0.3">
      <c r="A17" s="409"/>
      <c r="B17" s="410"/>
      <c r="C17" s="411"/>
      <c r="D17" s="412"/>
      <c r="E17" s="412"/>
      <c r="F17" s="413"/>
    </row>
    <row r="18" spans="1:10" s="11" customFormat="1" ht="24" customHeight="1" x14ac:dyDescent="0.3">
      <c r="A18" s="1372" t="s">
        <v>503</v>
      </c>
      <c r="B18" s="1372"/>
      <c r="C18" s="1372"/>
      <c r="D18" s="1372"/>
      <c r="E18" s="1372"/>
      <c r="F18" s="1372"/>
    </row>
    <row r="19" spans="1:10" s="11" customFormat="1" ht="12" customHeight="1" x14ac:dyDescent="0.3">
      <c r="A19" s="1468"/>
      <c r="B19" s="1468"/>
      <c r="C19" s="87"/>
      <c r="D19" s="324"/>
      <c r="E19" s="324"/>
      <c r="F19" s="3" t="s">
        <v>412</v>
      </c>
    </row>
    <row r="20" spans="1:10" s="11" customFormat="1" ht="31.5" customHeight="1" x14ac:dyDescent="0.3">
      <c r="A20" s="200" t="s">
        <v>2</v>
      </c>
      <c r="B20" s="29" t="s">
        <v>3</v>
      </c>
      <c r="C20" s="789" t="s">
        <v>550</v>
      </c>
      <c r="D20" s="789" t="s">
        <v>551</v>
      </c>
      <c r="E20" s="789" t="s">
        <v>552</v>
      </c>
      <c r="F20" s="790" t="s">
        <v>795</v>
      </c>
      <c r="G20" s="414"/>
    </row>
    <row r="21" spans="1:10" s="11" customFormat="1" ht="12" customHeight="1" x14ac:dyDescent="0.3">
      <c r="A21" s="394" t="s">
        <v>5</v>
      </c>
      <c r="B21" s="395" t="s">
        <v>6</v>
      </c>
      <c r="C21" s="395" t="s">
        <v>7</v>
      </c>
      <c r="D21" s="395" t="s">
        <v>8</v>
      </c>
      <c r="E21" s="396" t="s">
        <v>267</v>
      </c>
      <c r="F21" s="397" t="s">
        <v>467</v>
      </c>
      <c r="G21" s="414"/>
    </row>
    <row r="22" spans="1:10" s="11" customFormat="1" ht="23.25" customHeight="1" x14ac:dyDescent="0.3">
      <c r="A22" s="80" t="s">
        <v>9</v>
      </c>
      <c r="B22" s="415" t="s">
        <v>560</v>
      </c>
      <c r="C22" s="401">
        <f>'1.sz.mell.'!D96</f>
        <v>2372615694</v>
      </c>
      <c r="D22" s="401">
        <v>2066440030</v>
      </c>
      <c r="E22" s="401">
        <v>2090160000</v>
      </c>
      <c r="F22" s="403">
        <v>2130160000</v>
      </c>
      <c r="G22" s="414"/>
      <c r="H22" s="855"/>
      <c r="I22" s="855" t="s">
        <v>777</v>
      </c>
    </row>
    <row r="23" spans="1:10" ht="23.25" customHeight="1" x14ac:dyDescent="0.35">
      <c r="A23" s="80" t="s">
        <v>12</v>
      </c>
      <c r="B23" s="416" t="s">
        <v>561</v>
      </c>
      <c r="C23" s="405">
        <f>+C24+C25+C26</f>
        <v>2304532433</v>
      </c>
      <c r="D23" s="405">
        <f>+D24+D25+D26</f>
        <v>25000000</v>
      </c>
      <c r="E23" s="405">
        <f>+E24+E25+E26</f>
        <v>50000000</v>
      </c>
      <c r="F23" s="406">
        <f>+F24+F25+F26</f>
        <v>40000000</v>
      </c>
    </row>
    <row r="24" spans="1:10" ht="23.25" customHeight="1" x14ac:dyDescent="0.35">
      <c r="A24" s="49" t="s">
        <v>562</v>
      </c>
      <c r="B24" s="400" t="s">
        <v>230</v>
      </c>
      <c r="C24" s="401">
        <f>'1.sz.mell.'!D97</f>
        <v>2227237695</v>
      </c>
      <c r="D24" s="401">
        <v>10000000</v>
      </c>
      <c r="E24" s="401">
        <v>20000000</v>
      </c>
      <c r="F24" s="403">
        <v>20000000</v>
      </c>
    </row>
    <row r="25" spans="1:10" ht="23.25" customHeight="1" x14ac:dyDescent="0.35">
      <c r="A25" s="49" t="s">
        <v>563</v>
      </c>
      <c r="B25" s="400" t="s">
        <v>232</v>
      </c>
      <c r="C25" s="401">
        <f>'1.sz.mell.'!D98</f>
        <v>77294738</v>
      </c>
      <c r="D25" s="401">
        <v>10000000</v>
      </c>
      <c r="E25" s="401">
        <v>25000000</v>
      </c>
      <c r="F25" s="403">
        <v>15000000</v>
      </c>
    </row>
    <row r="26" spans="1:10" ht="23.25" customHeight="1" x14ac:dyDescent="0.35">
      <c r="A26" s="49" t="s">
        <v>564</v>
      </c>
      <c r="B26" s="404" t="s">
        <v>234</v>
      </c>
      <c r="C26" s="401">
        <f>'1.sz.mell.'!D99</f>
        <v>0</v>
      </c>
      <c r="D26" s="401">
        <v>5000000</v>
      </c>
      <c r="E26" s="401">
        <v>5000000</v>
      </c>
      <c r="F26" s="403">
        <v>5000000</v>
      </c>
    </row>
    <row r="27" spans="1:10" ht="23.25" customHeight="1" x14ac:dyDescent="0.35">
      <c r="A27" s="80" t="s">
        <v>15</v>
      </c>
      <c r="B27" s="417" t="s">
        <v>565</v>
      </c>
      <c r="C27" s="418">
        <f>+C22+C23</f>
        <v>4677148127</v>
      </c>
      <c r="D27" s="418">
        <f>+D22+D23</f>
        <v>2091440030</v>
      </c>
      <c r="E27" s="418">
        <f>+E22+E23</f>
        <v>2140160000</v>
      </c>
      <c r="F27" s="419">
        <f>+F22+F23</f>
        <v>2170160000</v>
      </c>
    </row>
    <row r="28" spans="1:10" ht="23.25" customHeight="1" x14ac:dyDescent="0.35">
      <c r="A28" s="420" t="s">
        <v>18</v>
      </c>
      <c r="B28" s="421" t="s">
        <v>566</v>
      </c>
      <c r="C28" s="422">
        <f>'1.sz.mell.'!D112</f>
        <v>50575683</v>
      </c>
      <c r="D28" s="422">
        <v>9460000</v>
      </c>
      <c r="E28" s="1361">
        <v>37840000</v>
      </c>
      <c r="F28" s="423">
        <v>37840000</v>
      </c>
      <c r="G28" s="83"/>
      <c r="H28" s="1302"/>
      <c r="J28" s="1302"/>
    </row>
    <row r="29" spans="1:10" s="11" customFormat="1" ht="23.25" customHeight="1" x14ac:dyDescent="0.3">
      <c r="A29" s="424" t="s">
        <v>21</v>
      </c>
      <c r="B29" s="85" t="s">
        <v>567</v>
      </c>
      <c r="C29" s="425">
        <f>+C27+C28</f>
        <v>4727723810</v>
      </c>
      <c r="D29" s="425">
        <f>+D27+D28</f>
        <v>2100900030</v>
      </c>
      <c r="E29" s="425">
        <f>+E27+E28</f>
        <v>2178000000</v>
      </c>
      <c r="F29" s="426">
        <f>+F27+F28</f>
        <v>2208000000</v>
      </c>
    </row>
    <row r="30" spans="1:10" x14ac:dyDescent="0.35">
      <c r="C30" s="86"/>
    </row>
    <row r="31" spans="1:10" x14ac:dyDescent="0.35">
      <c r="C31" s="86"/>
      <c r="D31" s="1158">
        <f>D16-D29</f>
        <v>0</v>
      </c>
      <c r="E31" s="1158">
        <f t="shared" ref="E31:F31" si="1">E16-E29</f>
        <v>0</v>
      </c>
      <c r="F31" s="1158">
        <f t="shared" si="1"/>
        <v>0</v>
      </c>
    </row>
    <row r="32" spans="1:10" x14ac:dyDescent="0.35">
      <c r="C32" s="86"/>
      <c r="D32" s="1362"/>
      <c r="E32" s="1362"/>
      <c r="F32" s="1362"/>
    </row>
    <row r="33" spans="3:8" ht="16.5" customHeight="1" x14ac:dyDescent="0.35">
      <c r="C33" s="86"/>
      <c r="D33" s="1158"/>
      <c r="E33" s="1158"/>
      <c r="F33" s="1158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20/2018.(XI.16.)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B1" zoomScaleNormal="100" workbookViewId="0">
      <selection activeCell="D34" sqref="D34"/>
    </sheetView>
  </sheetViews>
  <sheetFormatPr defaultColWidth="9.296875" defaultRowHeight="14" x14ac:dyDescent="0.3"/>
  <cols>
    <col min="1" max="1" width="41.296875" style="360" customWidth="1"/>
    <col min="2" max="2" width="19.69921875" style="360" customWidth="1"/>
    <col min="3" max="3" width="16.69921875" style="360" customWidth="1"/>
    <col min="4" max="9" width="16" style="360" customWidth="1"/>
    <col min="10" max="10" width="17.796875" style="360" customWidth="1"/>
    <col min="11" max="16384" width="9.296875" style="360"/>
  </cols>
  <sheetData>
    <row r="1" spans="1:9" ht="56.25" customHeight="1" x14ac:dyDescent="0.3">
      <c r="A1" s="1469" t="s">
        <v>605</v>
      </c>
      <c r="B1" s="1469"/>
      <c r="C1" s="1469"/>
      <c r="D1" s="1469"/>
      <c r="E1" s="1469"/>
      <c r="F1" s="1469"/>
      <c r="G1" s="1469"/>
      <c r="H1" s="1469"/>
      <c r="I1" s="1469"/>
    </row>
    <row r="2" spans="1:9" ht="18.75" customHeight="1" x14ac:dyDescent="0.3">
      <c r="A2" s="361"/>
      <c r="B2" s="361"/>
      <c r="C2" s="361"/>
      <c r="D2" s="361"/>
      <c r="E2" s="361"/>
      <c r="F2" s="361"/>
      <c r="G2" s="361"/>
      <c r="H2" s="361"/>
      <c r="I2" s="361"/>
    </row>
    <row r="3" spans="1:9" x14ac:dyDescent="0.3">
      <c r="A3" s="362"/>
      <c r="B3" s="362"/>
      <c r="C3" s="362"/>
      <c r="D3" s="362"/>
      <c r="E3" s="362"/>
      <c r="F3" s="362"/>
      <c r="G3" s="362"/>
      <c r="H3" s="1470" t="s">
        <v>1</v>
      </c>
      <c r="I3" s="1470"/>
    </row>
    <row r="4" spans="1:9" s="363" customFormat="1" ht="71.25" customHeight="1" x14ac:dyDescent="0.3">
      <c r="A4" s="1471" t="s">
        <v>533</v>
      </c>
      <c r="B4" s="1473" t="s">
        <v>534</v>
      </c>
      <c r="C4" s="1471" t="s">
        <v>535</v>
      </c>
      <c r="D4" s="1475" t="s">
        <v>793</v>
      </c>
      <c r="E4" s="1475"/>
      <c r="F4" s="1475" t="s">
        <v>536</v>
      </c>
      <c r="G4" s="1475"/>
      <c r="H4" s="1475" t="s">
        <v>794</v>
      </c>
      <c r="I4" s="1476"/>
    </row>
    <row r="5" spans="1:9" s="366" customFormat="1" x14ac:dyDescent="0.3">
      <c r="A5" s="1472"/>
      <c r="B5" s="1474"/>
      <c r="C5" s="1472"/>
      <c r="D5" s="364" t="s">
        <v>537</v>
      </c>
      <c r="E5" s="364" t="s">
        <v>538</v>
      </c>
      <c r="F5" s="364" t="s">
        <v>537</v>
      </c>
      <c r="G5" s="364" t="s">
        <v>538</v>
      </c>
      <c r="H5" s="364" t="s">
        <v>537</v>
      </c>
      <c r="I5" s="365" t="s">
        <v>538</v>
      </c>
    </row>
    <row r="6" spans="1:9" ht="56" x14ac:dyDescent="0.3">
      <c r="A6" s="481" t="s">
        <v>579</v>
      </c>
      <c r="B6" s="368">
        <v>72959000</v>
      </c>
      <c r="C6" s="367" t="s">
        <v>539</v>
      </c>
      <c r="D6" s="369">
        <v>18782887</v>
      </c>
      <c r="E6" s="369">
        <v>543143</v>
      </c>
      <c r="F6" s="369">
        <v>0</v>
      </c>
      <c r="G6" s="369">
        <v>0</v>
      </c>
      <c r="H6" s="369">
        <v>0</v>
      </c>
      <c r="I6" s="370">
        <v>0</v>
      </c>
    </row>
    <row r="7" spans="1:9" s="375" customFormat="1" ht="26.25" customHeight="1" x14ac:dyDescent="0.3">
      <c r="A7" s="482" t="s">
        <v>398</v>
      </c>
      <c r="B7" s="371">
        <f>SUM(B6:B6)</f>
        <v>72959000</v>
      </c>
      <c r="C7" s="372"/>
      <c r="D7" s="373">
        <f t="shared" ref="D7:I7" si="0">SUM(D6:D6)</f>
        <v>18782887</v>
      </c>
      <c r="E7" s="373">
        <f t="shared" si="0"/>
        <v>543143</v>
      </c>
      <c r="F7" s="373">
        <f t="shared" si="0"/>
        <v>0</v>
      </c>
      <c r="G7" s="373">
        <f t="shared" si="0"/>
        <v>0</v>
      </c>
      <c r="H7" s="373">
        <f t="shared" si="0"/>
        <v>0</v>
      </c>
      <c r="I7" s="374">
        <f t="shared" si="0"/>
        <v>0</v>
      </c>
    </row>
    <row r="8" spans="1:9" x14ac:dyDescent="0.3">
      <c r="A8" s="362"/>
      <c r="B8" s="362"/>
      <c r="C8" s="362"/>
      <c r="D8" s="362"/>
      <c r="E8" s="362"/>
      <c r="F8" s="362"/>
      <c r="G8" s="362"/>
      <c r="H8" s="362"/>
      <c r="I8" s="362"/>
    </row>
    <row r="9" spans="1:9" x14ac:dyDescent="0.3">
      <c r="A9" s="362"/>
      <c r="B9" s="362"/>
      <c r="C9" s="362"/>
      <c r="D9" s="362"/>
      <c r="E9" s="362"/>
      <c r="F9" s="362"/>
      <c r="G9" s="362"/>
      <c r="H9" s="362"/>
      <c r="I9" s="362"/>
    </row>
    <row r="10" spans="1:9" x14ac:dyDescent="0.3">
      <c r="A10" s="362"/>
      <c r="B10" s="362"/>
      <c r="C10" s="362"/>
      <c r="D10" s="362"/>
      <c r="E10" s="362"/>
      <c r="F10" s="362"/>
      <c r="G10" s="362"/>
      <c r="H10" s="362"/>
      <c r="I10" s="362"/>
    </row>
    <row r="11" spans="1:9" x14ac:dyDescent="0.3">
      <c r="A11" s="362"/>
      <c r="B11" s="362"/>
      <c r="C11" s="362"/>
      <c r="D11" s="362"/>
      <c r="E11" s="362"/>
      <c r="F11" s="362"/>
      <c r="G11" s="362"/>
      <c r="H11" s="362"/>
      <c r="I11" s="362"/>
    </row>
    <row r="12" spans="1:9" x14ac:dyDescent="0.3">
      <c r="A12" s="362"/>
      <c r="B12" s="362"/>
      <c r="C12" s="362"/>
      <c r="D12" s="362"/>
      <c r="E12" s="362"/>
      <c r="F12" s="362"/>
      <c r="G12" s="362"/>
      <c r="H12" s="362"/>
      <c r="I12" s="362"/>
    </row>
    <row r="13" spans="1:9" x14ac:dyDescent="0.3">
      <c r="A13" s="362"/>
      <c r="B13" s="362"/>
      <c r="C13" s="362"/>
      <c r="D13" s="362"/>
      <c r="E13" s="362"/>
      <c r="F13" s="362"/>
      <c r="G13" s="362"/>
      <c r="H13" s="362"/>
      <c r="I13" s="362"/>
    </row>
    <row r="14" spans="1:9" x14ac:dyDescent="0.3">
      <c r="A14" s="362"/>
      <c r="B14" s="362"/>
      <c r="C14" s="362"/>
      <c r="D14" s="362"/>
      <c r="E14" s="362"/>
      <c r="F14" s="362"/>
      <c r="G14" s="362"/>
      <c r="H14" s="362"/>
      <c r="I14" s="362"/>
    </row>
    <row r="15" spans="1:9" x14ac:dyDescent="0.3">
      <c r="A15" s="362"/>
      <c r="B15" s="362"/>
      <c r="C15" s="362"/>
      <c r="D15" s="362"/>
      <c r="E15" s="362"/>
      <c r="F15" s="362"/>
      <c r="G15" s="362"/>
      <c r="H15" s="362"/>
      <c r="I15" s="362"/>
    </row>
    <row r="16" spans="1:9" x14ac:dyDescent="0.3">
      <c r="A16" s="362"/>
      <c r="B16" s="362"/>
      <c r="C16" s="362"/>
      <c r="D16" s="362"/>
      <c r="E16" s="362"/>
      <c r="F16" s="362"/>
      <c r="G16" s="362"/>
      <c r="H16" s="362"/>
      <c r="I16" s="362"/>
    </row>
    <row r="17" spans="1:9" x14ac:dyDescent="0.3">
      <c r="A17" s="362"/>
      <c r="B17" s="362"/>
      <c r="C17" s="362"/>
      <c r="D17" s="362"/>
      <c r="E17" s="362"/>
      <c r="F17" s="362"/>
      <c r="G17" s="362"/>
      <c r="H17" s="362"/>
      <c r="I17" s="362"/>
    </row>
    <row r="18" spans="1:9" x14ac:dyDescent="0.3">
      <c r="A18" s="362"/>
      <c r="B18" s="362"/>
      <c r="C18" s="362"/>
      <c r="D18" s="362"/>
      <c r="E18" s="362"/>
      <c r="F18" s="362"/>
      <c r="G18" s="362"/>
      <c r="H18" s="362"/>
      <c r="I18" s="362"/>
    </row>
    <row r="19" spans="1:9" x14ac:dyDescent="0.3">
      <c r="A19" s="362"/>
      <c r="B19" s="362"/>
      <c r="C19" s="362"/>
      <c r="D19" s="362"/>
      <c r="E19" s="362"/>
      <c r="F19" s="362"/>
      <c r="G19" s="362"/>
      <c r="H19" s="362"/>
      <c r="I19" s="362"/>
    </row>
    <row r="20" spans="1:9" x14ac:dyDescent="0.3">
      <c r="A20" s="362"/>
      <c r="B20" s="362"/>
      <c r="C20" s="362"/>
      <c r="D20" s="362"/>
      <c r="E20" s="362"/>
      <c r="F20" s="362"/>
      <c r="G20" s="362"/>
      <c r="H20" s="362"/>
      <c r="I20" s="362"/>
    </row>
    <row r="21" spans="1:9" x14ac:dyDescent="0.3">
      <c r="A21" s="362"/>
      <c r="B21" s="362"/>
      <c r="C21" s="362"/>
      <c r="D21" s="362"/>
      <c r="E21" s="362"/>
      <c r="F21" s="362"/>
      <c r="G21" s="362"/>
      <c r="H21" s="362"/>
      <c r="I21" s="362"/>
    </row>
    <row r="22" spans="1:9" x14ac:dyDescent="0.3">
      <c r="A22" s="362"/>
      <c r="B22" s="362"/>
      <c r="C22" s="362"/>
      <c r="D22" s="362"/>
      <c r="E22" s="362"/>
      <c r="F22" s="362"/>
      <c r="G22" s="362"/>
      <c r="H22" s="362"/>
      <c r="I22" s="362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20/2018.(XI.16.)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zoomScaleNormal="100" workbookViewId="0">
      <selection activeCell="D34" sqref="D34"/>
    </sheetView>
  </sheetViews>
  <sheetFormatPr defaultColWidth="9.296875" defaultRowHeight="14" x14ac:dyDescent="0.3"/>
  <cols>
    <col min="1" max="1" width="8" style="441" customWidth="1"/>
    <col min="2" max="2" width="86.19921875" style="441" customWidth="1"/>
    <col min="3" max="3" width="21.5" style="441" customWidth="1"/>
    <col min="4" max="16384" width="9.296875" style="441"/>
  </cols>
  <sheetData>
    <row r="1" spans="1:3" s="440" customFormat="1" ht="60" customHeight="1" x14ac:dyDescent="0.3">
      <c r="A1" s="1477" t="s">
        <v>606</v>
      </c>
      <c r="B1" s="1477"/>
      <c r="C1" s="1477"/>
    </row>
    <row r="2" spans="1:3" x14ac:dyDescent="0.3">
      <c r="C2" s="483" t="s">
        <v>1</v>
      </c>
    </row>
    <row r="3" spans="1:3" ht="33.75" customHeight="1" x14ac:dyDescent="0.3">
      <c r="A3" s="558" t="s">
        <v>583</v>
      </c>
      <c r="B3" s="559" t="s">
        <v>266</v>
      </c>
      <c r="C3" s="560" t="s">
        <v>430</v>
      </c>
    </row>
    <row r="4" spans="1:3" ht="22.5" customHeight="1" x14ac:dyDescent="0.3">
      <c r="A4" s="442" t="s">
        <v>9</v>
      </c>
      <c r="B4" s="555" t="s">
        <v>645</v>
      </c>
      <c r="C4" s="443">
        <v>754300000</v>
      </c>
    </row>
    <row r="5" spans="1:3" ht="22.5" customHeight="1" x14ac:dyDescent="0.3">
      <c r="A5" s="444" t="s">
        <v>12</v>
      </c>
      <c r="B5" s="556" t="s">
        <v>646</v>
      </c>
      <c r="C5" s="443">
        <v>29559542</v>
      </c>
    </row>
    <row r="6" spans="1:3" ht="22.5" customHeight="1" x14ac:dyDescent="0.3">
      <c r="A6" s="444" t="s">
        <v>15</v>
      </c>
      <c r="B6" s="556" t="s">
        <v>647</v>
      </c>
      <c r="C6" s="445"/>
    </row>
    <row r="7" spans="1:3" ht="31.5" customHeight="1" x14ac:dyDescent="0.3">
      <c r="A7" s="444" t="s">
        <v>18</v>
      </c>
      <c r="B7" s="556" t="s">
        <v>648</v>
      </c>
      <c r="C7" s="445">
        <v>30555600</v>
      </c>
    </row>
    <row r="8" spans="1:3" ht="22.5" customHeight="1" x14ac:dyDescent="0.3">
      <c r="A8" s="444" t="s">
        <v>21</v>
      </c>
      <c r="B8" s="556" t="s">
        <v>649</v>
      </c>
      <c r="C8" s="445">
        <v>2000000</v>
      </c>
    </row>
    <row r="9" spans="1:3" ht="28.5" customHeight="1" x14ac:dyDescent="0.3">
      <c r="A9" s="562" t="s">
        <v>24</v>
      </c>
      <c r="B9" s="557" t="s">
        <v>650</v>
      </c>
      <c r="C9" s="566"/>
    </row>
    <row r="10" spans="1:3" s="440" customFormat="1" ht="22.5" customHeight="1" x14ac:dyDescent="0.3">
      <c r="A10" s="563" t="s">
        <v>27</v>
      </c>
      <c r="B10" s="561" t="s">
        <v>651</v>
      </c>
      <c r="C10" s="567">
        <f>SUM(C4:C9)</f>
        <v>816415142</v>
      </c>
    </row>
    <row r="11" spans="1:3" s="440" customFormat="1" ht="22.5" customHeight="1" x14ac:dyDescent="0.3">
      <c r="A11" s="564" t="s">
        <v>30</v>
      </c>
      <c r="B11" s="561" t="s">
        <v>652</v>
      </c>
      <c r="C11" s="567">
        <f t="shared" ref="C11" si="0">C10/2</f>
        <v>408207571</v>
      </c>
    </row>
    <row r="12" spans="1:3" s="440" customFormat="1" ht="27" customHeight="1" x14ac:dyDescent="0.3">
      <c r="A12" s="442" t="s">
        <v>33</v>
      </c>
      <c r="B12" s="555" t="s">
        <v>653</v>
      </c>
      <c r="C12" s="443">
        <v>18782887</v>
      </c>
    </row>
    <row r="13" spans="1:3" ht="34.5" customHeight="1" x14ac:dyDescent="0.3">
      <c r="A13" s="444" t="s">
        <v>36</v>
      </c>
      <c r="B13" s="556" t="s">
        <v>654</v>
      </c>
      <c r="C13" s="445"/>
    </row>
    <row r="14" spans="1:3" ht="34.5" customHeight="1" x14ac:dyDescent="0.3">
      <c r="A14" s="444" t="s">
        <v>38</v>
      </c>
      <c r="B14" s="556" t="s">
        <v>655</v>
      </c>
      <c r="C14" s="445"/>
    </row>
    <row r="15" spans="1:3" ht="34.5" customHeight="1" x14ac:dyDescent="0.3">
      <c r="A15" s="444" t="s">
        <v>40</v>
      </c>
      <c r="B15" s="556" t="s">
        <v>656</v>
      </c>
      <c r="C15" s="445"/>
    </row>
    <row r="16" spans="1:3" ht="34.5" customHeight="1" x14ac:dyDescent="0.3">
      <c r="A16" s="444" t="s">
        <v>42</v>
      </c>
      <c r="B16" s="556" t="s">
        <v>657</v>
      </c>
      <c r="C16" s="445"/>
    </row>
    <row r="17" spans="1:3" ht="34.5" customHeight="1" x14ac:dyDescent="0.3">
      <c r="A17" s="444" t="s">
        <v>44</v>
      </c>
      <c r="B17" s="556" t="s">
        <v>658</v>
      </c>
      <c r="C17" s="445"/>
    </row>
    <row r="18" spans="1:3" ht="34.5" customHeight="1" x14ac:dyDescent="0.3">
      <c r="A18" s="565" t="s">
        <v>46</v>
      </c>
      <c r="B18" s="557" t="s">
        <v>659</v>
      </c>
      <c r="C18" s="566"/>
    </row>
    <row r="19" spans="1:3" ht="34.5" customHeight="1" x14ac:dyDescent="0.3">
      <c r="A19" s="564" t="s">
        <v>48</v>
      </c>
      <c r="B19" s="561" t="s">
        <v>660</v>
      </c>
      <c r="C19" s="568">
        <f>SUM(C12:C18)</f>
        <v>18782887</v>
      </c>
    </row>
    <row r="20" spans="1:3" s="440" customFormat="1" ht="24" customHeight="1" x14ac:dyDescent="0.3">
      <c r="A20" s="564" t="s">
        <v>50</v>
      </c>
      <c r="B20" s="561" t="s">
        <v>661</v>
      </c>
      <c r="C20" s="569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20/2018.(XI.16.)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54"/>
  <sheetViews>
    <sheetView view="pageLayout" workbookViewId="0">
      <selection activeCell="D34" sqref="D34"/>
    </sheetView>
  </sheetViews>
  <sheetFormatPr defaultRowHeight="14.5" x14ac:dyDescent="0.35"/>
  <cols>
    <col min="1" max="1" width="7.296875" style="446" customWidth="1"/>
    <col min="2" max="2" width="45.19921875" style="446" customWidth="1"/>
    <col min="3" max="5" width="22.796875" style="453" customWidth="1"/>
    <col min="6" max="6" width="9.296875" style="446"/>
    <col min="7" max="7" width="12.796875" style="446" bestFit="1" customWidth="1"/>
    <col min="8" max="256" width="9.296875" style="446"/>
    <col min="257" max="257" width="5" style="446" customWidth="1"/>
    <col min="258" max="258" width="76.296875" style="446" customWidth="1"/>
    <col min="259" max="259" width="17.19921875" style="446" customWidth="1"/>
    <col min="260" max="260" width="19.19921875" style="446" customWidth="1"/>
    <col min="261" max="261" width="17.19921875" style="446" customWidth="1"/>
    <col min="262" max="262" width="9.296875" style="446"/>
    <col min="263" max="263" width="12.796875" style="446" bestFit="1" customWidth="1"/>
    <col min="264" max="512" width="9.296875" style="446"/>
    <col min="513" max="513" width="5" style="446" customWidth="1"/>
    <col min="514" max="514" width="76.296875" style="446" customWidth="1"/>
    <col min="515" max="515" width="17.19921875" style="446" customWidth="1"/>
    <col min="516" max="516" width="19.19921875" style="446" customWidth="1"/>
    <col min="517" max="517" width="17.19921875" style="446" customWidth="1"/>
    <col min="518" max="518" width="9.296875" style="446"/>
    <col min="519" max="519" width="12.796875" style="446" bestFit="1" customWidth="1"/>
    <col min="520" max="768" width="9.296875" style="446"/>
    <col min="769" max="769" width="5" style="446" customWidth="1"/>
    <col min="770" max="770" width="76.296875" style="446" customWidth="1"/>
    <col min="771" max="771" width="17.19921875" style="446" customWidth="1"/>
    <col min="772" max="772" width="19.19921875" style="446" customWidth="1"/>
    <col min="773" max="773" width="17.19921875" style="446" customWidth="1"/>
    <col min="774" max="774" width="9.296875" style="446"/>
    <col min="775" max="775" width="12.796875" style="446" bestFit="1" customWidth="1"/>
    <col min="776" max="1024" width="9.296875" style="446"/>
    <col min="1025" max="1025" width="5" style="446" customWidth="1"/>
    <col min="1026" max="1026" width="76.296875" style="446" customWidth="1"/>
    <col min="1027" max="1027" width="17.19921875" style="446" customWidth="1"/>
    <col min="1028" max="1028" width="19.19921875" style="446" customWidth="1"/>
    <col min="1029" max="1029" width="17.19921875" style="446" customWidth="1"/>
    <col min="1030" max="1030" width="9.296875" style="446"/>
    <col min="1031" max="1031" width="12.796875" style="446" bestFit="1" customWidth="1"/>
    <col min="1032" max="1280" width="9.296875" style="446"/>
    <col min="1281" max="1281" width="5" style="446" customWidth="1"/>
    <col min="1282" max="1282" width="76.296875" style="446" customWidth="1"/>
    <col min="1283" max="1283" width="17.19921875" style="446" customWidth="1"/>
    <col min="1284" max="1284" width="19.19921875" style="446" customWidth="1"/>
    <col min="1285" max="1285" width="17.19921875" style="446" customWidth="1"/>
    <col min="1286" max="1286" width="9.296875" style="446"/>
    <col min="1287" max="1287" width="12.796875" style="446" bestFit="1" customWidth="1"/>
    <col min="1288" max="1536" width="9.296875" style="446"/>
    <col min="1537" max="1537" width="5" style="446" customWidth="1"/>
    <col min="1538" max="1538" width="76.296875" style="446" customWidth="1"/>
    <col min="1539" max="1539" width="17.19921875" style="446" customWidth="1"/>
    <col min="1540" max="1540" width="19.19921875" style="446" customWidth="1"/>
    <col min="1541" max="1541" width="17.19921875" style="446" customWidth="1"/>
    <col min="1542" max="1542" width="9.296875" style="446"/>
    <col min="1543" max="1543" width="12.796875" style="446" bestFit="1" customWidth="1"/>
    <col min="1544" max="1792" width="9.296875" style="446"/>
    <col min="1793" max="1793" width="5" style="446" customWidth="1"/>
    <col min="1794" max="1794" width="76.296875" style="446" customWidth="1"/>
    <col min="1795" max="1795" width="17.19921875" style="446" customWidth="1"/>
    <col min="1796" max="1796" width="19.19921875" style="446" customWidth="1"/>
    <col min="1797" max="1797" width="17.19921875" style="446" customWidth="1"/>
    <col min="1798" max="1798" width="9.296875" style="446"/>
    <col min="1799" max="1799" width="12.796875" style="446" bestFit="1" customWidth="1"/>
    <col min="1800" max="2048" width="9.296875" style="446"/>
    <col min="2049" max="2049" width="5" style="446" customWidth="1"/>
    <col min="2050" max="2050" width="76.296875" style="446" customWidth="1"/>
    <col min="2051" max="2051" width="17.19921875" style="446" customWidth="1"/>
    <col min="2052" max="2052" width="19.19921875" style="446" customWidth="1"/>
    <col min="2053" max="2053" width="17.19921875" style="446" customWidth="1"/>
    <col min="2054" max="2054" width="9.296875" style="446"/>
    <col min="2055" max="2055" width="12.796875" style="446" bestFit="1" customWidth="1"/>
    <col min="2056" max="2304" width="9.296875" style="446"/>
    <col min="2305" max="2305" width="5" style="446" customWidth="1"/>
    <col min="2306" max="2306" width="76.296875" style="446" customWidth="1"/>
    <col min="2307" max="2307" width="17.19921875" style="446" customWidth="1"/>
    <col min="2308" max="2308" width="19.19921875" style="446" customWidth="1"/>
    <col min="2309" max="2309" width="17.19921875" style="446" customWidth="1"/>
    <col min="2310" max="2310" width="9.296875" style="446"/>
    <col min="2311" max="2311" width="12.796875" style="446" bestFit="1" customWidth="1"/>
    <col min="2312" max="2560" width="9.296875" style="446"/>
    <col min="2561" max="2561" width="5" style="446" customWidth="1"/>
    <col min="2562" max="2562" width="76.296875" style="446" customWidth="1"/>
    <col min="2563" max="2563" width="17.19921875" style="446" customWidth="1"/>
    <col min="2564" max="2564" width="19.19921875" style="446" customWidth="1"/>
    <col min="2565" max="2565" width="17.19921875" style="446" customWidth="1"/>
    <col min="2566" max="2566" width="9.296875" style="446"/>
    <col min="2567" max="2567" width="12.796875" style="446" bestFit="1" customWidth="1"/>
    <col min="2568" max="2816" width="9.296875" style="446"/>
    <col min="2817" max="2817" width="5" style="446" customWidth="1"/>
    <col min="2818" max="2818" width="76.296875" style="446" customWidth="1"/>
    <col min="2819" max="2819" width="17.19921875" style="446" customWidth="1"/>
    <col min="2820" max="2820" width="19.19921875" style="446" customWidth="1"/>
    <col min="2821" max="2821" width="17.19921875" style="446" customWidth="1"/>
    <col min="2822" max="2822" width="9.296875" style="446"/>
    <col min="2823" max="2823" width="12.796875" style="446" bestFit="1" customWidth="1"/>
    <col min="2824" max="3072" width="9.296875" style="446"/>
    <col min="3073" max="3073" width="5" style="446" customWidth="1"/>
    <col min="3074" max="3074" width="76.296875" style="446" customWidth="1"/>
    <col min="3075" max="3075" width="17.19921875" style="446" customWidth="1"/>
    <col min="3076" max="3076" width="19.19921875" style="446" customWidth="1"/>
    <col min="3077" max="3077" width="17.19921875" style="446" customWidth="1"/>
    <col min="3078" max="3078" width="9.296875" style="446"/>
    <col min="3079" max="3079" width="12.796875" style="446" bestFit="1" customWidth="1"/>
    <col min="3080" max="3328" width="9.296875" style="446"/>
    <col min="3329" max="3329" width="5" style="446" customWidth="1"/>
    <col min="3330" max="3330" width="76.296875" style="446" customWidth="1"/>
    <col min="3331" max="3331" width="17.19921875" style="446" customWidth="1"/>
    <col min="3332" max="3332" width="19.19921875" style="446" customWidth="1"/>
    <col min="3333" max="3333" width="17.19921875" style="446" customWidth="1"/>
    <col min="3334" max="3334" width="9.296875" style="446"/>
    <col min="3335" max="3335" width="12.796875" style="446" bestFit="1" customWidth="1"/>
    <col min="3336" max="3584" width="9.296875" style="446"/>
    <col min="3585" max="3585" width="5" style="446" customWidth="1"/>
    <col min="3586" max="3586" width="76.296875" style="446" customWidth="1"/>
    <col min="3587" max="3587" width="17.19921875" style="446" customWidth="1"/>
    <col min="3588" max="3588" width="19.19921875" style="446" customWidth="1"/>
    <col min="3589" max="3589" width="17.19921875" style="446" customWidth="1"/>
    <col min="3590" max="3590" width="9.296875" style="446"/>
    <col min="3591" max="3591" width="12.796875" style="446" bestFit="1" customWidth="1"/>
    <col min="3592" max="3840" width="9.296875" style="446"/>
    <col min="3841" max="3841" width="5" style="446" customWidth="1"/>
    <col min="3842" max="3842" width="76.296875" style="446" customWidth="1"/>
    <col min="3843" max="3843" width="17.19921875" style="446" customWidth="1"/>
    <col min="3844" max="3844" width="19.19921875" style="446" customWidth="1"/>
    <col min="3845" max="3845" width="17.19921875" style="446" customWidth="1"/>
    <col min="3846" max="3846" width="9.296875" style="446"/>
    <col min="3847" max="3847" width="12.796875" style="446" bestFit="1" customWidth="1"/>
    <col min="3848" max="4096" width="9.296875" style="446"/>
    <col min="4097" max="4097" width="5" style="446" customWidth="1"/>
    <col min="4098" max="4098" width="76.296875" style="446" customWidth="1"/>
    <col min="4099" max="4099" width="17.19921875" style="446" customWidth="1"/>
    <col min="4100" max="4100" width="19.19921875" style="446" customWidth="1"/>
    <col min="4101" max="4101" width="17.19921875" style="446" customWidth="1"/>
    <col min="4102" max="4102" width="9.296875" style="446"/>
    <col min="4103" max="4103" width="12.796875" style="446" bestFit="1" customWidth="1"/>
    <col min="4104" max="4352" width="9.296875" style="446"/>
    <col min="4353" max="4353" width="5" style="446" customWidth="1"/>
    <col min="4354" max="4354" width="76.296875" style="446" customWidth="1"/>
    <col min="4355" max="4355" width="17.19921875" style="446" customWidth="1"/>
    <col min="4356" max="4356" width="19.19921875" style="446" customWidth="1"/>
    <col min="4357" max="4357" width="17.19921875" style="446" customWidth="1"/>
    <col min="4358" max="4358" width="9.296875" style="446"/>
    <col min="4359" max="4359" width="12.796875" style="446" bestFit="1" customWidth="1"/>
    <col min="4360" max="4608" width="9.296875" style="446"/>
    <col min="4609" max="4609" width="5" style="446" customWidth="1"/>
    <col min="4610" max="4610" width="76.296875" style="446" customWidth="1"/>
    <col min="4611" max="4611" width="17.19921875" style="446" customWidth="1"/>
    <col min="4612" max="4612" width="19.19921875" style="446" customWidth="1"/>
    <col min="4613" max="4613" width="17.19921875" style="446" customWidth="1"/>
    <col min="4614" max="4614" width="9.296875" style="446"/>
    <col min="4615" max="4615" width="12.796875" style="446" bestFit="1" customWidth="1"/>
    <col min="4616" max="4864" width="9.296875" style="446"/>
    <col min="4865" max="4865" width="5" style="446" customWidth="1"/>
    <col min="4866" max="4866" width="76.296875" style="446" customWidth="1"/>
    <col min="4867" max="4867" width="17.19921875" style="446" customWidth="1"/>
    <col min="4868" max="4868" width="19.19921875" style="446" customWidth="1"/>
    <col min="4869" max="4869" width="17.19921875" style="446" customWidth="1"/>
    <col min="4870" max="4870" width="9.296875" style="446"/>
    <col min="4871" max="4871" width="12.796875" style="446" bestFit="1" customWidth="1"/>
    <col min="4872" max="5120" width="9.296875" style="446"/>
    <col min="5121" max="5121" width="5" style="446" customWidth="1"/>
    <col min="5122" max="5122" width="76.296875" style="446" customWidth="1"/>
    <col min="5123" max="5123" width="17.19921875" style="446" customWidth="1"/>
    <col min="5124" max="5124" width="19.19921875" style="446" customWidth="1"/>
    <col min="5125" max="5125" width="17.19921875" style="446" customWidth="1"/>
    <col min="5126" max="5126" width="9.296875" style="446"/>
    <col min="5127" max="5127" width="12.796875" style="446" bestFit="1" customWidth="1"/>
    <col min="5128" max="5376" width="9.296875" style="446"/>
    <col min="5377" max="5377" width="5" style="446" customWidth="1"/>
    <col min="5378" max="5378" width="76.296875" style="446" customWidth="1"/>
    <col min="5379" max="5379" width="17.19921875" style="446" customWidth="1"/>
    <col min="5380" max="5380" width="19.19921875" style="446" customWidth="1"/>
    <col min="5381" max="5381" width="17.19921875" style="446" customWidth="1"/>
    <col min="5382" max="5382" width="9.296875" style="446"/>
    <col min="5383" max="5383" width="12.796875" style="446" bestFit="1" customWidth="1"/>
    <col min="5384" max="5632" width="9.296875" style="446"/>
    <col min="5633" max="5633" width="5" style="446" customWidth="1"/>
    <col min="5634" max="5634" width="76.296875" style="446" customWidth="1"/>
    <col min="5635" max="5635" width="17.19921875" style="446" customWidth="1"/>
    <col min="5636" max="5636" width="19.19921875" style="446" customWidth="1"/>
    <col min="5637" max="5637" width="17.19921875" style="446" customWidth="1"/>
    <col min="5638" max="5638" width="9.296875" style="446"/>
    <col min="5639" max="5639" width="12.796875" style="446" bestFit="1" customWidth="1"/>
    <col min="5640" max="5888" width="9.296875" style="446"/>
    <col min="5889" max="5889" width="5" style="446" customWidth="1"/>
    <col min="5890" max="5890" width="76.296875" style="446" customWidth="1"/>
    <col min="5891" max="5891" width="17.19921875" style="446" customWidth="1"/>
    <col min="5892" max="5892" width="19.19921875" style="446" customWidth="1"/>
    <col min="5893" max="5893" width="17.19921875" style="446" customWidth="1"/>
    <col min="5894" max="5894" width="9.296875" style="446"/>
    <col min="5895" max="5895" width="12.796875" style="446" bestFit="1" customWidth="1"/>
    <col min="5896" max="6144" width="9.296875" style="446"/>
    <col min="6145" max="6145" width="5" style="446" customWidth="1"/>
    <col min="6146" max="6146" width="76.296875" style="446" customWidth="1"/>
    <col min="6147" max="6147" width="17.19921875" style="446" customWidth="1"/>
    <col min="6148" max="6148" width="19.19921875" style="446" customWidth="1"/>
    <col min="6149" max="6149" width="17.19921875" style="446" customWidth="1"/>
    <col min="6150" max="6150" width="9.296875" style="446"/>
    <col min="6151" max="6151" width="12.796875" style="446" bestFit="1" customWidth="1"/>
    <col min="6152" max="6400" width="9.296875" style="446"/>
    <col min="6401" max="6401" width="5" style="446" customWidth="1"/>
    <col min="6402" max="6402" width="76.296875" style="446" customWidth="1"/>
    <col min="6403" max="6403" width="17.19921875" style="446" customWidth="1"/>
    <col min="6404" max="6404" width="19.19921875" style="446" customWidth="1"/>
    <col min="6405" max="6405" width="17.19921875" style="446" customWidth="1"/>
    <col min="6406" max="6406" width="9.296875" style="446"/>
    <col min="6407" max="6407" width="12.796875" style="446" bestFit="1" customWidth="1"/>
    <col min="6408" max="6656" width="9.296875" style="446"/>
    <col min="6657" max="6657" width="5" style="446" customWidth="1"/>
    <col min="6658" max="6658" width="76.296875" style="446" customWidth="1"/>
    <col min="6659" max="6659" width="17.19921875" style="446" customWidth="1"/>
    <col min="6660" max="6660" width="19.19921875" style="446" customWidth="1"/>
    <col min="6661" max="6661" width="17.19921875" style="446" customWidth="1"/>
    <col min="6662" max="6662" width="9.296875" style="446"/>
    <col min="6663" max="6663" width="12.796875" style="446" bestFit="1" customWidth="1"/>
    <col min="6664" max="6912" width="9.296875" style="446"/>
    <col min="6913" max="6913" width="5" style="446" customWidth="1"/>
    <col min="6914" max="6914" width="76.296875" style="446" customWidth="1"/>
    <col min="6915" max="6915" width="17.19921875" style="446" customWidth="1"/>
    <col min="6916" max="6916" width="19.19921875" style="446" customWidth="1"/>
    <col min="6917" max="6917" width="17.19921875" style="446" customWidth="1"/>
    <col min="6918" max="6918" width="9.296875" style="446"/>
    <col min="6919" max="6919" width="12.796875" style="446" bestFit="1" customWidth="1"/>
    <col min="6920" max="7168" width="9.296875" style="446"/>
    <col min="7169" max="7169" width="5" style="446" customWidth="1"/>
    <col min="7170" max="7170" width="76.296875" style="446" customWidth="1"/>
    <col min="7171" max="7171" width="17.19921875" style="446" customWidth="1"/>
    <col min="7172" max="7172" width="19.19921875" style="446" customWidth="1"/>
    <col min="7173" max="7173" width="17.19921875" style="446" customWidth="1"/>
    <col min="7174" max="7174" width="9.296875" style="446"/>
    <col min="7175" max="7175" width="12.796875" style="446" bestFit="1" customWidth="1"/>
    <col min="7176" max="7424" width="9.296875" style="446"/>
    <col min="7425" max="7425" width="5" style="446" customWidth="1"/>
    <col min="7426" max="7426" width="76.296875" style="446" customWidth="1"/>
    <col min="7427" max="7427" width="17.19921875" style="446" customWidth="1"/>
    <col min="7428" max="7428" width="19.19921875" style="446" customWidth="1"/>
    <col min="7429" max="7429" width="17.19921875" style="446" customWidth="1"/>
    <col min="7430" max="7430" width="9.296875" style="446"/>
    <col min="7431" max="7431" width="12.796875" style="446" bestFit="1" customWidth="1"/>
    <col min="7432" max="7680" width="9.296875" style="446"/>
    <col min="7681" max="7681" width="5" style="446" customWidth="1"/>
    <col min="7682" max="7682" width="76.296875" style="446" customWidth="1"/>
    <col min="7683" max="7683" width="17.19921875" style="446" customWidth="1"/>
    <col min="7684" max="7684" width="19.19921875" style="446" customWidth="1"/>
    <col min="7685" max="7685" width="17.19921875" style="446" customWidth="1"/>
    <col min="7686" max="7686" width="9.296875" style="446"/>
    <col min="7687" max="7687" width="12.796875" style="446" bestFit="1" customWidth="1"/>
    <col min="7688" max="7936" width="9.296875" style="446"/>
    <col min="7937" max="7937" width="5" style="446" customWidth="1"/>
    <col min="7938" max="7938" width="76.296875" style="446" customWidth="1"/>
    <col min="7939" max="7939" width="17.19921875" style="446" customWidth="1"/>
    <col min="7940" max="7940" width="19.19921875" style="446" customWidth="1"/>
    <col min="7941" max="7941" width="17.19921875" style="446" customWidth="1"/>
    <col min="7942" max="7942" width="9.296875" style="446"/>
    <col min="7943" max="7943" width="12.796875" style="446" bestFit="1" customWidth="1"/>
    <col min="7944" max="8192" width="9.296875" style="446"/>
    <col min="8193" max="8193" width="5" style="446" customWidth="1"/>
    <col min="8194" max="8194" width="76.296875" style="446" customWidth="1"/>
    <col min="8195" max="8195" width="17.19921875" style="446" customWidth="1"/>
    <col min="8196" max="8196" width="19.19921875" style="446" customWidth="1"/>
    <col min="8197" max="8197" width="17.19921875" style="446" customWidth="1"/>
    <col min="8198" max="8198" width="9.296875" style="446"/>
    <col min="8199" max="8199" width="12.796875" style="446" bestFit="1" customWidth="1"/>
    <col min="8200" max="8448" width="9.296875" style="446"/>
    <col min="8449" max="8449" width="5" style="446" customWidth="1"/>
    <col min="8450" max="8450" width="76.296875" style="446" customWidth="1"/>
    <col min="8451" max="8451" width="17.19921875" style="446" customWidth="1"/>
    <col min="8452" max="8452" width="19.19921875" style="446" customWidth="1"/>
    <col min="8453" max="8453" width="17.19921875" style="446" customWidth="1"/>
    <col min="8454" max="8454" width="9.296875" style="446"/>
    <col min="8455" max="8455" width="12.796875" style="446" bestFit="1" customWidth="1"/>
    <col min="8456" max="8704" width="9.296875" style="446"/>
    <col min="8705" max="8705" width="5" style="446" customWidth="1"/>
    <col min="8706" max="8706" width="76.296875" style="446" customWidth="1"/>
    <col min="8707" max="8707" width="17.19921875" style="446" customWidth="1"/>
    <col min="8708" max="8708" width="19.19921875" style="446" customWidth="1"/>
    <col min="8709" max="8709" width="17.19921875" style="446" customWidth="1"/>
    <col min="8710" max="8710" width="9.296875" style="446"/>
    <col min="8711" max="8711" width="12.796875" style="446" bestFit="1" customWidth="1"/>
    <col min="8712" max="8960" width="9.296875" style="446"/>
    <col min="8961" max="8961" width="5" style="446" customWidth="1"/>
    <col min="8962" max="8962" width="76.296875" style="446" customWidth="1"/>
    <col min="8963" max="8963" width="17.19921875" style="446" customWidth="1"/>
    <col min="8964" max="8964" width="19.19921875" style="446" customWidth="1"/>
    <col min="8965" max="8965" width="17.19921875" style="446" customWidth="1"/>
    <col min="8966" max="8966" width="9.296875" style="446"/>
    <col min="8967" max="8967" width="12.796875" style="446" bestFit="1" customWidth="1"/>
    <col min="8968" max="9216" width="9.296875" style="446"/>
    <col min="9217" max="9217" width="5" style="446" customWidth="1"/>
    <col min="9218" max="9218" width="76.296875" style="446" customWidth="1"/>
    <col min="9219" max="9219" width="17.19921875" style="446" customWidth="1"/>
    <col min="9220" max="9220" width="19.19921875" style="446" customWidth="1"/>
    <col min="9221" max="9221" width="17.19921875" style="446" customWidth="1"/>
    <col min="9222" max="9222" width="9.296875" style="446"/>
    <col min="9223" max="9223" width="12.796875" style="446" bestFit="1" customWidth="1"/>
    <col min="9224" max="9472" width="9.296875" style="446"/>
    <col min="9473" max="9473" width="5" style="446" customWidth="1"/>
    <col min="9474" max="9474" width="76.296875" style="446" customWidth="1"/>
    <col min="9475" max="9475" width="17.19921875" style="446" customWidth="1"/>
    <col min="9476" max="9476" width="19.19921875" style="446" customWidth="1"/>
    <col min="9477" max="9477" width="17.19921875" style="446" customWidth="1"/>
    <col min="9478" max="9478" width="9.296875" style="446"/>
    <col min="9479" max="9479" width="12.796875" style="446" bestFit="1" customWidth="1"/>
    <col min="9480" max="9728" width="9.296875" style="446"/>
    <col min="9729" max="9729" width="5" style="446" customWidth="1"/>
    <col min="9730" max="9730" width="76.296875" style="446" customWidth="1"/>
    <col min="9731" max="9731" width="17.19921875" style="446" customWidth="1"/>
    <col min="9732" max="9732" width="19.19921875" style="446" customWidth="1"/>
    <col min="9733" max="9733" width="17.19921875" style="446" customWidth="1"/>
    <col min="9734" max="9734" width="9.296875" style="446"/>
    <col min="9735" max="9735" width="12.796875" style="446" bestFit="1" customWidth="1"/>
    <col min="9736" max="9984" width="9.296875" style="446"/>
    <col min="9985" max="9985" width="5" style="446" customWidth="1"/>
    <col min="9986" max="9986" width="76.296875" style="446" customWidth="1"/>
    <col min="9987" max="9987" width="17.19921875" style="446" customWidth="1"/>
    <col min="9988" max="9988" width="19.19921875" style="446" customWidth="1"/>
    <col min="9989" max="9989" width="17.19921875" style="446" customWidth="1"/>
    <col min="9990" max="9990" width="9.296875" style="446"/>
    <col min="9991" max="9991" width="12.796875" style="446" bestFit="1" customWidth="1"/>
    <col min="9992" max="10240" width="9.296875" style="446"/>
    <col min="10241" max="10241" width="5" style="446" customWidth="1"/>
    <col min="10242" max="10242" width="76.296875" style="446" customWidth="1"/>
    <col min="10243" max="10243" width="17.19921875" style="446" customWidth="1"/>
    <col min="10244" max="10244" width="19.19921875" style="446" customWidth="1"/>
    <col min="10245" max="10245" width="17.19921875" style="446" customWidth="1"/>
    <col min="10246" max="10246" width="9.296875" style="446"/>
    <col min="10247" max="10247" width="12.796875" style="446" bestFit="1" customWidth="1"/>
    <col min="10248" max="10496" width="9.296875" style="446"/>
    <col min="10497" max="10497" width="5" style="446" customWidth="1"/>
    <col min="10498" max="10498" width="76.296875" style="446" customWidth="1"/>
    <col min="10499" max="10499" width="17.19921875" style="446" customWidth="1"/>
    <col min="10500" max="10500" width="19.19921875" style="446" customWidth="1"/>
    <col min="10501" max="10501" width="17.19921875" style="446" customWidth="1"/>
    <col min="10502" max="10502" width="9.296875" style="446"/>
    <col min="10503" max="10503" width="12.796875" style="446" bestFit="1" customWidth="1"/>
    <col min="10504" max="10752" width="9.296875" style="446"/>
    <col min="10753" max="10753" width="5" style="446" customWidth="1"/>
    <col min="10754" max="10754" width="76.296875" style="446" customWidth="1"/>
    <col min="10755" max="10755" width="17.19921875" style="446" customWidth="1"/>
    <col min="10756" max="10756" width="19.19921875" style="446" customWidth="1"/>
    <col min="10757" max="10757" width="17.19921875" style="446" customWidth="1"/>
    <col min="10758" max="10758" width="9.296875" style="446"/>
    <col min="10759" max="10759" width="12.796875" style="446" bestFit="1" customWidth="1"/>
    <col min="10760" max="11008" width="9.296875" style="446"/>
    <col min="11009" max="11009" width="5" style="446" customWidth="1"/>
    <col min="11010" max="11010" width="76.296875" style="446" customWidth="1"/>
    <col min="11011" max="11011" width="17.19921875" style="446" customWidth="1"/>
    <col min="11012" max="11012" width="19.19921875" style="446" customWidth="1"/>
    <col min="11013" max="11013" width="17.19921875" style="446" customWidth="1"/>
    <col min="11014" max="11014" width="9.296875" style="446"/>
    <col min="11015" max="11015" width="12.796875" style="446" bestFit="1" customWidth="1"/>
    <col min="11016" max="11264" width="9.296875" style="446"/>
    <col min="11265" max="11265" width="5" style="446" customWidth="1"/>
    <col min="11266" max="11266" width="76.296875" style="446" customWidth="1"/>
    <col min="11267" max="11267" width="17.19921875" style="446" customWidth="1"/>
    <col min="11268" max="11268" width="19.19921875" style="446" customWidth="1"/>
    <col min="11269" max="11269" width="17.19921875" style="446" customWidth="1"/>
    <col min="11270" max="11270" width="9.296875" style="446"/>
    <col min="11271" max="11271" width="12.796875" style="446" bestFit="1" customWidth="1"/>
    <col min="11272" max="11520" width="9.296875" style="446"/>
    <col min="11521" max="11521" width="5" style="446" customWidth="1"/>
    <col min="11522" max="11522" width="76.296875" style="446" customWidth="1"/>
    <col min="11523" max="11523" width="17.19921875" style="446" customWidth="1"/>
    <col min="11524" max="11524" width="19.19921875" style="446" customWidth="1"/>
    <col min="11525" max="11525" width="17.19921875" style="446" customWidth="1"/>
    <col min="11526" max="11526" width="9.296875" style="446"/>
    <col min="11527" max="11527" width="12.796875" style="446" bestFit="1" customWidth="1"/>
    <col min="11528" max="11776" width="9.296875" style="446"/>
    <col min="11777" max="11777" width="5" style="446" customWidth="1"/>
    <col min="11778" max="11778" width="76.296875" style="446" customWidth="1"/>
    <col min="11779" max="11779" width="17.19921875" style="446" customWidth="1"/>
    <col min="11780" max="11780" width="19.19921875" style="446" customWidth="1"/>
    <col min="11781" max="11781" width="17.19921875" style="446" customWidth="1"/>
    <col min="11782" max="11782" width="9.296875" style="446"/>
    <col min="11783" max="11783" width="12.796875" style="446" bestFit="1" customWidth="1"/>
    <col min="11784" max="12032" width="9.296875" style="446"/>
    <col min="12033" max="12033" width="5" style="446" customWidth="1"/>
    <col min="12034" max="12034" width="76.296875" style="446" customWidth="1"/>
    <col min="12035" max="12035" width="17.19921875" style="446" customWidth="1"/>
    <col min="12036" max="12036" width="19.19921875" style="446" customWidth="1"/>
    <col min="12037" max="12037" width="17.19921875" style="446" customWidth="1"/>
    <col min="12038" max="12038" width="9.296875" style="446"/>
    <col min="12039" max="12039" width="12.796875" style="446" bestFit="1" customWidth="1"/>
    <col min="12040" max="12288" width="9.296875" style="446"/>
    <col min="12289" max="12289" width="5" style="446" customWidth="1"/>
    <col min="12290" max="12290" width="76.296875" style="446" customWidth="1"/>
    <col min="12291" max="12291" width="17.19921875" style="446" customWidth="1"/>
    <col min="12292" max="12292" width="19.19921875" style="446" customWidth="1"/>
    <col min="12293" max="12293" width="17.19921875" style="446" customWidth="1"/>
    <col min="12294" max="12294" width="9.296875" style="446"/>
    <col min="12295" max="12295" width="12.796875" style="446" bestFit="1" customWidth="1"/>
    <col min="12296" max="12544" width="9.296875" style="446"/>
    <col min="12545" max="12545" width="5" style="446" customWidth="1"/>
    <col min="12546" max="12546" width="76.296875" style="446" customWidth="1"/>
    <col min="12547" max="12547" width="17.19921875" style="446" customWidth="1"/>
    <col min="12548" max="12548" width="19.19921875" style="446" customWidth="1"/>
    <col min="12549" max="12549" width="17.19921875" style="446" customWidth="1"/>
    <col min="12550" max="12550" width="9.296875" style="446"/>
    <col min="12551" max="12551" width="12.796875" style="446" bestFit="1" customWidth="1"/>
    <col min="12552" max="12800" width="9.296875" style="446"/>
    <col min="12801" max="12801" width="5" style="446" customWidth="1"/>
    <col min="12802" max="12802" width="76.296875" style="446" customWidth="1"/>
    <col min="12803" max="12803" width="17.19921875" style="446" customWidth="1"/>
    <col min="12804" max="12804" width="19.19921875" style="446" customWidth="1"/>
    <col min="12805" max="12805" width="17.19921875" style="446" customWidth="1"/>
    <col min="12806" max="12806" width="9.296875" style="446"/>
    <col min="12807" max="12807" width="12.796875" style="446" bestFit="1" customWidth="1"/>
    <col min="12808" max="13056" width="9.296875" style="446"/>
    <col min="13057" max="13057" width="5" style="446" customWidth="1"/>
    <col min="13058" max="13058" width="76.296875" style="446" customWidth="1"/>
    <col min="13059" max="13059" width="17.19921875" style="446" customWidth="1"/>
    <col min="13060" max="13060" width="19.19921875" style="446" customWidth="1"/>
    <col min="13061" max="13061" width="17.19921875" style="446" customWidth="1"/>
    <col min="13062" max="13062" width="9.296875" style="446"/>
    <col min="13063" max="13063" width="12.796875" style="446" bestFit="1" customWidth="1"/>
    <col min="13064" max="13312" width="9.296875" style="446"/>
    <col min="13313" max="13313" width="5" style="446" customWidth="1"/>
    <col min="13314" max="13314" width="76.296875" style="446" customWidth="1"/>
    <col min="13315" max="13315" width="17.19921875" style="446" customWidth="1"/>
    <col min="13316" max="13316" width="19.19921875" style="446" customWidth="1"/>
    <col min="13317" max="13317" width="17.19921875" style="446" customWidth="1"/>
    <col min="13318" max="13318" width="9.296875" style="446"/>
    <col min="13319" max="13319" width="12.796875" style="446" bestFit="1" customWidth="1"/>
    <col min="13320" max="13568" width="9.296875" style="446"/>
    <col min="13569" max="13569" width="5" style="446" customWidth="1"/>
    <col min="13570" max="13570" width="76.296875" style="446" customWidth="1"/>
    <col min="13571" max="13571" width="17.19921875" style="446" customWidth="1"/>
    <col min="13572" max="13572" width="19.19921875" style="446" customWidth="1"/>
    <col min="13573" max="13573" width="17.19921875" style="446" customWidth="1"/>
    <col min="13574" max="13574" width="9.296875" style="446"/>
    <col min="13575" max="13575" width="12.796875" style="446" bestFit="1" customWidth="1"/>
    <col min="13576" max="13824" width="9.296875" style="446"/>
    <col min="13825" max="13825" width="5" style="446" customWidth="1"/>
    <col min="13826" max="13826" width="76.296875" style="446" customWidth="1"/>
    <col min="13827" max="13827" width="17.19921875" style="446" customWidth="1"/>
    <col min="13828" max="13828" width="19.19921875" style="446" customWidth="1"/>
    <col min="13829" max="13829" width="17.19921875" style="446" customWidth="1"/>
    <col min="13830" max="13830" width="9.296875" style="446"/>
    <col min="13831" max="13831" width="12.796875" style="446" bestFit="1" customWidth="1"/>
    <col min="13832" max="14080" width="9.296875" style="446"/>
    <col min="14081" max="14081" width="5" style="446" customWidth="1"/>
    <col min="14082" max="14082" width="76.296875" style="446" customWidth="1"/>
    <col min="14083" max="14083" width="17.19921875" style="446" customWidth="1"/>
    <col min="14084" max="14084" width="19.19921875" style="446" customWidth="1"/>
    <col min="14085" max="14085" width="17.19921875" style="446" customWidth="1"/>
    <col min="14086" max="14086" width="9.296875" style="446"/>
    <col min="14087" max="14087" width="12.796875" style="446" bestFit="1" customWidth="1"/>
    <col min="14088" max="14336" width="9.296875" style="446"/>
    <col min="14337" max="14337" width="5" style="446" customWidth="1"/>
    <col min="14338" max="14338" width="76.296875" style="446" customWidth="1"/>
    <col min="14339" max="14339" width="17.19921875" style="446" customWidth="1"/>
    <col min="14340" max="14340" width="19.19921875" style="446" customWidth="1"/>
    <col min="14341" max="14341" width="17.19921875" style="446" customWidth="1"/>
    <col min="14342" max="14342" width="9.296875" style="446"/>
    <col min="14343" max="14343" width="12.796875" style="446" bestFit="1" customWidth="1"/>
    <col min="14344" max="14592" width="9.296875" style="446"/>
    <col min="14593" max="14593" width="5" style="446" customWidth="1"/>
    <col min="14594" max="14594" width="76.296875" style="446" customWidth="1"/>
    <col min="14595" max="14595" width="17.19921875" style="446" customWidth="1"/>
    <col min="14596" max="14596" width="19.19921875" style="446" customWidth="1"/>
    <col min="14597" max="14597" width="17.19921875" style="446" customWidth="1"/>
    <col min="14598" max="14598" width="9.296875" style="446"/>
    <col min="14599" max="14599" width="12.796875" style="446" bestFit="1" customWidth="1"/>
    <col min="14600" max="14848" width="9.296875" style="446"/>
    <col min="14849" max="14849" width="5" style="446" customWidth="1"/>
    <col min="14850" max="14850" width="76.296875" style="446" customWidth="1"/>
    <col min="14851" max="14851" width="17.19921875" style="446" customWidth="1"/>
    <col min="14852" max="14852" width="19.19921875" style="446" customWidth="1"/>
    <col min="14853" max="14853" width="17.19921875" style="446" customWidth="1"/>
    <col min="14854" max="14854" width="9.296875" style="446"/>
    <col min="14855" max="14855" width="12.796875" style="446" bestFit="1" customWidth="1"/>
    <col min="14856" max="15104" width="9.296875" style="446"/>
    <col min="15105" max="15105" width="5" style="446" customWidth="1"/>
    <col min="15106" max="15106" width="76.296875" style="446" customWidth="1"/>
    <col min="15107" max="15107" width="17.19921875" style="446" customWidth="1"/>
    <col min="15108" max="15108" width="19.19921875" style="446" customWidth="1"/>
    <col min="15109" max="15109" width="17.19921875" style="446" customWidth="1"/>
    <col min="15110" max="15110" width="9.296875" style="446"/>
    <col min="15111" max="15111" width="12.796875" style="446" bestFit="1" customWidth="1"/>
    <col min="15112" max="15360" width="9.296875" style="446"/>
    <col min="15361" max="15361" width="5" style="446" customWidth="1"/>
    <col min="15362" max="15362" width="76.296875" style="446" customWidth="1"/>
    <col min="15363" max="15363" width="17.19921875" style="446" customWidth="1"/>
    <col min="15364" max="15364" width="19.19921875" style="446" customWidth="1"/>
    <col min="15365" max="15365" width="17.19921875" style="446" customWidth="1"/>
    <col min="15366" max="15366" width="9.296875" style="446"/>
    <col min="15367" max="15367" width="12.796875" style="446" bestFit="1" customWidth="1"/>
    <col min="15368" max="15616" width="9.296875" style="446"/>
    <col min="15617" max="15617" width="5" style="446" customWidth="1"/>
    <col min="15618" max="15618" width="76.296875" style="446" customWidth="1"/>
    <col min="15619" max="15619" width="17.19921875" style="446" customWidth="1"/>
    <col min="15620" max="15620" width="19.19921875" style="446" customWidth="1"/>
    <col min="15621" max="15621" width="17.19921875" style="446" customWidth="1"/>
    <col min="15622" max="15622" width="9.296875" style="446"/>
    <col min="15623" max="15623" width="12.796875" style="446" bestFit="1" customWidth="1"/>
    <col min="15624" max="15872" width="9.296875" style="446"/>
    <col min="15873" max="15873" width="5" style="446" customWidth="1"/>
    <col min="15874" max="15874" width="76.296875" style="446" customWidth="1"/>
    <col min="15875" max="15875" width="17.19921875" style="446" customWidth="1"/>
    <col min="15876" max="15876" width="19.19921875" style="446" customWidth="1"/>
    <col min="15877" max="15877" width="17.19921875" style="446" customWidth="1"/>
    <col min="15878" max="15878" width="9.296875" style="446"/>
    <col min="15879" max="15879" width="12.796875" style="446" bestFit="1" customWidth="1"/>
    <col min="15880" max="16128" width="9.296875" style="446"/>
    <col min="16129" max="16129" width="5" style="446" customWidth="1"/>
    <col min="16130" max="16130" width="76.296875" style="446" customWidth="1"/>
    <col min="16131" max="16131" width="17.19921875" style="446" customWidth="1"/>
    <col min="16132" max="16132" width="19.19921875" style="446" customWidth="1"/>
    <col min="16133" max="16133" width="17.19921875" style="446" customWidth="1"/>
    <col min="16134" max="16134" width="9.296875" style="446"/>
    <col min="16135" max="16135" width="12.796875" style="446" bestFit="1" customWidth="1"/>
    <col min="16136" max="16384" width="9.296875" style="446"/>
  </cols>
  <sheetData>
    <row r="1" spans="1:7" ht="36.75" customHeight="1" x14ac:dyDescent="0.35">
      <c r="A1" s="1478" t="s">
        <v>790</v>
      </c>
      <c r="B1" s="1478"/>
      <c r="C1" s="1478"/>
      <c r="D1" s="1478"/>
      <c r="E1" s="1478"/>
    </row>
    <row r="2" spans="1:7" ht="15" customHeight="1" x14ac:dyDescent="0.35">
      <c r="A2" s="439"/>
      <c r="B2" s="439"/>
      <c r="C2" s="439"/>
      <c r="D2" s="439"/>
      <c r="E2" s="439"/>
    </row>
    <row r="3" spans="1:7" x14ac:dyDescent="0.35">
      <c r="A3" s="199"/>
      <c r="B3" s="199"/>
      <c r="C3" s="447"/>
      <c r="D3" s="447"/>
      <c r="E3" s="462" t="s">
        <v>541</v>
      </c>
    </row>
    <row r="4" spans="1:7" s="448" customFormat="1" ht="56" x14ac:dyDescent="0.3">
      <c r="A4" s="730" t="s">
        <v>397</v>
      </c>
      <c r="B4" s="731" t="s">
        <v>584</v>
      </c>
      <c r="C4" s="732" t="s">
        <v>791</v>
      </c>
      <c r="D4" s="732" t="s">
        <v>792</v>
      </c>
      <c r="E4" s="733" t="s">
        <v>585</v>
      </c>
      <c r="G4" s="449"/>
    </row>
    <row r="5" spans="1:7" s="448" customFormat="1" ht="12" customHeight="1" x14ac:dyDescent="0.3">
      <c r="A5" s="734">
        <v>1</v>
      </c>
      <c r="B5" s="735">
        <v>2</v>
      </c>
      <c r="C5" s="736">
        <v>3</v>
      </c>
      <c r="D5" s="736">
        <v>4</v>
      </c>
      <c r="E5" s="737">
        <v>5</v>
      </c>
    </row>
    <row r="6" spans="1:7" s="448" customFormat="1" ht="18" customHeight="1" x14ac:dyDescent="0.3">
      <c r="A6" s="738" t="s">
        <v>9</v>
      </c>
      <c r="B6" s="458" t="s">
        <v>946</v>
      </c>
      <c r="C6" s="459">
        <v>25140</v>
      </c>
      <c r="D6" s="459">
        <f>C6-E6</f>
        <v>4053</v>
      </c>
      <c r="E6" s="460">
        <v>21087</v>
      </c>
    </row>
    <row r="7" spans="1:7" s="448" customFormat="1" ht="18" customHeight="1" x14ac:dyDescent="0.3">
      <c r="A7" s="739" t="s">
        <v>12</v>
      </c>
      <c r="B7" s="454" t="s">
        <v>967</v>
      </c>
      <c r="C7" s="455">
        <v>14729</v>
      </c>
      <c r="D7" s="459">
        <f t="shared" ref="D7:D20" si="0">C7-E7</f>
        <v>2373</v>
      </c>
      <c r="E7" s="461">
        <v>12356</v>
      </c>
    </row>
    <row r="8" spans="1:7" s="448" customFormat="1" ht="18" customHeight="1" x14ac:dyDescent="0.3">
      <c r="A8" s="739" t="s">
        <v>15</v>
      </c>
      <c r="B8" s="456" t="s">
        <v>947</v>
      </c>
      <c r="C8" s="455">
        <v>13329</v>
      </c>
      <c r="D8" s="459">
        <f t="shared" si="0"/>
        <v>2149</v>
      </c>
      <c r="E8" s="461">
        <v>11180</v>
      </c>
    </row>
    <row r="9" spans="1:7" s="448" customFormat="1" ht="18" customHeight="1" x14ac:dyDescent="0.3">
      <c r="A9" s="738" t="s">
        <v>18</v>
      </c>
      <c r="B9" s="454" t="s">
        <v>948</v>
      </c>
      <c r="C9" s="457">
        <v>17736</v>
      </c>
      <c r="D9" s="459">
        <f t="shared" si="0"/>
        <v>2859</v>
      </c>
      <c r="E9" s="461">
        <v>14877</v>
      </c>
    </row>
    <row r="10" spans="1:7" s="448" customFormat="1" ht="18" customHeight="1" x14ac:dyDescent="0.3">
      <c r="A10" s="739" t="s">
        <v>21</v>
      </c>
      <c r="B10" s="740" t="s">
        <v>949</v>
      </c>
      <c r="C10" s="741">
        <v>12610</v>
      </c>
      <c r="D10" s="459">
        <f t="shared" si="0"/>
        <v>2033</v>
      </c>
      <c r="E10" s="461">
        <v>10577</v>
      </c>
    </row>
    <row r="11" spans="1:7" s="448" customFormat="1" ht="18" customHeight="1" x14ac:dyDescent="0.3">
      <c r="A11" s="739" t="s">
        <v>24</v>
      </c>
      <c r="B11" s="742" t="s">
        <v>950</v>
      </c>
      <c r="C11" s="457">
        <v>9975</v>
      </c>
      <c r="D11" s="459">
        <f t="shared" si="0"/>
        <v>1608</v>
      </c>
      <c r="E11" s="461">
        <v>8367</v>
      </c>
    </row>
    <row r="12" spans="1:7" s="448" customFormat="1" ht="18" customHeight="1" x14ac:dyDescent="0.3">
      <c r="A12" s="738" t="s">
        <v>27</v>
      </c>
      <c r="B12" s="742" t="s">
        <v>951</v>
      </c>
      <c r="C12" s="457">
        <v>10368</v>
      </c>
      <c r="D12" s="459">
        <f t="shared" si="0"/>
        <v>1671</v>
      </c>
      <c r="E12" s="461">
        <v>8697</v>
      </c>
    </row>
    <row r="13" spans="1:7" s="448" customFormat="1" ht="18" customHeight="1" x14ac:dyDescent="0.3">
      <c r="A13" s="739" t="s">
        <v>30</v>
      </c>
      <c r="B13" s="742" t="s">
        <v>952</v>
      </c>
      <c r="C13" s="457">
        <v>5296</v>
      </c>
      <c r="D13" s="459">
        <f t="shared" si="0"/>
        <v>854</v>
      </c>
      <c r="E13" s="461">
        <v>4442</v>
      </c>
    </row>
    <row r="14" spans="1:7" s="448" customFormat="1" ht="18" customHeight="1" x14ac:dyDescent="0.3">
      <c r="A14" s="739" t="s">
        <v>33</v>
      </c>
      <c r="B14" s="742" t="s">
        <v>954</v>
      </c>
      <c r="C14" s="457">
        <v>9005</v>
      </c>
      <c r="D14" s="459">
        <f t="shared" si="0"/>
        <v>1452</v>
      </c>
      <c r="E14" s="461">
        <v>7553</v>
      </c>
    </row>
    <row r="15" spans="1:7" s="448" customFormat="1" ht="18" customHeight="1" x14ac:dyDescent="0.3">
      <c r="A15" s="743" t="s">
        <v>36</v>
      </c>
      <c r="B15" s="744" t="s">
        <v>953</v>
      </c>
      <c r="C15" s="745">
        <v>12832</v>
      </c>
      <c r="D15" s="459">
        <f t="shared" si="0"/>
        <v>2069</v>
      </c>
      <c r="E15" s="746">
        <v>10763</v>
      </c>
    </row>
    <row r="16" spans="1:7" s="448" customFormat="1" ht="18" customHeight="1" x14ac:dyDescent="0.3">
      <c r="A16" s="743" t="s">
        <v>38</v>
      </c>
      <c r="B16" s="744" t="s">
        <v>955</v>
      </c>
      <c r="C16" s="745">
        <v>5630</v>
      </c>
      <c r="D16" s="459">
        <f t="shared" si="0"/>
        <v>908</v>
      </c>
      <c r="E16" s="746">
        <v>4722</v>
      </c>
    </row>
    <row r="17" spans="1:6" s="448" customFormat="1" x14ac:dyDescent="0.3">
      <c r="A17" s="739" t="s">
        <v>40</v>
      </c>
      <c r="B17" s="454" t="s">
        <v>956</v>
      </c>
      <c r="C17" s="455">
        <v>9020</v>
      </c>
      <c r="D17" s="459">
        <f t="shared" si="0"/>
        <v>1454</v>
      </c>
      <c r="E17" s="461">
        <v>7566</v>
      </c>
    </row>
    <row r="18" spans="1:6" s="448" customFormat="1" x14ac:dyDescent="0.3">
      <c r="A18" s="739" t="s">
        <v>42</v>
      </c>
      <c r="B18" s="456" t="s">
        <v>957</v>
      </c>
      <c r="C18" s="455">
        <v>14728</v>
      </c>
      <c r="D18" s="459">
        <f t="shared" si="0"/>
        <v>2374</v>
      </c>
      <c r="E18" s="461">
        <v>12354</v>
      </c>
    </row>
    <row r="19" spans="1:6" s="448" customFormat="1" ht="28" x14ac:dyDescent="0.3">
      <c r="A19" s="738" t="s">
        <v>44</v>
      </c>
      <c r="B19" s="454" t="s">
        <v>958</v>
      </c>
      <c r="C19" s="457">
        <v>10510</v>
      </c>
      <c r="D19" s="459">
        <f t="shared" si="0"/>
        <v>1694</v>
      </c>
      <c r="E19" s="461">
        <v>8816</v>
      </c>
    </row>
    <row r="20" spans="1:6" s="448" customFormat="1" x14ac:dyDescent="0.3">
      <c r="A20" s="739" t="s">
        <v>46</v>
      </c>
      <c r="B20" s="740" t="s">
        <v>959</v>
      </c>
      <c r="C20" s="741">
        <v>7920</v>
      </c>
      <c r="D20" s="459">
        <f t="shared" si="0"/>
        <v>1277</v>
      </c>
      <c r="E20" s="461">
        <v>6643</v>
      </c>
    </row>
    <row r="21" spans="1:6" s="448" customFormat="1" ht="28" x14ac:dyDescent="0.3">
      <c r="A21" s="739" t="s">
        <v>48</v>
      </c>
      <c r="B21" s="454" t="s">
        <v>962</v>
      </c>
      <c r="C21" s="457">
        <v>123636</v>
      </c>
      <c r="D21" s="459">
        <v>0</v>
      </c>
      <c r="E21" s="461">
        <v>79000</v>
      </c>
    </row>
    <row r="22" spans="1:6" s="448" customFormat="1" ht="28" x14ac:dyDescent="0.3">
      <c r="A22" s="738" t="s">
        <v>50</v>
      </c>
      <c r="B22" s="454" t="s">
        <v>963</v>
      </c>
      <c r="C22" s="457">
        <v>136413</v>
      </c>
      <c r="D22" s="459">
        <v>269</v>
      </c>
      <c r="E22" s="461">
        <v>11000</v>
      </c>
    </row>
    <row r="23" spans="1:6" s="448" customFormat="1" ht="33.75" customHeight="1" x14ac:dyDescent="0.3">
      <c r="A23" s="739" t="s">
        <v>53</v>
      </c>
      <c r="B23" s="454" t="s">
        <v>964</v>
      </c>
      <c r="C23" s="457">
        <v>161262</v>
      </c>
      <c r="D23" s="459">
        <v>0</v>
      </c>
      <c r="E23" s="461">
        <v>1500</v>
      </c>
    </row>
    <row r="24" spans="1:6" s="448" customFormat="1" ht="42" x14ac:dyDescent="0.3">
      <c r="A24" s="739" t="s">
        <v>56</v>
      </c>
      <c r="B24" s="454" t="s">
        <v>960</v>
      </c>
      <c r="C24" s="457">
        <v>94431</v>
      </c>
      <c r="D24" s="459">
        <v>85</v>
      </c>
      <c r="E24" s="461">
        <v>41000</v>
      </c>
    </row>
    <row r="25" spans="1:6" s="448" customFormat="1" ht="32.25" customHeight="1" x14ac:dyDescent="0.3">
      <c r="A25" s="743" t="s">
        <v>59</v>
      </c>
      <c r="B25" s="454" t="s">
        <v>961</v>
      </c>
      <c r="C25" s="745">
        <v>463292</v>
      </c>
      <c r="D25" s="459">
        <v>8792</v>
      </c>
      <c r="E25" s="746">
        <v>67500</v>
      </c>
    </row>
    <row r="26" spans="1:6" x14ac:dyDescent="0.35">
      <c r="A26" s="747" t="s">
        <v>38</v>
      </c>
      <c r="B26" s="748" t="s">
        <v>586</v>
      </c>
      <c r="C26" s="749">
        <f>SUM(C6:C25)</f>
        <v>1157862</v>
      </c>
      <c r="D26" s="749">
        <f>SUM(D6:D25)</f>
        <v>37974</v>
      </c>
      <c r="E26" s="750">
        <f>SUM(E6:E25)</f>
        <v>350000</v>
      </c>
    </row>
    <row r="27" spans="1:6" x14ac:dyDescent="0.35">
      <c r="A27" s="743" t="s">
        <v>40</v>
      </c>
      <c r="B27" s="751"/>
      <c r="C27" s="752"/>
      <c r="D27" s="752"/>
      <c r="E27" s="753"/>
    </row>
    <row r="28" spans="1:6" x14ac:dyDescent="0.35">
      <c r="A28" s="747" t="s">
        <v>42</v>
      </c>
      <c r="B28" s="748" t="s">
        <v>587</v>
      </c>
      <c r="C28" s="749">
        <f>SUM(C27:C27)</f>
        <v>0</v>
      </c>
      <c r="D28" s="749">
        <f>SUM(D27:D27)</f>
        <v>0</v>
      </c>
      <c r="E28" s="750">
        <f>SUM(E27:E27)</f>
        <v>0</v>
      </c>
    </row>
    <row r="29" spans="1:6" x14ac:dyDescent="0.35">
      <c r="A29" s="738" t="s">
        <v>44</v>
      </c>
      <c r="B29" s="754"/>
      <c r="C29" s="755"/>
      <c r="D29" s="755"/>
      <c r="E29" s="460"/>
    </row>
    <row r="30" spans="1:6" x14ac:dyDescent="0.35">
      <c r="A30" s="739" t="s">
        <v>46</v>
      </c>
      <c r="B30" s="756"/>
      <c r="C30" s="757"/>
      <c r="D30" s="757"/>
      <c r="E30" s="461"/>
      <c r="F30" s="452"/>
    </row>
    <row r="31" spans="1:6" x14ac:dyDescent="0.35">
      <c r="A31" s="738" t="s">
        <v>48</v>
      </c>
      <c r="B31" s="758"/>
      <c r="C31" s="759"/>
      <c r="D31" s="759"/>
      <c r="E31" s="461"/>
    </row>
    <row r="32" spans="1:6" x14ac:dyDescent="0.35">
      <c r="A32" s="739" t="s">
        <v>50</v>
      </c>
      <c r="B32" s="758"/>
      <c r="C32" s="759"/>
      <c r="D32" s="759"/>
      <c r="E32" s="461"/>
    </row>
    <row r="33" spans="1:5" x14ac:dyDescent="0.35">
      <c r="A33" s="760" t="s">
        <v>53</v>
      </c>
      <c r="B33" s="761"/>
      <c r="C33" s="762"/>
      <c r="D33" s="762"/>
      <c r="E33" s="746"/>
    </row>
    <row r="34" spans="1:5" x14ac:dyDescent="0.35">
      <c r="A34" s="747" t="s">
        <v>56</v>
      </c>
      <c r="B34" s="748" t="s">
        <v>588</v>
      </c>
      <c r="C34" s="749">
        <f>SUM(C29:C33)</f>
        <v>0</v>
      </c>
      <c r="D34" s="749">
        <f>SUM(D29:D33)</f>
        <v>0</v>
      </c>
      <c r="E34" s="750">
        <f>SUM(E29:E33)</f>
        <v>0</v>
      </c>
    </row>
    <row r="35" spans="1:5" ht="42" x14ac:dyDescent="0.35">
      <c r="A35" s="763" t="s">
        <v>59</v>
      </c>
      <c r="B35" s="764" t="s">
        <v>589</v>
      </c>
      <c r="C35" s="765">
        <f>SUM(C34,C28,C26)</f>
        <v>1157862</v>
      </c>
      <c r="D35" s="765">
        <f>SUM(D34,D28,D26)</f>
        <v>37974</v>
      </c>
      <c r="E35" s="766">
        <f>SUM(E34,E28,E26)</f>
        <v>350000</v>
      </c>
    </row>
    <row r="38" spans="1:5" x14ac:dyDescent="0.35">
      <c r="A38" s="450"/>
      <c r="B38" s="451"/>
      <c r="C38" s="450"/>
      <c r="D38" s="450"/>
      <c r="E38" s="450"/>
    </row>
    <row r="39" spans="1:5" x14ac:dyDescent="0.35">
      <c r="A39" s="450"/>
      <c r="B39" s="451"/>
      <c r="C39" s="450"/>
      <c r="D39" s="450"/>
      <c r="E39" s="450"/>
    </row>
    <row r="40" spans="1:5" x14ac:dyDescent="0.35">
      <c r="A40" s="450"/>
      <c r="B40" s="451"/>
      <c r="C40" s="450"/>
      <c r="D40" s="450"/>
      <c r="E40" s="450"/>
    </row>
    <row r="41" spans="1:5" x14ac:dyDescent="0.35">
      <c r="A41" s="450"/>
      <c r="B41" s="451"/>
      <c r="C41" s="450"/>
      <c r="D41" s="450"/>
      <c r="E41" s="450"/>
    </row>
    <row r="42" spans="1:5" x14ac:dyDescent="0.35">
      <c r="A42" s="450"/>
      <c r="B42" s="451"/>
      <c r="C42" s="450"/>
      <c r="D42" s="450"/>
      <c r="E42" s="450"/>
    </row>
    <row r="43" spans="1:5" x14ac:dyDescent="0.35">
      <c r="A43" s="450"/>
      <c r="B43" s="451"/>
      <c r="C43" s="450"/>
      <c r="D43" s="450"/>
      <c r="E43" s="450"/>
    </row>
    <row r="44" spans="1:5" x14ac:dyDescent="0.35">
      <c r="A44" s="450"/>
      <c r="B44" s="451"/>
      <c r="C44" s="450"/>
      <c r="D44" s="450"/>
      <c r="E44" s="450"/>
    </row>
    <row r="45" spans="1:5" x14ac:dyDescent="0.35">
      <c r="A45" s="450"/>
      <c r="B45" s="451"/>
      <c r="C45" s="450"/>
      <c r="D45" s="450"/>
      <c r="E45" s="450"/>
    </row>
    <row r="46" spans="1:5" x14ac:dyDescent="0.35">
      <c r="A46" s="450"/>
      <c r="B46" s="451"/>
      <c r="C46" s="450"/>
      <c r="D46" s="450"/>
      <c r="E46" s="450"/>
    </row>
    <row r="47" spans="1:5" x14ac:dyDescent="0.35">
      <c r="A47" s="450"/>
      <c r="B47" s="450"/>
      <c r="C47" s="450"/>
      <c r="D47" s="450"/>
      <c r="E47" s="450"/>
    </row>
    <row r="48" spans="1:5" x14ac:dyDescent="0.35">
      <c r="A48" s="450"/>
      <c r="B48" s="450"/>
      <c r="C48" s="450"/>
      <c r="D48" s="450"/>
      <c r="E48" s="450"/>
    </row>
    <row r="49" spans="1:5" x14ac:dyDescent="0.35">
      <c r="A49" s="450"/>
      <c r="B49" s="450"/>
      <c r="C49" s="450"/>
      <c r="D49" s="450"/>
      <c r="E49" s="450"/>
    </row>
    <row r="50" spans="1:5" x14ac:dyDescent="0.35">
      <c r="A50" s="450"/>
      <c r="B50" s="450"/>
      <c r="C50" s="450"/>
      <c r="D50" s="450"/>
      <c r="E50" s="450"/>
    </row>
    <row r="51" spans="1:5" x14ac:dyDescent="0.35">
      <c r="A51" s="450"/>
      <c r="B51" s="450"/>
      <c r="C51" s="450"/>
      <c r="D51" s="450"/>
      <c r="E51" s="450"/>
    </row>
    <row r="52" spans="1:5" x14ac:dyDescent="0.35">
      <c r="A52" s="450"/>
      <c r="B52" s="450"/>
      <c r="C52" s="450"/>
      <c r="D52" s="450"/>
      <c r="E52" s="450"/>
    </row>
    <row r="53" spans="1:5" x14ac:dyDescent="0.35">
      <c r="A53" s="450"/>
      <c r="B53" s="450"/>
      <c r="C53" s="450"/>
      <c r="D53" s="450"/>
      <c r="E53" s="450"/>
    </row>
    <row r="54" spans="1:5" x14ac:dyDescent="0.35">
      <c r="A54" s="450"/>
      <c r="B54" s="450"/>
      <c r="C54" s="450"/>
      <c r="D54" s="450"/>
      <c r="E54" s="450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orientation="portrait" useFirstPageNumber="1" r:id="rId1"/>
  <headerFooter>
    <oddHeader>&amp;R&amp;"Times New Roman CE,Félkövér dőlt"&amp;11 19. melléklet a 20/2018.(XI.16.)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D34" sqref="D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3"/>
  <sheetViews>
    <sheetView view="pageLayout" topLeftCell="J1" zoomScaleNormal="100" zoomScaleSheetLayoutView="55" workbookViewId="0">
      <selection activeCell="P5" sqref="P5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8" width="18.296875" style="94" customWidth="1"/>
    <col min="9" max="9" width="56" style="94" customWidth="1"/>
    <col min="10" max="10" width="19.19921875" style="94" customWidth="1"/>
    <col min="11" max="11" width="15.19921875" style="983" bestFit="1" customWidth="1"/>
    <col min="12" max="14" width="15.19921875" style="983" customWidth="1"/>
    <col min="15" max="15" width="14.5" style="94" bestFit="1" customWidth="1"/>
    <col min="16" max="16384" width="9.296875" style="94"/>
  </cols>
  <sheetData>
    <row r="1" spans="1:15" ht="44.25" customHeight="1" x14ac:dyDescent="0.3">
      <c r="A1" s="1380" t="s">
        <v>807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</row>
    <row r="2" spans="1:15" x14ac:dyDescent="0.3">
      <c r="J2" s="96"/>
      <c r="K2" s="980"/>
      <c r="L2" s="980"/>
      <c r="M2" s="980"/>
      <c r="N2" s="980"/>
      <c r="O2" s="96" t="s">
        <v>1</v>
      </c>
    </row>
    <row r="3" spans="1:15" ht="18" customHeight="1" x14ac:dyDescent="0.3">
      <c r="A3" s="1378" t="s">
        <v>2</v>
      </c>
      <c r="B3" s="1381" t="s">
        <v>264</v>
      </c>
      <c r="C3" s="1382"/>
      <c r="D3" s="1382"/>
      <c r="E3" s="1382"/>
      <c r="F3" s="1382"/>
      <c r="G3" s="1382"/>
      <c r="H3" s="1383"/>
      <c r="I3" s="1381" t="s">
        <v>265</v>
      </c>
      <c r="J3" s="1382"/>
      <c r="K3" s="1382"/>
      <c r="L3" s="1382"/>
      <c r="M3" s="1382"/>
      <c r="N3" s="1382"/>
      <c r="O3" s="1383"/>
    </row>
    <row r="4" spans="1:15" s="99" customFormat="1" ht="35.25" customHeight="1" x14ac:dyDescent="0.3">
      <c r="A4" s="1379"/>
      <c r="B4" s="97" t="s">
        <v>266</v>
      </c>
      <c r="C4" s="98" t="s">
        <v>770</v>
      </c>
      <c r="D4" s="97" t="s">
        <v>936</v>
      </c>
      <c r="E4" s="97" t="s">
        <v>971</v>
      </c>
      <c r="F4" s="97" t="s">
        <v>974</v>
      </c>
      <c r="G4" s="1150" t="s">
        <v>987</v>
      </c>
      <c r="H4" s="97" t="s">
        <v>937</v>
      </c>
      <c r="I4" s="97" t="s">
        <v>266</v>
      </c>
      <c r="J4" s="98" t="str">
        <f>+C4</f>
        <v>2018. évi előirányzat</v>
      </c>
      <c r="K4" s="101" t="s">
        <v>936</v>
      </c>
      <c r="L4" s="97" t="s">
        <v>971</v>
      </c>
      <c r="M4" s="97" t="s">
        <v>974</v>
      </c>
      <c r="N4" s="1150" t="s">
        <v>987</v>
      </c>
      <c r="O4" s="101" t="s">
        <v>937</v>
      </c>
    </row>
    <row r="5" spans="1:15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101" t="s">
        <v>467</v>
      </c>
      <c r="G5" s="101" t="s">
        <v>767</v>
      </c>
      <c r="H5" s="101" t="s">
        <v>938</v>
      </c>
      <c r="I5" s="895" t="s">
        <v>939</v>
      </c>
      <c r="J5" s="101" t="s">
        <v>972</v>
      </c>
      <c r="K5" s="898" t="s">
        <v>973</v>
      </c>
      <c r="L5" s="898" t="s">
        <v>975</v>
      </c>
      <c r="M5" s="898" t="s">
        <v>976</v>
      </c>
      <c r="N5" s="898" t="s">
        <v>988</v>
      </c>
      <c r="O5" s="114" t="s">
        <v>989</v>
      </c>
    </row>
    <row r="6" spans="1:15" ht="15.75" customHeight="1" x14ac:dyDescent="0.3">
      <c r="A6" s="103" t="s">
        <v>9</v>
      </c>
      <c r="B6" s="593" t="s">
        <v>462</v>
      </c>
      <c r="C6" s="900">
        <f>'1.sz.mell.'!D12</f>
        <v>892450201</v>
      </c>
      <c r="D6" s="900">
        <f>'1.sz.mell.'!E12</f>
        <v>15882013</v>
      </c>
      <c r="E6" s="900">
        <f>'1.sz.mell.'!F12</f>
        <v>0</v>
      </c>
      <c r="F6" s="900">
        <f>'1.sz.mell.'!G12</f>
        <v>7399775</v>
      </c>
      <c r="G6" s="1338"/>
      <c r="H6" s="1275">
        <f>'1.sz.mell.'!I12</f>
        <v>915731989</v>
      </c>
      <c r="I6" s="593" t="str">
        <f>'1.sz.mell.'!B82</f>
        <v>Személyi  juttatások</v>
      </c>
      <c r="J6" s="900">
        <f>'1.sz.mell.'!D82</f>
        <v>420426622</v>
      </c>
      <c r="K6" s="900">
        <f>'1.sz.mell.'!E82</f>
        <v>139813921</v>
      </c>
      <c r="L6" s="900">
        <f>'1.sz.mell.'!F82</f>
        <v>0</v>
      </c>
      <c r="M6" s="900">
        <f>'1.sz.mell.'!G82</f>
        <v>12013356</v>
      </c>
      <c r="N6" s="900"/>
      <c r="O6" s="900">
        <f>'1.sz.mell.'!I82</f>
        <v>572253899</v>
      </c>
    </row>
    <row r="7" spans="1:15" ht="15.75" customHeight="1" x14ac:dyDescent="0.3">
      <c r="A7" s="104" t="s">
        <v>12</v>
      </c>
      <c r="B7" s="594" t="s">
        <v>553</v>
      </c>
      <c r="C7" s="893">
        <f>'1.sz.mell.'!D13+'1.sz.mell.'!D14</f>
        <v>136597697</v>
      </c>
      <c r="D7" s="893">
        <f>'1.sz.mell.'!E13+'1.sz.mell.'!E14</f>
        <v>197277732</v>
      </c>
      <c r="E7" s="893">
        <f>'1.sz.mell.'!F13+'1.sz.mell.'!F14</f>
        <v>0</v>
      </c>
      <c r="F7" s="893">
        <f>'1.sz.mell.'!G13+'1.sz.mell.'!G14</f>
        <v>1410564</v>
      </c>
      <c r="G7" s="1339"/>
      <c r="H7" s="890">
        <f>'1.sz.mell.'!I13+'1.sz.mell.'!I14</f>
        <v>335285993</v>
      </c>
      <c r="I7" s="593" t="str">
        <f>'1.sz.mell.'!B83</f>
        <v>Munkaadókat terhelő járulékok és szociális hozzájárulási adó</v>
      </c>
      <c r="J7" s="893">
        <f>'1.sz.mell.'!D83</f>
        <v>74818069</v>
      </c>
      <c r="K7" s="893">
        <f>'1.sz.mell.'!E83</f>
        <v>14263175</v>
      </c>
      <c r="L7" s="893">
        <f>'1.sz.mell.'!F83</f>
        <v>0</v>
      </c>
      <c r="M7" s="893">
        <f>'1.sz.mell.'!G83</f>
        <v>1429888</v>
      </c>
      <c r="N7" s="893"/>
      <c r="O7" s="893">
        <f>'1.sz.mell.'!I83</f>
        <v>90511132</v>
      </c>
    </row>
    <row r="8" spans="1:15" ht="15.75" customHeight="1" x14ac:dyDescent="0.3">
      <c r="A8" s="104" t="s">
        <v>15</v>
      </c>
      <c r="B8" s="594" t="s">
        <v>107</v>
      </c>
      <c r="C8" s="893">
        <f>'1.sz.mell.'!D45</f>
        <v>754300000</v>
      </c>
      <c r="D8" s="893">
        <f>'1.sz.mell.'!E45</f>
        <v>6144185</v>
      </c>
      <c r="E8" s="893">
        <f>'1.sz.mell.'!F45</f>
        <v>0</v>
      </c>
      <c r="F8" s="893">
        <f>'1.sz.mell.'!G45</f>
        <v>12898269</v>
      </c>
      <c r="G8" s="1339"/>
      <c r="H8" s="890">
        <f>'1.sz.mell.'!I45</f>
        <v>773342454</v>
      </c>
      <c r="I8" s="593" t="str">
        <f>'1.sz.mell.'!B84</f>
        <v>Dologi  kiadások</v>
      </c>
      <c r="J8" s="893">
        <f>'1.sz.mell.'!D84</f>
        <v>790903200</v>
      </c>
      <c r="K8" s="893">
        <f>'1.sz.mell.'!E84</f>
        <v>158493063</v>
      </c>
      <c r="L8" s="893">
        <f>'1.sz.mell.'!F84</f>
        <v>0</v>
      </c>
      <c r="M8" s="893">
        <f>'1.sz.mell.'!G84</f>
        <v>4165304</v>
      </c>
      <c r="N8" s="893"/>
      <c r="O8" s="893">
        <f>'1.sz.mell.'!I84</f>
        <v>953561567</v>
      </c>
    </row>
    <row r="9" spans="1:15" ht="15.75" customHeight="1" x14ac:dyDescent="0.3">
      <c r="A9" s="104" t="s">
        <v>18</v>
      </c>
      <c r="B9" s="594" t="s">
        <v>447</v>
      </c>
      <c r="C9" s="893">
        <f>'1.sz.mell.'!D57</f>
        <v>194674542</v>
      </c>
      <c r="D9" s="893">
        <f>'1.sz.mell.'!E57</f>
        <v>8868235</v>
      </c>
      <c r="E9" s="893">
        <f>'1.sz.mell.'!F57</f>
        <v>0</v>
      </c>
      <c r="F9" s="893">
        <f>'1.sz.mell.'!G57</f>
        <v>4427259</v>
      </c>
      <c r="G9" s="1339"/>
      <c r="H9" s="890">
        <f>'1.sz.mell.'!I57</f>
        <v>207970036</v>
      </c>
      <c r="I9" s="593" t="str">
        <f>'1.sz.mell.'!B85</f>
        <v>Ellátottak pénzbeli juttatásai</v>
      </c>
      <c r="J9" s="893">
        <f>'1.sz.mell.'!D85</f>
        <v>67243400</v>
      </c>
      <c r="K9" s="893">
        <f>'1.sz.mell.'!E85</f>
        <v>108000</v>
      </c>
      <c r="L9" s="893">
        <f>'1.sz.mell.'!F85</f>
        <v>0</v>
      </c>
      <c r="M9" s="893">
        <f>'1.sz.mell.'!G85</f>
        <v>-108000</v>
      </c>
      <c r="N9" s="1342"/>
      <c r="O9" s="911">
        <v>67243400</v>
      </c>
    </row>
    <row r="10" spans="1:15" ht="15.75" customHeight="1" x14ac:dyDescent="0.3">
      <c r="A10" s="104" t="s">
        <v>21</v>
      </c>
      <c r="B10" s="594" t="s">
        <v>416</v>
      </c>
      <c r="C10" s="893">
        <f>'1.sz.mell.'!D66</f>
        <v>0</v>
      </c>
      <c r="D10" s="893">
        <f>'1.sz.mell.'!E66</f>
        <v>15000</v>
      </c>
      <c r="E10" s="893">
        <f>'1.sz.mell.'!F66</f>
        <v>0</v>
      </c>
      <c r="F10" s="893">
        <f>'1.sz.mell.'!G66</f>
        <v>0</v>
      </c>
      <c r="G10" s="1339"/>
      <c r="H10" s="890">
        <f>'1.sz.mell.'!I66</f>
        <v>15000</v>
      </c>
      <c r="I10" s="593" t="str">
        <f>'1.sz.mell.'!B86</f>
        <v>Egyéb működési célú kiadások</v>
      </c>
      <c r="J10" s="893">
        <f>'1.sz.mell.'!D86</f>
        <v>1019224403</v>
      </c>
      <c r="K10" s="893">
        <f>'1.sz.mell.'!E86</f>
        <v>87943115</v>
      </c>
      <c r="L10" s="893">
        <f>'1.sz.mell.'!F86</f>
        <v>0</v>
      </c>
      <c r="M10" s="893">
        <f>'1.sz.mell.'!G86</f>
        <v>-4506320</v>
      </c>
      <c r="N10" s="1342"/>
      <c r="O10" s="911">
        <v>1102661198</v>
      </c>
    </row>
    <row r="11" spans="1:15" ht="15.75" customHeight="1" x14ac:dyDescent="0.3">
      <c r="A11" s="104" t="s">
        <v>24</v>
      </c>
      <c r="B11" s="594"/>
      <c r="C11" s="893"/>
      <c r="D11" s="900">
        <f t="shared" ref="D11:D18" si="0">H11-C11</f>
        <v>0</v>
      </c>
      <c r="E11" s="900"/>
      <c r="F11" s="900"/>
      <c r="G11" s="1338"/>
      <c r="H11" s="890"/>
      <c r="I11" s="904" t="s">
        <v>268</v>
      </c>
      <c r="J11" s="894">
        <f>'1.sz.mell.'!D94</f>
        <v>28423854</v>
      </c>
      <c r="K11" s="981">
        <f t="shared" ref="K11" si="1">O11-J11</f>
        <v>41648159</v>
      </c>
      <c r="L11" s="1245"/>
      <c r="M11" s="1245"/>
      <c r="N11" s="1245"/>
      <c r="O11" s="911">
        <v>70072013</v>
      </c>
    </row>
    <row r="12" spans="1:15" ht="15.75" customHeight="1" x14ac:dyDescent="0.3">
      <c r="A12" s="106" t="s">
        <v>27</v>
      </c>
      <c r="B12" s="107"/>
      <c r="C12" s="901"/>
      <c r="D12" s="900">
        <f t="shared" si="0"/>
        <v>0</v>
      </c>
      <c r="E12" s="1273"/>
      <c r="F12" s="1273"/>
      <c r="G12" s="1340"/>
      <c r="H12" s="891"/>
      <c r="I12" s="905" t="s">
        <v>269</v>
      </c>
      <c r="J12" s="909">
        <f>'1.sz.mell.'!D95</f>
        <v>44849264</v>
      </c>
      <c r="K12" s="981">
        <v>16878325</v>
      </c>
      <c r="L12" s="1245"/>
      <c r="M12" s="1245"/>
      <c r="N12" s="1245"/>
      <c r="O12" s="911">
        <v>44849264</v>
      </c>
    </row>
    <row r="13" spans="1:15" ht="15.75" customHeight="1" x14ac:dyDescent="0.3">
      <c r="A13" s="108" t="s">
        <v>30</v>
      </c>
      <c r="B13" s="595" t="s">
        <v>668</v>
      </c>
      <c r="C13" s="902">
        <f>SUM(C6:C12)</f>
        <v>1978022440</v>
      </c>
      <c r="D13" s="902">
        <f>SUM(D6:D12)</f>
        <v>228187165</v>
      </c>
      <c r="E13" s="902">
        <f t="shared" ref="E13:F13" si="2">SUM(E6:E12)</f>
        <v>0</v>
      </c>
      <c r="F13" s="902">
        <f t="shared" si="2"/>
        <v>26135867</v>
      </c>
      <c r="G13" s="1271"/>
      <c r="H13" s="1271">
        <f>SUM(H6:H12)</f>
        <v>2232345472</v>
      </c>
      <c r="I13" s="896" t="s">
        <v>270</v>
      </c>
      <c r="J13" s="908">
        <f>SUM(J6:J10)</f>
        <v>2372615694</v>
      </c>
      <c r="K13" s="902">
        <f t="shared" ref="K13:M13" si="3">SUM(K6:K10)</f>
        <v>400621274</v>
      </c>
      <c r="L13" s="902">
        <f t="shared" si="3"/>
        <v>0</v>
      </c>
      <c r="M13" s="902">
        <f t="shared" si="3"/>
        <v>12994228</v>
      </c>
      <c r="N13" s="908"/>
      <c r="O13" s="910">
        <f>SUM(O6:O10)</f>
        <v>2786231196</v>
      </c>
    </row>
    <row r="14" spans="1:15" ht="15.75" customHeight="1" x14ac:dyDescent="0.3">
      <c r="A14" s="109" t="s">
        <v>33</v>
      </c>
      <c r="B14" s="887" t="str">
        <f>'1.sz.mell.'!B71</f>
        <v xml:space="preserve">Hitel-, kölcsönfelvétel államháztartáson kívülről </v>
      </c>
      <c r="C14" s="903">
        <v>0</v>
      </c>
      <c r="D14" s="903"/>
      <c r="E14" s="903"/>
      <c r="F14" s="903"/>
      <c r="G14" s="1272"/>
      <c r="H14" s="1272"/>
      <c r="I14" s="906" t="s">
        <v>250</v>
      </c>
      <c r="J14" s="900"/>
      <c r="K14" s="982">
        <f>O14-J14</f>
        <v>0</v>
      </c>
      <c r="L14" s="1246"/>
      <c r="M14" s="1246"/>
      <c r="N14" s="1246"/>
      <c r="O14" s="911"/>
    </row>
    <row r="15" spans="1:15" ht="15.75" customHeight="1" x14ac:dyDescent="0.3">
      <c r="A15" s="109" t="s">
        <v>36</v>
      </c>
      <c r="B15" s="888" t="s">
        <v>188</v>
      </c>
      <c r="C15" s="893">
        <f>SUM(C16:C17)</f>
        <v>2704506296</v>
      </c>
      <c r="D15" s="900">
        <f t="shared" si="0"/>
        <v>182135026</v>
      </c>
      <c r="E15" s="893"/>
      <c r="F15" s="893"/>
      <c r="G15" s="1339"/>
      <c r="H15" s="890">
        <v>2886641322</v>
      </c>
      <c r="I15" s="907" t="s">
        <v>252</v>
      </c>
      <c r="J15" s="893"/>
      <c r="K15" s="982">
        <f t="shared" ref="K15:K18" si="4">O15-J15</f>
        <v>0</v>
      </c>
      <c r="L15" s="1246"/>
      <c r="M15" s="1246"/>
      <c r="N15" s="1246"/>
      <c r="O15" s="911"/>
    </row>
    <row r="16" spans="1:15" ht="15.75" customHeight="1" x14ac:dyDescent="0.3">
      <c r="A16" s="110" t="s">
        <v>271</v>
      </c>
      <c r="B16" s="889" t="str">
        <f>'1.sz.mell.'!B73</f>
        <v>Előző év költségvetési maradványának igénybevétele</v>
      </c>
      <c r="C16" s="894">
        <v>2704506296</v>
      </c>
      <c r="D16" s="900">
        <f t="shared" si="0"/>
        <v>182135026</v>
      </c>
      <c r="E16" s="900"/>
      <c r="F16" s="900"/>
      <c r="G16" s="1338"/>
      <c r="H16" s="899">
        <v>2886641322</v>
      </c>
      <c r="I16" s="907" t="s">
        <v>254</v>
      </c>
      <c r="J16" s="893">
        <f>'1.sz.mell.'!D110</f>
        <v>31792796</v>
      </c>
      <c r="K16" s="982">
        <f t="shared" si="4"/>
        <v>0</v>
      </c>
      <c r="L16" s="1246"/>
      <c r="M16" s="1246"/>
      <c r="N16" s="1246"/>
      <c r="O16" s="911">
        <v>31792796</v>
      </c>
    </row>
    <row r="17" spans="1:15" ht="15.75" customHeight="1" x14ac:dyDescent="0.3">
      <c r="A17" s="110" t="s">
        <v>272</v>
      </c>
      <c r="B17" s="889" t="str">
        <f>'1.sz.mell.'!B74</f>
        <v>Előző év vállalkozási maradványának igénybevétele</v>
      </c>
      <c r="C17" s="894"/>
      <c r="D17" s="900">
        <f t="shared" si="0"/>
        <v>0</v>
      </c>
      <c r="E17" s="900"/>
      <c r="F17" s="900"/>
      <c r="G17" s="1338"/>
      <c r="H17" s="899"/>
      <c r="I17" s="907" t="s">
        <v>256</v>
      </c>
      <c r="J17" s="893"/>
      <c r="K17" s="982">
        <f t="shared" si="4"/>
        <v>0</v>
      </c>
      <c r="L17" s="1246"/>
      <c r="M17" s="1246"/>
      <c r="N17" s="1246"/>
      <c r="O17" s="911"/>
    </row>
    <row r="18" spans="1:15" ht="15.75" customHeight="1" x14ac:dyDescent="0.3">
      <c r="A18" s="109" t="s">
        <v>38</v>
      </c>
      <c r="B18" s="887"/>
      <c r="C18" s="901">
        <v>0</v>
      </c>
      <c r="D18" s="900">
        <f t="shared" si="0"/>
        <v>0</v>
      </c>
      <c r="E18" s="1247"/>
      <c r="F18" s="1273"/>
      <c r="G18" s="1340"/>
      <c r="H18" s="890"/>
      <c r="I18" s="897"/>
      <c r="J18" s="901"/>
      <c r="K18" s="982">
        <f t="shared" si="4"/>
        <v>0</v>
      </c>
      <c r="L18" s="1246"/>
      <c r="M18" s="1246"/>
      <c r="N18" s="1246"/>
      <c r="O18" s="911"/>
    </row>
    <row r="19" spans="1:15" ht="27" customHeight="1" x14ac:dyDescent="0.3">
      <c r="A19" s="111" t="s">
        <v>40</v>
      </c>
      <c r="B19" s="595" t="s">
        <v>273</v>
      </c>
      <c r="C19" s="902">
        <f>SUM(C14+C15+C18)</f>
        <v>2704506296</v>
      </c>
      <c r="D19" s="902">
        <f>SUM(D14+D15+D18)</f>
        <v>182135026</v>
      </c>
      <c r="E19" s="902">
        <f t="shared" ref="E19:F19" si="5">SUM(E14+E15+E18)</f>
        <v>0</v>
      </c>
      <c r="F19" s="902">
        <f t="shared" si="5"/>
        <v>0</v>
      </c>
      <c r="G19" s="1341"/>
      <c r="H19" s="892">
        <f>SUM(H14+H15+H18)</f>
        <v>2886641322</v>
      </c>
      <c r="I19" s="896" t="s">
        <v>274</v>
      </c>
      <c r="J19" s="908">
        <f>SUM(J14:J18)</f>
        <v>31792796</v>
      </c>
      <c r="K19" s="908">
        <f t="shared" ref="K19:O19" si="6">SUM(K14:K18)</f>
        <v>0</v>
      </c>
      <c r="L19" s="908">
        <f t="shared" si="6"/>
        <v>0</v>
      </c>
      <c r="M19" s="908">
        <f t="shared" si="6"/>
        <v>0</v>
      </c>
      <c r="N19" s="908"/>
      <c r="O19" s="910">
        <f t="shared" si="6"/>
        <v>31792796</v>
      </c>
    </row>
    <row r="20" spans="1:15" ht="24" customHeight="1" x14ac:dyDescent="0.3">
      <c r="A20" s="111" t="s">
        <v>42</v>
      </c>
      <c r="B20" s="595" t="s">
        <v>275</v>
      </c>
      <c r="C20" s="902">
        <f>SUM(C13+C19)</f>
        <v>4682528736</v>
      </c>
      <c r="D20" s="902">
        <f t="shared" ref="D20:H20" si="7">SUM(D13+D19)</f>
        <v>410322191</v>
      </c>
      <c r="E20" s="902">
        <f t="shared" si="7"/>
        <v>0</v>
      </c>
      <c r="F20" s="902">
        <f t="shared" si="7"/>
        <v>26135867</v>
      </c>
      <c r="G20" s="1341"/>
      <c r="H20" s="892">
        <f t="shared" si="7"/>
        <v>5118986794</v>
      </c>
      <c r="I20" s="896" t="s">
        <v>276</v>
      </c>
      <c r="J20" s="908">
        <f>SUM(J13+J19)</f>
        <v>2404408490</v>
      </c>
      <c r="K20" s="908">
        <f t="shared" ref="K20:O20" si="8">SUM(K13+K19)</f>
        <v>400621274</v>
      </c>
      <c r="L20" s="908">
        <f t="shared" si="8"/>
        <v>0</v>
      </c>
      <c r="M20" s="908">
        <f t="shared" si="8"/>
        <v>12994228</v>
      </c>
      <c r="N20" s="908"/>
      <c r="O20" s="910">
        <f t="shared" si="8"/>
        <v>2818023992</v>
      </c>
    </row>
    <row r="21" spans="1:15" ht="18" customHeight="1" x14ac:dyDescent="0.3">
      <c r="A21" s="101" t="s">
        <v>44</v>
      </c>
      <c r="B21" s="595" t="s">
        <v>662</v>
      </c>
      <c r="C21" s="902">
        <f>IF(C13-J13&lt;0,J13-C13,"-")</f>
        <v>394593254</v>
      </c>
      <c r="D21" s="902">
        <f>IF(D13-K13&lt;0,K13-D13,"-")</f>
        <v>172434109</v>
      </c>
      <c r="E21" s="902"/>
      <c r="F21" s="902"/>
      <c r="G21" s="1341"/>
      <c r="H21" s="892">
        <f t="shared" ref="H21" si="9">IF(H13-O13&lt;0,O13-H13,"-")</f>
        <v>553885724</v>
      </c>
      <c r="I21" s="896" t="s">
        <v>663</v>
      </c>
      <c r="J21" s="908" t="str">
        <f>IF(C13-J13&gt;0,C13-J13,"-")</f>
        <v>-</v>
      </c>
      <c r="K21" s="908" t="str">
        <f>IF(D13-K13&gt;0,D13-K13,"-")</f>
        <v>-</v>
      </c>
      <c r="L21" s="908" t="str">
        <f>IF(E13-L13&gt;0,E13-L13,"-")</f>
        <v>-</v>
      </c>
      <c r="M21" s="908">
        <f>IF(F13-M13&gt;0,F13-M13,"-")</f>
        <v>13141639</v>
      </c>
      <c r="N21" s="908"/>
      <c r="O21" s="910" t="str">
        <f t="shared" ref="O21" si="10">IF(H13-O13&gt;0,H13-O13,"-")</f>
        <v>-</v>
      </c>
    </row>
    <row r="22" spans="1:15" ht="18" customHeight="1" x14ac:dyDescent="0.3">
      <c r="A22" s="101" t="s">
        <v>46</v>
      </c>
      <c r="B22" s="595" t="s">
        <v>664</v>
      </c>
      <c r="C22" s="902" t="str">
        <f>IF(C13+C19-J20&lt;0,J20-(C13+C19),"-")</f>
        <v>-</v>
      </c>
      <c r="D22" s="902" t="str">
        <f>IF(D13+D19-K20&lt;0,K20-(D13+D19),"-")</f>
        <v>-</v>
      </c>
      <c r="E22" s="902" t="str">
        <f>IF(E13+E19-L20&lt;0,L20-(E13+E19),"-")</f>
        <v>-</v>
      </c>
      <c r="F22" s="902">
        <f>IF(F13+F19-O20&lt;0,O20-(F13+F19),"-")</f>
        <v>2791888125</v>
      </c>
      <c r="G22" s="1341"/>
      <c r="H22" s="892" t="str">
        <f t="shared" ref="H22" si="11">IF(H13+H19-O20&lt;0,O20-(H13+H19),"-")</f>
        <v>-</v>
      </c>
      <c r="I22" s="896" t="s">
        <v>665</v>
      </c>
      <c r="J22" s="908">
        <f>IF(C13+C19-J20&gt;0,C13+C19-J20,"-")</f>
        <v>2278120246</v>
      </c>
      <c r="K22" s="908">
        <f>IF(D13+D19-K20&gt;0,D13+D19-K20,"-")</f>
        <v>9700917</v>
      </c>
      <c r="L22" s="908" t="str">
        <f>IF(E13+E19-L20&gt;0,E13+E19-L20,"-")</f>
        <v>-</v>
      </c>
      <c r="M22" s="908">
        <f>IF(F13+F19-M20&gt;0,F13+F19-M20,"-")</f>
        <v>13141639</v>
      </c>
      <c r="N22" s="908"/>
      <c r="O22" s="910">
        <f t="shared" ref="O22" si="12">IF(H13+H19-O20&gt;0,H13+H19-O20,"-")</f>
        <v>2300962802</v>
      </c>
    </row>
    <row r="23" spans="1:15" ht="15" x14ac:dyDescent="0.3">
      <c r="B23" s="112"/>
    </row>
  </sheetData>
  <mergeCells count="4">
    <mergeCell ref="A3:A4"/>
    <mergeCell ref="A1:O1"/>
    <mergeCell ref="B3:H3"/>
    <mergeCell ref="I3:O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6" orientation="landscape" verticalDpi="300" r:id="rId1"/>
  <headerFooter alignWithMargins="0">
    <oddHeader xml:space="preserve">&amp;R&amp;"Times New Roman CE,Félkövér dőlt"&amp;11 2.1. melléklet a 20/2018.(XI.16.)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1"/>
  <sheetViews>
    <sheetView view="pageLayout" topLeftCell="J1" zoomScaleNormal="100" zoomScaleSheetLayoutView="62" workbookViewId="0">
      <selection activeCell="M7" sqref="M7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8" width="16.69921875" style="94" customWidth="1"/>
    <col min="9" max="9" width="55.19921875" style="94" customWidth="1"/>
    <col min="10" max="10" width="16.69921875" style="94" customWidth="1"/>
    <col min="11" max="11" width="15.796875" style="94" bestFit="1" customWidth="1"/>
    <col min="12" max="14" width="15.796875" style="94" customWidth="1"/>
    <col min="15" max="15" width="14.5" style="94" bestFit="1" customWidth="1"/>
    <col min="16" max="16384" width="9.296875" style="94"/>
  </cols>
  <sheetData>
    <row r="1" spans="1:17" ht="44.25" customHeight="1" x14ac:dyDescent="0.3">
      <c r="A1" s="1380" t="s">
        <v>903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</row>
    <row r="2" spans="1:17" x14ac:dyDescent="0.3">
      <c r="J2" s="96"/>
      <c r="K2" s="978"/>
      <c r="L2" s="978"/>
      <c r="M2" s="978"/>
      <c r="N2" s="978"/>
      <c r="O2" s="96" t="s">
        <v>1</v>
      </c>
    </row>
    <row r="3" spans="1:17" ht="15.75" customHeight="1" x14ac:dyDescent="0.3">
      <c r="A3" s="1384" t="s">
        <v>2</v>
      </c>
      <c r="B3" s="1381" t="s">
        <v>264</v>
      </c>
      <c r="C3" s="1382"/>
      <c r="D3" s="1382"/>
      <c r="E3" s="1382"/>
      <c r="F3" s="1382"/>
      <c r="G3" s="1382"/>
      <c r="H3" s="1383"/>
      <c r="I3" s="1381" t="s">
        <v>265</v>
      </c>
      <c r="J3" s="1382"/>
      <c r="K3" s="1382"/>
      <c r="L3" s="1382"/>
      <c r="M3" s="1382"/>
      <c r="N3" s="1382"/>
      <c r="O3" s="1383"/>
    </row>
    <row r="4" spans="1:17" s="99" customFormat="1" ht="26" x14ac:dyDescent="0.3">
      <c r="A4" s="1385"/>
      <c r="B4" s="113" t="s">
        <v>266</v>
      </c>
      <c r="C4" s="113" t="s">
        <v>770</v>
      </c>
      <c r="D4" s="113" t="s">
        <v>936</v>
      </c>
      <c r="E4" s="113" t="s">
        <v>971</v>
      </c>
      <c r="F4" s="113" t="s">
        <v>974</v>
      </c>
      <c r="G4" s="1150" t="s">
        <v>987</v>
      </c>
      <c r="H4" s="113" t="s">
        <v>937</v>
      </c>
      <c r="I4" s="101" t="s">
        <v>266</v>
      </c>
      <c r="J4" s="101" t="str">
        <f>+C4</f>
        <v>2018. évi előirányzat</v>
      </c>
      <c r="K4" s="101" t="s">
        <v>936</v>
      </c>
      <c r="L4" s="113" t="s">
        <v>971</v>
      </c>
      <c r="M4" s="113" t="s">
        <v>974</v>
      </c>
      <c r="N4" s="1150" t="s">
        <v>987</v>
      </c>
      <c r="O4" s="101" t="s">
        <v>937</v>
      </c>
    </row>
    <row r="5" spans="1:17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767</v>
      </c>
      <c r="H5" s="114" t="s">
        <v>938</v>
      </c>
      <c r="I5" s="114" t="s">
        <v>939</v>
      </c>
      <c r="J5" s="114" t="s">
        <v>972</v>
      </c>
      <c r="K5" s="950" t="s">
        <v>973</v>
      </c>
      <c r="L5" s="950" t="s">
        <v>975</v>
      </c>
      <c r="M5" s="950" t="s">
        <v>976</v>
      </c>
      <c r="N5" s="950" t="s">
        <v>988</v>
      </c>
      <c r="O5" s="912" t="s">
        <v>989</v>
      </c>
    </row>
    <row r="6" spans="1:17" ht="16.5" customHeight="1" x14ac:dyDescent="0.3">
      <c r="A6" s="115" t="s">
        <v>9</v>
      </c>
      <c r="B6" s="914" t="s">
        <v>554</v>
      </c>
      <c r="C6" s="900">
        <f>'1.sz.mell.'!D31</f>
        <v>0</v>
      </c>
      <c r="D6" s="900">
        <f>'1.sz.mell.'!E31</f>
        <v>0</v>
      </c>
      <c r="E6" s="900">
        <f>'1.sz.mell.'!F31</f>
        <v>0</v>
      </c>
      <c r="F6" s="900">
        <f>'1.sz.mell.'!G31</f>
        <v>0</v>
      </c>
      <c r="G6" s="1244"/>
      <c r="H6" s="924">
        <f>'1.sz.mell.'!I31</f>
        <v>0</v>
      </c>
      <c r="I6" s="593" t="str">
        <f>'1.sz.mell.'!B97</f>
        <v>Beruházások</v>
      </c>
      <c r="J6" s="900">
        <f>'1.sz.mell.'!D97</f>
        <v>2227237695</v>
      </c>
      <c r="K6" s="900">
        <f>'1.sz.mell.'!E97</f>
        <v>5950917</v>
      </c>
      <c r="L6" s="900">
        <f>'1.sz.mell.'!F97</f>
        <v>350000000</v>
      </c>
      <c r="M6" s="900">
        <f>'1.sz.mell.'!G97</f>
        <v>-67632730</v>
      </c>
      <c r="N6" s="1244"/>
      <c r="O6" s="924">
        <f>'1.sz.mell.'!I97</f>
        <v>2515555882</v>
      </c>
    </row>
    <row r="7" spans="1:17" ht="16.5" customHeight="1" x14ac:dyDescent="0.3">
      <c r="A7" s="117" t="s">
        <v>12</v>
      </c>
      <c r="B7" s="915" t="s">
        <v>666</v>
      </c>
      <c r="C7" s="893">
        <f>'1.sz.mell.'!D63</f>
        <v>30555600</v>
      </c>
      <c r="D7" s="893">
        <f>'1.sz.mell.'!E63</f>
        <v>-60000</v>
      </c>
      <c r="E7" s="893">
        <f>'1.sz.mell.'!F63</f>
        <v>0</v>
      </c>
      <c r="F7" s="893">
        <f>'1.sz.mell.'!G63</f>
        <v>0</v>
      </c>
      <c r="G7" s="1342"/>
      <c r="H7" s="1200">
        <f>'1.sz.mell.'!I63</f>
        <v>30495600</v>
      </c>
      <c r="I7" s="593" t="str">
        <f>'1.sz.mell.'!B98</f>
        <v>Felújítások</v>
      </c>
      <c r="J7" s="893">
        <f>'1.sz.mell.'!D98</f>
        <v>77294738</v>
      </c>
      <c r="K7" s="893">
        <f>'1.sz.mell.'!E98</f>
        <v>3750000</v>
      </c>
      <c r="L7" s="893">
        <f>'1.sz.mell.'!F98</f>
        <v>0</v>
      </c>
      <c r="M7" s="893">
        <f>'1.sz.mell.'!G98</f>
        <v>80338224</v>
      </c>
      <c r="N7" s="1342"/>
      <c r="O7" s="1200">
        <f>'1.sz.mell.'!I98</f>
        <v>161382962</v>
      </c>
      <c r="P7" s="913"/>
      <c r="Q7" s="913"/>
    </row>
    <row r="8" spans="1:17" ht="16.5" customHeight="1" x14ac:dyDescent="0.3">
      <c r="A8" s="115" t="s">
        <v>15</v>
      </c>
      <c r="B8" s="915" t="s">
        <v>667</v>
      </c>
      <c r="C8" s="893">
        <f>'1.sz.mell.'!D69</f>
        <v>0</v>
      </c>
      <c r="D8" s="893">
        <f>'1.sz.mell.'!E69</f>
        <v>60000</v>
      </c>
      <c r="E8" s="893">
        <f>'1.sz.mell.'!F69</f>
        <v>0</v>
      </c>
      <c r="F8" s="893">
        <f>'1.sz.mell.'!G69</f>
        <v>693667</v>
      </c>
      <c r="G8" s="1342"/>
      <c r="H8" s="1200">
        <f>'1.sz.mell.'!I69</f>
        <v>753667</v>
      </c>
      <c r="I8" s="593" t="str">
        <f>'1.sz.mell.'!B99</f>
        <v>Egyéb felhalmozási kiadások</v>
      </c>
      <c r="J8" s="893">
        <f>'1.sz.mell.'!D99+J9</f>
        <v>0</v>
      </c>
      <c r="K8" s="979">
        <f t="shared" ref="K8:K16" si="0">O8-J8</f>
        <v>1129812</v>
      </c>
      <c r="L8" s="1252"/>
      <c r="M8" s="1252">
        <v>1129812</v>
      </c>
      <c r="N8" s="1252"/>
      <c r="O8" s="911">
        <v>1129812</v>
      </c>
    </row>
    <row r="9" spans="1:17" ht="19.5" customHeight="1" x14ac:dyDescent="0.3">
      <c r="A9" s="117" t="s">
        <v>18</v>
      </c>
      <c r="B9" s="916"/>
      <c r="C9" s="894"/>
      <c r="D9" s="900">
        <f t="shared" ref="D9:D11" si="1">H9-C9</f>
        <v>0</v>
      </c>
      <c r="E9" s="1244"/>
      <c r="F9" s="1244"/>
      <c r="G9" s="1244"/>
      <c r="H9" s="925"/>
      <c r="I9" s="904"/>
      <c r="J9" s="894"/>
      <c r="K9" s="979">
        <f t="shared" si="0"/>
        <v>0</v>
      </c>
      <c r="L9" s="1252"/>
      <c r="M9" s="1252"/>
      <c r="N9" s="1252"/>
      <c r="O9" s="911"/>
    </row>
    <row r="10" spans="1:17" ht="16.5" customHeight="1" x14ac:dyDescent="0.3">
      <c r="A10" s="115" t="s">
        <v>21</v>
      </c>
      <c r="B10" s="915"/>
      <c r="C10" s="893"/>
      <c r="D10" s="900">
        <f t="shared" si="1"/>
        <v>0</v>
      </c>
      <c r="E10" s="1244"/>
      <c r="F10" s="1244"/>
      <c r="G10" s="1244"/>
      <c r="H10" s="1200"/>
      <c r="I10" s="928"/>
      <c r="J10" s="894"/>
      <c r="K10" s="979">
        <f t="shared" si="0"/>
        <v>0</v>
      </c>
      <c r="L10" s="1252"/>
      <c r="M10" s="1252"/>
      <c r="N10" s="1252"/>
      <c r="O10" s="911"/>
    </row>
    <row r="11" spans="1:17" ht="16.5" customHeight="1" x14ac:dyDescent="0.3">
      <c r="A11" s="118" t="s">
        <v>24</v>
      </c>
      <c r="B11" s="917"/>
      <c r="C11" s="901"/>
      <c r="D11" s="900">
        <f t="shared" si="1"/>
        <v>0</v>
      </c>
      <c r="E11" s="1248"/>
      <c r="F11" s="1248"/>
      <c r="G11" s="1248"/>
      <c r="H11" s="926"/>
      <c r="I11" s="928"/>
      <c r="J11" s="901"/>
      <c r="K11" s="979">
        <f t="shared" si="0"/>
        <v>0</v>
      </c>
      <c r="L11" s="1253"/>
      <c r="M11" s="1253"/>
      <c r="N11" s="1253"/>
      <c r="O11" s="932"/>
    </row>
    <row r="12" spans="1:17" s="120" customFormat="1" ht="24" customHeight="1" x14ac:dyDescent="0.3">
      <c r="A12" s="101" t="s">
        <v>27</v>
      </c>
      <c r="B12" s="595" t="s">
        <v>906</v>
      </c>
      <c r="C12" s="902">
        <f>SUM(C6:C11)</f>
        <v>30555600</v>
      </c>
      <c r="D12" s="902">
        <f t="shared" ref="D12:F12" si="2">SUM(D6:D11)</f>
        <v>0</v>
      </c>
      <c r="E12" s="902">
        <f t="shared" si="2"/>
        <v>0</v>
      </c>
      <c r="F12" s="902">
        <f t="shared" si="2"/>
        <v>693667</v>
      </c>
      <c r="G12" s="908"/>
      <c r="H12" s="910">
        <f>SUM(H6:H11)</f>
        <v>31249267</v>
      </c>
      <c r="I12" s="896" t="s">
        <v>907</v>
      </c>
      <c r="J12" s="902">
        <f>SUM(J6:J8)</f>
        <v>2304532433</v>
      </c>
      <c r="K12" s="902">
        <f t="shared" ref="K12:O12" si="3">SUM(K6:K8)</f>
        <v>10830729</v>
      </c>
      <c r="L12" s="902">
        <f t="shared" si="3"/>
        <v>350000000</v>
      </c>
      <c r="M12" s="902">
        <f t="shared" si="3"/>
        <v>13835306</v>
      </c>
      <c r="N12" s="908"/>
      <c r="O12" s="910">
        <f t="shared" si="3"/>
        <v>2678068656</v>
      </c>
    </row>
    <row r="13" spans="1:17" ht="16.5" customHeight="1" x14ac:dyDescent="0.3">
      <c r="A13" s="116" t="s">
        <v>30</v>
      </c>
      <c r="B13" s="918" t="s">
        <v>277</v>
      </c>
      <c r="C13" s="1076"/>
      <c r="D13" s="1076">
        <v>0</v>
      </c>
      <c r="E13" s="1249">
        <v>350000000</v>
      </c>
      <c r="F13" s="1249"/>
      <c r="G13" s="1249"/>
      <c r="H13" s="1236">
        <v>350000000</v>
      </c>
      <c r="I13" s="906" t="s">
        <v>250</v>
      </c>
      <c r="J13" s="930">
        <f>'1.sz.mell.'!D108</f>
        <v>18782887</v>
      </c>
      <c r="K13" s="930">
        <f>'1.sz.mell.'!E108</f>
        <v>0</v>
      </c>
      <c r="L13" s="930">
        <f>'1.sz.mell.'!F108</f>
        <v>0</v>
      </c>
      <c r="M13" s="930">
        <f>'1.sz.mell.'!G108</f>
        <v>0</v>
      </c>
      <c r="N13" s="1343"/>
      <c r="O13" s="1201">
        <f>'1.sz.mell.'!I108</f>
        <v>18782887</v>
      </c>
    </row>
    <row r="14" spans="1:17" ht="16.5" customHeight="1" x14ac:dyDescent="0.3">
      <c r="A14" s="104" t="s">
        <v>33</v>
      </c>
      <c r="B14" s="888" t="s">
        <v>188</v>
      </c>
      <c r="C14" s="922">
        <f>SUM(C15:C16)</f>
        <v>14639474</v>
      </c>
      <c r="D14" s="922">
        <f t="shared" ref="D14:H14" si="4">SUM(D15:D16)</f>
        <v>0</v>
      </c>
      <c r="E14" s="1250"/>
      <c r="F14" s="1250"/>
      <c r="G14" s="1250"/>
      <c r="H14" s="1202">
        <f t="shared" si="4"/>
        <v>14639474</v>
      </c>
      <c r="I14" s="907" t="s">
        <v>256</v>
      </c>
      <c r="J14" s="922"/>
      <c r="K14" s="979">
        <f t="shared" si="0"/>
        <v>0</v>
      </c>
      <c r="L14" s="1252"/>
      <c r="M14" s="1252"/>
      <c r="N14" s="1252"/>
      <c r="O14" s="911"/>
    </row>
    <row r="15" spans="1:17" ht="16.5" customHeight="1" x14ac:dyDescent="0.3">
      <c r="A15" s="121" t="s">
        <v>278</v>
      </c>
      <c r="B15" s="919" t="s">
        <v>279</v>
      </c>
      <c r="C15" s="923"/>
      <c r="D15" s="921">
        <f t="shared" ref="D15:D16" si="5">H15-C15</f>
        <v>0</v>
      </c>
      <c r="E15" s="1251"/>
      <c r="F15" s="1251"/>
      <c r="G15" s="1251"/>
      <c r="H15" s="927"/>
      <c r="I15" s="594"/>
      <c r="J15" s="922"/>
      <c r="K15" s="979">
        <f t="shared" si="0"/>
        <v>0</v>
      </c>
      <c r="L15" s="1252"/>
      <c r="M15" s="1252"/>
      <c r="N15" s="1252"/>
      <c r="O15" s="911"/>
    </row>
    <row r="16" spans="1:17" ht="16.5" customHeight="1" x14ac:dyDescent="0.3">
      <c r="A16" s="121" t="s">
        <v>280</v>
      </c>
      <c r="B16" s="919" t="s">
        <v>281</v>
      </c>
      <c r="C16" s="894">
        <v>14639474</v>
      </c>
      <c r="D16" s="921">
        <f t="shared" si="5"/>
        <v>0</v>
      </c>
      <c r="E16" s="1251"/>
      <c r="F16" s="1251"/>
      <c r="G16" s="1251"/>
      <c r="H16" s="925">
        <v>14639474</v>
      </c>
      <c r="I16" s="594"/>
      <c r="J16" s="922"/>
      <c r="K16" s="979">
        <f t="shared" si="0"/>
        <v>0</v>
      </c>
      <c r="L16" s="1252"/>
      <c r="M16" s="1252"/>
      <c r="N16" s="1252"/>
      <c r="O16" s="911"/>
    </row>
    <row r="17" spans="1:15" ht="16.5" customHeight="1" x14ac:dyDescent="0.3">
      <c r="A17" s="122" t="s">
        <v>36</v>
      </c>
      <c r="B17" s="920" t="s">
        <v>282</v>
      </c>
      <c r="C17" s="673">
        <f>SUM(C13:C14)</f>
        <v>14639474</v>
      </c>
      <c r="D17" s="673">
        <f t="shared" ref="D17:H17" si="6">SUM(D13:D14)</f>
        <v>0</v>
      </c>
      <c r="E17" s="673">
        <f t="shared" si="6"/>
        <v>350000000</v>
      </c>
      <c r="F17" s="1276"/>
      <c r="G17" s="1276"/>
      <c r="H17" s="1203">
        <f t="shared" si="6"/>
        <v>364639474</v>
      </c>
      <c r="I17" s="929" t="s">
        <v>283</v>
      </c>
      <c r="J17" s="673">
        <f>SUM(J13:J16)</f>
        <v>18782887</v>
      </c>
      <c r="K17" s="673">
        <f t="shared" ref="K17:O17" si="7">SUM(K13:K16)</f>
        <v>0</v>
      </c>
      <c r="L17" s="673">
        <f t="shared" si="7"/>
        <v>0</v>
      </c>
      <c r="M17" s="1276"/>
      <c r="N17" s="1276"/>
      <c r="O17" s="1204">
        <f t="shared" si="7"/>
        <v>18782887</v>
      </c>
    </row>
    <row r="18" spans="1:15" ht="22.5" customHeight="1" x14ac:dyDescent="0.3">
      <c r="A18" s="119" t="s">
        <v>38</v>
      </c>
      <c r="B18" s="595" t="s">
        <v>908</v>
      </c>
      <c r="C18" s="902">
        <f>+C12+C17</f>
        <v>45195074</v>
      </c>
      <c r="D18" s="902">
        <f t="shared" ref="D18:E18" si="8">+D12+D17</f>
        <v>0</v>
      </c>
      <c r="E18" s="902">
        <f t="shared" si="8"/>
        <v>350000000</v>
      </c>
      <c r="F18" s="908"/>
      <c r="G18" s="908"/>
      <c r="H18" s="910">
        <f>+H12+H17</f>
        <v>395888741</v>
      </c>
      <c r="I18" s="896" t="s">
        <v>909</v>
      </c>
      <c r="J18" s="902">
        <f>SUM(J12+J17)</f>
        <v>2323315320</v>
      </c>
      <c r="K18" s="902">
        <f t="shared" ref="K18:L18" si="9">SUM(K12+K17)</f>
        <v>10830729</v>
      </c>
      <c r="L18" s="902">
        <f t="shared" si="9"/>
        <v>350000000</v>
      </c>
      <c r="M18" s="908"/>
      <c r="N18" s="908"/>
      <c r="O18" s="910">
        <f>SUM(O12+O17)</f>
        <v>2696851543</v>
      </c>
    </row>
    <row r="19" spans="1:15" ht="22.5" customHeight="1" x14ac:dyDescent="0.3">
      <c r="A19" s="119" t="s">
        <v>40</v>
      </c>
      <c r="B19" s="595" t="s">
        <v>910</v>
      </c>
      <c r="C19" s="902">
        <f>C18+'2.1.sz.mell  '!C20</f>
        <v>4727723810</v>
      </c>
      <c r="D19" s="902">
        <f>D18+'2.1.sz.mell  '!D20</f>
        <v>410322191</v>
      </c>
      <c r="E19" s="902">
        <f>E18+'2.1.sz.mell  '!E20</f>
        <v>350000000</v>
      </c>
      <c r="F19" s="908"/>
      <c r="G19" s="908"/>
      <c r="H19" s="910">
        <f>H18+'2.1.sz.mell  '!H20</f>
        <v>5514875535</v>
      </c>
      <c r="I19" s="896" t="s">
        <v>911</v>
      </c>
      <c r="J19" s="902">
        <f>J18+'2.1.sz.mell  '!J20</f>
        <v>4727723810</v>
      </c>
      <c r="K19" s="902">
        <f>K18+'2.1.sz.mell  '!K20</f>
        <v>411452003</v>
      </c>
      <c r="L19" s="902">
        <f>L18+'2.1.sz.mell  '!L20</f>
        <v>350000000</v>
      </c>
      <c r="M19" s="908"/>
      <c r="N19" s="908"/>
      <c r="O19" s="910">
        <f>O18+'2.1.sz.mell  '!O20</f>
        <v>5514875535</v>
      </c>
    </row>
    <row r="20" spans="1:15" ht="18" customHeight="1" x14ac:dyDescent="0.3">
      <c r="A20" s="101" t="s">
        <v>42</v>
      </c>
      <c r="B20" s="595" t="s">
        <v>662</v>
      </c>
      <c r="C20" s="902">
        <f>IF(C12-J12&lt;0,J12-C12,"-")</f>
        <v>2273976833</v>
      </c>
      <c r="D20" s="902">
        <f>IF(D12-K12&lt;0,K12-D12,"-")</f>
        <v>10830729</v>
      </c>
      <c r="E20" s="902">
        <f>IF(E12-L12&lt;0,L12-E12,"-")</f>
        <v>350000000</v>
      </c>
      <c r="F20" s="908"/>
      <c r="G20" s="908"/>
      <c r="H20" s="910">
        <f t="shared" ref="H20" si="10">IF(H12-O12&lt;0,O12-H12,"-")</f>
        <v>2646819389</v>
      </c>
      <c r="I20" s="896" t="s">
        <v>663</v>
      </c>
      <c r="J20" s="931" t="str">
        <f>IF(C12-J12&gt;0,C12-J12,"-")</f>
        <v>-</v>
      </c>
      <c r="K20" s="931" t="str">
        <f>IF(D12-K12&gt;0,D12-K12,"-")</f>
        <v>-</v>
      </c>
      <c r="L20" s="931" t="str">
        <f>IF(E12-L12&gt;0,E12-L12,"-")</f>
        <v>-</v>
      </c>
      <c r="M20" s="931" t="str">
        <f>IF(F12-M12&gt;0,F12-M12,"-")</f>
        <v>-</v>
      </c>
      <c r="N20" s="931"/>
      <c r="O20" s="931" t="str">
        <f t="shared" ref="O20" si="11">IF(H12-O12&gt;0,H12-O12,"-")</f>
        <v>-</v>
      </c>
    </row>
    <row r="21" spans="1:15" ht="18" customHeight="1" x14ac:dyDescent="0.3">
      <c r="A21" s="101" t="s">
        <v>44</v>
      </c>
      <c r="B21" s="595" t="s">
        <v>664</v>
      </c>
      <c r="C21" s="902">
        <f>IF(C12+C17-J18&lt;0,J18-(C12+C17),"-")</f>
        <v>2278120246</v>
      </c>
      <c r="D21" s="902">
        <f>IF(D12+D17-K18&lt;0,K18-(D12+D17),"-")</f>
        <v>10830729</v>
      </c>
      <c r="E21" s="902" t="str">
        <f>IF(E12+E17-L18&lt;0,L18-(E12+E17),"-")</f>
        <v>-</v>
      </c>
      <c r="F21" s="908"/>
      <c r="G21" s="908"/>
      <c r="H21" s="910">
        <f t="shared" ref="H21" si="12">IF(H12+H17-O18&lt;0,O18-(H12+H17),"-")</f>
        <v>2300962802</v>
      </c>
      <c r="I21" s="896" t="s">
        <v>665</v>
      </c>
      <c r="J21" s="931" t="str">
        <f>IF(C12+C17-J18&gt;0,C12+C17-J18,"-")</f>
        <v>-</v>
      </c>
      <c r="K21" s="931" t="str">
        <f>IF(D12+D17-K18&gt;0,D12+D17-K18,"-")</f>
        <v>-</v>
      </c>
      <c r="L21" s="931" t="str">
        <f>IF(E12+E17-L18&gt;0,E12+E17-L18,"-")</f>
        <v>-</v>
      </c>
      <c r="M21" s="931">
        <f>IF(F12+F17-M18&gt;0,F12+F17-M18,"-")</f>
        <v>693667</v>
      </c>
      <c r="N21" s="931"/>
      <c r="O21" s="931" t="str">
        <f t="shared" ref="O21" si="13">IF(H12+H17-O18&gt;0,H12+H17-O18,"-")</f>
        <v>-</v>
      </c>
    </row>
  </sheetData>
  <mergeCells count="4">
    <mergeCell ref="A3:A4"/>
    <mergeCell ref="A1:O1"/>
    <mergeCell ref="B3:H3"/>
    <mergeCell ref="I3:O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6" orientation="landscape" verticalDpi="300" r:id="rId1"/>
  <headerFooter alignWithMargins="0">
    <oddHeader>&amp;R&amp;"Times New Roman CE,Félkövér dőlt"&amp;12 2.2. melléklet a 20/2018.(XI.16.)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topLeftCell="A33" zoomScaleNormal="93" workbookViewId="0">
      <selection activeCell="D33" sqref="D33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89" t="s">
        <v>789</v>
      </c>
      <c r="B1" s="1390"/>
      <c r="C1" s="1390"/>
      <c r="D1" s="1390"/>
      <c r="E1" s="1390"/>
      <c r="F1" s="1390"/>
    </row>
    <row r="2" spans="1:8" ht="15.75" customHeight="1" x14ac:dyDescent="0.3">
      <c r="A2" s="1386" t="s">
        <v>1</v>
      </c>
      <c r="B2" s="1386"/>
      <c r="C2" s="1386"/>
      <c r="D2" s="1386"/>
      <c r="E2" s="1386"/>
      <c r="F2" s="1386"/>
    </row>
    <row r="3" spans="1:8" s="128" customFormat="1" ht="22.5" customHeight="1" x14ac:dyDescent="0.3">
      <c r="A3" s="1387" t="s">
        <v>284</v>
      </c>
      <c r="B3" s="1387" t="s">
        <v>285</v>
      </c>
      <c r="C3" s="948"/>
      <c r="D3" s="1388" t="s">
        <v>788</v>
      </c>
      <c r="E3" s="1388"/>
      <c r="F3" s="1388"/>
      <c r="G3" s="127"/>
    </row>
    <row r="4" spans="1:8" s="129" customFormat="1" ht="25.5" customHeight="1" x14ac:dyDescent="0.3">
      <c r="A4" s="1387"/>
      <c r="B4" s="1387"/>
      <c r="C4" s="949" t="s">
        <v>286</v>
      </c>
      <c r="D4" s="948" t="s">
        <v>287</v>
      </c>
      <c r="E4" s="949" t="s">
        <v>288</v>
      </c>
      <c r="F4" s="948" t="s">
        <v>400</v>
      </c>
      <c r="G4" s="791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20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777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777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20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92" t="s">
        <v>777</v>
      </c>
    </row>
    <row r="16" spans="1:8" ht="18.75" customHeight="1" x14ac:dyDescent="0.3">
      <c r="A16" s="163" t="s">
        <v>317</v>
      </c>
      <c r="B16" s="164" t="s">
        <v>862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93" t="s">
        <v>777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811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865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864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863</v>
      </c>
      <c r="B34" s="156" t="s">
        <v>866</v>
      </c>
      <c r="C34" s="839"/>
      <c r="D34" s="840"/>
      <c r="E34" s="840"/>
      <c r="F34" s="841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21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777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27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22"/>
      <c r="D63" s="622"/>
      <c r="E63" s="622"/>
      <c r="F63" s="126"/>
    </row>
    <row r="64" spans="1:6" ht="18.75" customHeight="1" x14ac:dyDescent="0.3">
      <c r="C64" s="623"/>
      <c r="D64" s="623"/>
      <c r="E64" s="623"/>
      <c r="F64" s="127"/>
    </row>
    <row r="65" spans="1:6" ht="18.75" customHeight="1" x14ac:dyDescent="0.3">
      <c r="C65" s="622"/>
      <c r="D65" s="622"/>
      <c r="E65" s="622"/>
      <c r="F65" s="126"/>
    </row>
    <row r="66" spans="1:6" ht="18.75" customHeight="1" x14ac:dyDescent="0.3">
      <c r="A66" s="124"/>
      <c r="C66" s="622"/>
      <c r="D66" s="622"/>
      <c r="E66" s="622"/>
      <c r="F66" s="126"/>
    </row>
    <row r="67" spans="1:6" ht="18.75" customHeight="1" x14ac:dyDescent="0.3">
      <c r="A67" s="124"/>
      <c r="C67" s="622"/>
      <c r="D67" s="622"/>
      <c r="E67" s="622"/>
      <c r="F67" s="126"/>
    </row>
    <row r="68" spans="1:6" ht="18.75" customHeight="1" x14ac:dyDescent="0.3">
      <c r="A68" s="124"/>
      <c r="C68" s="624"/>
      <c r="D68" s="624"/>
      <c r="E68" s="624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20/2018.(XI.16.)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4"/>
  <sheetViews>
    <sheetView view="pageLayout" topLeftCell="E1" zoomScaleNormal="100" workbookViewId="0">
      <selection activeCell="L60" sqref="L60"/>
    </sheetView>
  </sheetViews>
  <sheetFormatPr defaultColWidth="9.296875" defaultRowHeight="13" x14ac:dyDescent="0.3"/>
  <cols>
    <col min="1" max="1" width="6.796875" style="434" customWidth="1"/>
    <col min="2" max="2" width="32" style="1316" customWidth="1"/>
    <col min="3" max="3" width="10.296875" style="436" customWidth="1"/>
    <col min="4" max="4" width="10.296875" style="434" customWidth="1"/>
    <col min="5" max="5" width="14.69921875" style="434" customWidth="1"/>
    <col min="6" max="6" width="12.796875" style="434" customWidth="1"/>
    <col min="7" max="7" width="14.296875" style="434" customWidth="1"/>
    <col min="8" max="8" width="13.19921875" style="434" customWidth="1"/>
    <col min="9" max="9" width="15.5" style="434" customWidth="1"/>
    <col min="10" max="10" width="13.19921875" style="434" customWidth="1"/>
    <col min="11" max="11" width="15.296875" style="434" customWidth="1"/>
    <col min="12" max="12" width="16.5" style="434" customWidth="1"/>
    <col min="13" max="13" width="14.19921875" style="434" customWidth="1"/>
    <col min="14" max="14" width="16.796875" style="434" customWidth="1"/>
    <col min="15" max="16384" width="9.296875" style="434"/>
  </cols>
  <sheetData>
    <row r="1" spans="1:14" ht="37.5" customHeight="1" x14ac:dyDescent="0.3">
      <c r="A1" s="1391" t="s">
        <v>801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</row>
    <row r="2" spans="1:14" ht="15.75" customHeight="1" x14ac:dyDescent="0.3">
      <c r="M2" s="1392" t="s">
        <v>1</v>
      </c>
      <c r="N2" s="1392"/>
    </row>
    <row r="3" spans="1:14" ht="18" customHeight="1" x14ac:dyDescent="0.3">
      <c r="A3" s="1393" t="s">
        <v>397</v>
      </c>
      <c r="B3" s="1394" t="s">
        <v>266</v>
      </c>
      <c r="C3" s="1393" t="s">
        <v>609</v>
      </c>
      <c r="D3" s="1393" t="s">
        <v>610</v>
      </c>
      <c r="E3" s="1393" t="s">
        <v>611</v>
      </c>
      <c r="F3" s="1393" t="s">
        <v>612</v>
      </c>
      <c r="G3" s="1393"/>
      <c r="H3" s="1393"/>
      <c r="I3" s="1395" t="s">
        <v>613</v>
      </c>
      <c r="J3" s="1395"/>
      <c r="K3" s="1395"/>
      <c r="L3" s="1395"/>
      <c r="M3" s="1395"/>
      <c r="N3" s="1395"/>
    </row>
    <row r="4" spans="1:14" ht="18" customHeight="1" x14ac:dyDescent="0.3">
      <c r="A4" s="1393"/>
      <c r="B4" s="1394"/>
      <c r="C4" s="1393"/>
      <c r="D4" s="1393"/>
      <c r="E4" s="1393"/>
      <c r="F4" s="1393"/>
      <c r="G4" s="1393"/>
      <c r="H4" s="1393"/>
      <c r="I4" s="1393" t="s">
        <v>803</v>
      </c>
      <c r="J4" s="1393"/>
      <c r="K4" s="1393"/>
      <c r="L4" s="1393"/>
      <c r="M4" s="1393" t="s">
        <v>805</v>
      </c>
      <c r="N4" s="1393"/>
    </row>
    <row r="5" spans="1:14" ht="18.75" customHeight="1" x14ac:dyDescent="0.3">
      <c r="A5" s="1393"/>
      <c r="B5" s="1394"/>
      <c r="C5" s="1393"/>
      <c r="D5" s="1393"/>
      <c r="E5" s="1393"/>
      <c r="F5" s="1393" t="s">
        <v>614</v>
      </c>
      <c r="G5" s="1393" t="s">
        <v>430</v>
      </c>
      <c r="H5" s="1393" t="s">
        <v>802</v>
      </c>
      <c r="I5" s="1393" t="s">
        <v>615</v>
      </c>
      <c r="J5" s="1393"/>
      <c r="K5" s="1393" t="s">
        <v>806</v>
      </c>
      <c r="L5" s="1393" t="s">
        <v>616</v>
      </c>
      <c r="M5" s="1393" t="s">
        <v>615</v>
      </c>
      <c r="N5" s="1393" t="s">
        <v>616</v>
      </c>
    </row>
    <row r="6" spans="1:14" ht="58.5" customHeight="1" x14ac:dyDescent="0.3">
      <c r="A6" s="1393"/>
      <c r="B6" s="1394"/>
      <c r="C6" s="1393" t="s">
        <v>617</v>
      </c>
      <c r="D6" s="1393"/>
      <c r="E6" s="1393"/>
      <c r="F6" s="1393"/>
      <c r="G6" s="1393"/>
      <c r="H6" s="1393"/>
      <c r="I6" s="951" t="s">
        <v>398</v>
      </c>
      <c r="J6" s="951" t="s">
        <v>804</v>
      </c>
      <c r="K6" s="1393"/>
      <c r="L6" s="1393"/>
      <c r="M6" s="1393"/>
      <c r="N6" s="1393"/>
    </row>
    <row r="7" spans="1:14" ht="25.5" customHeight="1" x14ac:dyDescent="0.25">
      <c r="A7" s="502" t="s">
        <v>9</v>
      </c>
      <c r="B7" s="1317" t="s">
        <v>872</v>
      </c>
      <c r="C7" s="599" t="s">
        <v>675</v>
      </c>
      <c r="D7" s="599" t="s">
        <v>675</v>
      </c>
      <c r="E7" s="503">
        <v>1350000</v>
      </c>
      <c r="F7" s="503"/>
      <c r="G7" s="503">
        <v>1350000</v>
      </c>
      <c r="H7" s="503"/>
      <c r="I7" s="503">
        <v>1350000</v>
      </c>
      <c r="J7" s="503"/>
      <c r="K7" s="503">
        <v>1350000</v>
      </c>
      <c r="L7" s="503"/>
      <c r="M7" s="503"/>
      <c r="N7" s="504"/>
    </row>
    <row r="8" spans="1:14" ht="25.5" customHeight="1" x14ac:dyDescent="0.3">
      <c r="A8" s="435" t="s">
        <v>12</v>
      </c>
      <c r="B8" s="1318" t="s">
        <v>913</v>
      </c>
      <c r="C8" s="600" t="s">
        <v>675</v>
      </c>
      <c r="D8" s="600" t="s">
        <v>675</v>
      </c>
      <c r="E8" s="505">
        <v>0</v>
      </c>
      <c r="F8" s="505"/>
      <c r="G8" s="505">
        <v>0</v>
      </c>
      <c r="H8" s="505"/>
      <c r="I8" s="505">
        <v>0</v>
      </c>
      <c r="J8" s="505"/>
      <c r="K8" s="505">
        <v>0</v>
      </c>
      <c r="L8" s="505">
        <v>0</v>
      </c>
      <c r="M8" s="505"/>
      <c r="N8" s="506"/>
    </row>
    <row r="9" spans="1:14" ht="25.5" customHeight="1" x14ac:dyDescent="0.3">
      <c r="A9" s="435" t="s">
        <v>15</v>
      </c>
      <c r="B9" s="1319" t="s">
        <v>874</v>
      </c>
      <c r="C9" s="600" t="s">
        <v>675</v>
      </c>
      <c r="D9" s="600" t="s">
        <v>675</v>
      </c>
      <c r="E9" s="505">
        <v>6000000</v>
      </c>
      <c r="F9" s="505"/>
      <c r="G9" s="505">
        <v>6000000</v>
      </c>
      <c r="H9" s="505"/>
      <c r="I9" s="505">
        <v>6000000</v>
      </c>
      <c r="J9" s="505"/>
      <c r="K9" s="505">
        <v>6000000</v>
      </c>
      <c r="L9" s="505">
        <v>0</v>
      </c>
      <c r="M9" s="505"/>
      <c r="N9" s="506"/>
    </row>
    <row r="10" spans="1:14" ht="25.5" customHeight="1" x14ac:dyDescent="0.3">
      <c r="A10" s="842" t="s">
        <v>18</v>
      </c>
      <c r="B10" s="1319" t="s">
        <v>916</v>
      </c>
      <c r="C10" s="600" t="s">
        <v>675</v>
      </c>
      <c r="D10" s="600" t="s">
        <v>675</v>
      </c>
      <c r="E10" s="505">
        <v>800000</v>
      </c>
      <c r="F10" s="505"/>
      <c r="G10" s="505">
        <v>800000</v>
      </c>
      <c r="H10" s="505"/>
      <c r="I10" s="505">
        <v>800000</v>
      </c>
      <c r="J10" s="505"/>
      <c r="K10" s="505">
        <v>800000</v>
      </c>
      <c r="L10" s="505"/>
      <c r="M10" s="505"/>
      <c r="N10" s="506"/>
    </row>
    <row r="11" spans="1:14" ht="25.5" customHeight="1" x14ac:dyDescent="0.3">
      <c r="A11" s="435" t="s">
        <v>21</v>
      </c>
      <c r="B11" s="1319" t="s">
        <v>876</v>
      </c>
      <c r="C11" s="600" t="s">
        <v>675</v>
      </c>
      <c r="D11" s="600" t="s">
        <v>675</v>
      </c>
      <c r="E11" s="505">
        <v>26500000</v>
      </c>
      <c r="F11" s="505"/>
      <c r="G11" s="505">
        <v>26500000</v>
      </c>
      <c r="H11" s="505"/>
      <c r="I11" s="505">
        <v>26500000</v>
      </c>
      <c r="J11" s="505"/>
      <c r="K11" s="505">
        <v>26500000</v>
      </c>
      <c r="L11" s="505"/>
      <c r="M11" s="505"/>
      <c r="N11" s="506"/>
    </row>
    <row r="12" spans="1:14" ht="25.5" customHeight="1" x14ac:dyDescent="0.3">
      <c r="A12" s="842" t="s">
        <v>24</v>
      </c>
      <c r="B12" s="1319" t="s">
        <v>920</v>
      </c>
      <c r="C12" s="600" t="s">
        <v>675</v>
      </c>
      <c r="D12" s="600" t="s">
        <v>675</v>
      </c>
      <c r="E12" s="505">
        <v>2390775</v>
      </c>
      <c r="F12" s="505"/>
      <c r="G12" s="505">
        <v>2390775</v>
      </c>
      <c r="H12" s="505"/>
      <c r="I12" s="505">
        <v>2390775</v>
      </c>
      <c r="J12" s="505"/>
      <c r="K12" s="505">
        <v>2390775</v>
      </c>
      <c r="L12" s="505"/>
      <c r="M12" s="505"/>
      <c r="N12" s="506"/>
    </row>
    <row r="13" spans="1:14" ht="25.5" customHeight="1" x14ac:dyDescent="0.3">
      <c r="A13" s="435" t="s">
        <v>27</v>
      </c>
      <c r="B13" s="1318" t="s">
        <v>868</v>
      </c>
      <c r="C13" s="600" t="s">
        <v>675</v>
      </c>
      <c r="D13" s="600" t="s">
        <v>675</v>
      </c>
      <c r="E13" s="505">
        <v>1711843</v>
      </c>
      <c r="F13" s="505"/>
      <c r="G13" s="505">
        <v>1711843</v>
      </c>
      <c r="H13" s="505"/>
      <c r="I13" s="505">
        <v>1711843</v>
      </c>
      <c r="J13" s="505"/>
      <c r="K13" s="505">
        <v>1711843</v>
      </c>
      <c r="L13" s="505">
        <v>0</v>
      </c>
      <c r="M13" s="505"/>
      <c r="N13" s="506"/>
    </row>
    <row r="14" spans="1:14" ht="25.5" customHeight="1" x14ac:dyDescent="0.3">
      <c r="A14" s="435" t="s">
        <v>30</v>
      </c>
      <c r="B14" s="1318" t="s">
        <v>921</v>
      </c>
      <c r="C14" s="600" t="s">
        <v>675</v>
      </c>
      <c r="D14" s="600" t="s">
        <v>675</v>
      </c>
      <c r="E14" s="505">
        <v>360000</v>
      </c>
      <c r="F14" s="505"/>
      <c r="G14" s="505">
        <v>360000</v>
      </c>
      <c r="H14" s="505"/>
      <c r="I14" s="505">
        <v>360000</v>
      </c>
      <c r="J14" s="505"/>
      <c r="K14" s="505">
        <v>360000</v>
      </c>
      <c r="L14" s="505"/>
      <c r="M14" s="505"/>
      <c r="N14" s="506"/>
    </row>
    <row r="15" spans="1:14" ht="25.5" customHeight="1" x14ac:dyDescent="0.3">
      <c r="A15" s="842" t="s">
        <v>33</v>
      </c>
      <c r="B15" s="1318" t="s">
        <v>922</v>
      </c>
      <c r="C15" s="600" t="s">
        <v>675</v>
      </c>
      <c r="D15" s="600" t="s">
        <v>675</v>
      </c>
      <c r="E15" s="505">
        <v>500000</v>
      </c>
      <c r="F15" s="505"/>
      <c r="G15" s="505">
        <v>500000</v>
      </c>
      <c r="H15" s="505"/>
      <c r="I15" s="505">
        <v>500000</v>
      </c>
      <c r="J15" s="505"/>
      <c r="K15" s="505">
        <v>500000</v>
      </c>
      <c r="L15" s="505"/>
      <c r="M15" s="505"/>
      <c r="N15" s="506"/>
    </row>
    <row r="16" spans="1:14" ht="25.5" customHeight="1" x14ac:dyDescent="0.3">
      <c r="A16" s="435" t="s">
        <v>36</v>
      </c>
      <c r="B16" s="1318" t="s">
        <v>923</v>
      </c>
      <c r="C16" s="600" t="s">
        <v>675</v>
      </c>
      <c r="D16" s="600" t="s">
        <v>675</v>
      </c>
      <c r="E16" s="505">
        <v>1000000</v>
      </c>
      <c r="F16" s="505"/>
      <c r="G16" s="505">
        <v>1000000</v>
      </c>
      <c r="H16" s="505"/>
      <c r="I16" s="505">
        <v>1000000</v>
      </c>
      <c r="J16" s="505"/>
      <c r="K16" s="505">
        <v>1000000</v>
      </c>
      <c r="L16" s="505"/>
      <c r="M16" s="505"/>
      <c r="N16" s="506"/>
    </row>
    <row r="17" spans="1:14" ht="25.5" customHeight="1" x14ac:dyDescent="0.3">
      <c r="A17" s="842" t="s">
        <v>38</v>
      </c>
      <c r="B17" s="1318" t="s">
        <v>924</v>
      </c>
      <c r="C17" s="600" t="s">
        <v>675</v>
      </c>
      <c r="D17" s="600" t="s">
        <v>675</v>
      </c>
      <c r="E17" s="505">
        <v>1700000</v>
      </c>
      <c r="F17" s="505"/>
      <c r="G17" s="505">
        <v>1700000</v>
      </c>
      <c r="H17" s="505"/>
      <c r="I17" s="505">
        <v>1700000</v>
      </c>
      <c r="J17" s="505"/>
      <c r="K17" s="505">
        <v>1700000</v>
      </c>
      <c r="L17" s="505"/>
      <c r="M17" s="505"/>
      <c r="N17" s="506"/>
    </row>
    <row r="18" spans="1:14" ht="25.5" customHeight="1" x14ac:dyDescent="0.3">
      <c r="A18" s="435" t="s">
        <v>40</v>
      </c>
      <c r="B18" s="1318" t="s">
        <v>925</v>
      </c>
      <c r="C18" s="600" t="s">
        <v>675</v>
      </c>
      <c r="D18" s="600" t="s">
        <v>675</v>
      </c>
      <c r="E18" s="505">
        <v>600000</v>
      </c>
      <c r="F18" s="505"/>
      <c r="G18" s="505">
        <v>600000</v>
      </c>
      <c r="H18" s="505"/>
      <c r="I18" s="505">
        <v>600000</v>
      </c>
      <c r="J18" s="505"/>
      <c r="K18" s="505">
        <v>600000</v>
      </c>
      <c r="L18" s="505"/>
      <c r="M18" s="505"/>
      <c r="N18" s="506"/>
    </row>
    <row r="19" spans="1:14" ht="38.25" customHeight="1" x14ac:dyDescent="0.3">
      <c r="A19" s="435" t="s">
        <v>42</v>
      </c>
      <c r="B19" s="1320" t="s">
        <v>869</v>
      </c>
      <c r="C19" s="600" t="s">
        <v>675</v>
      </c>
      <c r="D19" s="600" t="s">
        <v>675</v>
      </c>
      <c r="E19" s="505">
        <v>2276163025</v>
      </c>
      <c r="F19" s="505"/>
      <c r="G19" s="505">
        <v>2276163025</v>
      </c>
      <c r="H19" s="505"/>
      <c r="I19" s="505">
        <v>2276163025</v>
      </c>
      <c r="J19" s="505">
        <v>200000000</v>
      </c>
      <c r="K19" s="505">
        <v>2276163025</v>
      </c>
      <c r="L19" s="505"/>
      <c r="M19" s="505"/>
      <c r="N19" s="506"/>
    </row>
    <row r="20" spans="1:14" ht="38.25" customHeight="1" x14ac:dyDescent="0.3">
      <c r="A20" s="842" t="s">
        <v>44</v>
      </c>
      <c r="B20" s="1320" t="s">
        <v>927</v>
      </c>
      <c r="C20" s="600" t="s">
        <v>675</v>
      </c>
      <c r="D20" s="600" t="s">
        <v>675</v>
      </c>
      <c r="E20" s="505">
        <v>5535022</v>
      </c>
      <c r="F20" s="505"/>
      <c r="G20" s="505">
        <v>5535022</v>
      </c>
      <c r="H20" s="505"/>
      <c r="I20" s="505">
        <v>5535022</v>
      </c>
      <c r="J20" s="505"/>
      <c r="K20" s="505">
        <v>5535022</v>
      </c>
      <c r="L20" s="505"/>
      <c r="M20" s="505"/>
      <c r="N20" s="506"/>
    </row>
    <row r="21" spans="1:14" ht="38.25" customHeight="1" x14ac:dyDescent="0.3">
      <c r="A21" s="842" t="s">
        <v>46</v>
      </c>
      <c r="B21" s="1320" t="s">
        <v>870</v>
      </c>
      <c r="C21" s="600" t="s">
        <v>675</v>
      </c>
      <c r="D21" s="600" t="s">
        <v>675</v>
      </c>
      <c r="E21" s="505">
        <v>3000000</v>
      </c>
      <c r="F21" s="505"/>
      <c r="G21" s="505">
        <v>3000000</v>
      </c>
      <c r="H21" s="505"/>
      <c r="I21" s="505">
        <v>3000000</v>
      </c>
      <c r="J21" s="505"/>
      <c r="K21" s="505">
        <v>3000000</v>
      </c>
      <c r="L21" s="505"/>
      <c r="M21" s="505"/>
      <c r="N21" s="506"/>
    </row>
    <row r="22" spans="1:14" ht="38.25" customHeight="1" x14ac:dyDescent="0.3">
      <c r="A22" s="435" t="s">
        <v>48</v>
      </c>
      <c r="B22" s="1321" t="s">
        <v>879</v>
      </c>
      <c r="C22" s="856" t="s">
        <v>675</v>
      </c>
      <c r="D22" s="856" t="s">
        <v>675</v>
      </c>
      <c r="E22" s="507">
        <v>7997300</v>
      </c>
      <c r="F22" s="507"/>
      <c r="G22" s="507">
        <v>7997300</v>
      </c>
      <c r="H22" s="507"/>
      <c r="I22" s="507">
        <v>7997300</v>
      </c>
      <c r="J22" s="507"/>
      <c r="K22" s="507">
        <v>7997300</v>
      </c>
      <c r="L22" s="507"/>
      <c r="M22" s="507"/>
      <c r="N22" s="508"/>
    </row>
    <row r="23" spans="1:14" ht="38.25" customHeight="1" x14ac:dyDescent="0.3">
      <c r="A23" s="842" t="s">
        <v>50</v>
      </c>
      <c r="B23" s="1321" t="s">
        <v>941</v>
      </c>
      <c r="C23" s="856" t="s">
        <v>675</v>
      </c>
      <c r="D23" s="856" t="s">
        <v>675</v>
      </c>
      <c r="E23" s="507">
        <v>7616571</v>
      </c>
      <c r="F23" s="507"/>
      <c r="G23" s="507">
        <v>7616571</v>
      </c>
      <c r="H23" s="507"/>
      <c r="I23" s="507">
        <v>7616571</v>
      </c>
      <c r="J23" s="507"/>
      <c r="K23" s="507">
        <v>7616571</v>
      </c>
      <c r="L23" s="507"/>
      <c r="M23" s="507"/>
      <c r="N23" s="506"/>
    </row>
    <row r="24" spans="1:14" ht="38.25" customHeight="1" x14ac:dyDescent="0.3">
      <c r="A24" s="435" t="s">
        <v>53</v>
      </c>
      <c r="B24" s="1320" t="s">
        <v>942</v>
      </c>
      <c r="C24" s="600" t="s">
        <v>675</v>
      </c>
      <c r="D24" s="600" t="s">
        <v>675</v>
      </c>
      <c r="E24" s="505">
        <v>161646</v>
      </c>
      <c r="F24" s="505"/>
      <c r="G24" s="505">
        <v>161646</v>
      </c>
      <c r="H24" s="505"/>
      <c r="I24" s="505">
        <v>161646</v>
      </c>
      <c r="J24" s="505"/>
      <c r="K24" s="505">
        <v>161646</v>
      </c>
      <c r="L24" s="505"/>
      <c r="M24" s="505"/>
      <c r="N24" s="862"/>
    </row>
    <row r="25" spans="1:14" ht="38.25" customHeight="1" x14ac:dyDescent="0.3">
      <c r="A25" s="842" t="s">
        <v>56</v>
      </c>
      <c r="B25" s="1320" t="s">
        <v>943</v>
      </c>
      <c r="C25" s="600" t="s">
        <v>675</v>
      </c>
      <c r="D25" s="600" t="s">
        <v>675</v>
      </c>
      <c r="E25" s="505">
        <v>8500000</v>
      </c>
      <c r="F25" s="505"/>
      <c r="G25" s="505">
        <v>8500000</v>
      </c>
      <c r="H25" s="505"/>
      <c r="I25" s="505">
        <v>8500000</v>
      </c>
      <c r="J25" s="505"/>
      <c r="K25" s="505">
        <v>8500000</v>
      </c>
      <c r="L25" s="505"/>
      <c r="M25" s="505"/>
      <c r="N25" s="862"/>
    </row>
    <row r="26" spans="1:14" ht="38.25" customHeight="1" x14ac:dyDescent="0.3">
      <c r="A26" s="435" t="s">
        <v>59</v>
      </c>
      <c r="B26" s="1320" t="s">
        <v>944</v>
      </c>
      <c r="C26" s="600" t="s">
        <v>675</v>
      </c>
      <c r="D26" s="600" t="s">
        <v>675</v>
      </c>
      <c r="E26" s="505">
        <v>1394700</v>
      </c>
      <c r="F26" s="505"/>
      <c r="G26" s="505">
        <v>1394700</v>
      </c>
      <c r="H26" s="505"/>
      <c r="I26" s="505">
        <v>1394700</v>
      </c>
      <c r="J26" s="505"/>
      <c r="K26" s="505">
        <v>1394700</v>
      </c>
      <c r="L26" s="505"/>
      <c r="M26" s="505"/>
      <c r="N26" s="506"/>
    </row>
    <row r="27" spans="1:14" ht="25.5" customHeight="1" x14ac:dyDescent="0.25">
      <c r="A27" s="435" t="s">
        <v>61</v>
      </c>
      <c r="B27" s="1322" t="s">
        <v>966</v>
      </c>
      <c r="C27" s="600" t="s">
        <v>675</v>
      </c>
      <c r="D27" s="600" t="s">
        <v>675</v>
      </c>
      <c r="E27" s="505">
        <v>21087000</v>
      </c>
      <c r="F27" s="505"/>
      <c r="G27" s="505">
        <v>21087000</v>
      </c>
      <c r="H27" s="505"/>
      <c r="I27" s="505">
        <v>21087000</v>
      </c>
      <c r="J27" s="505">
        <v>21087000</v>
      </c>
      <c r="K27" s="505">
        <v>21087000</v>
      </c>
      <c r="L27" s="505"/>
      <c r="M27" s="505"/>
      <c r="N27" s="506"/>
    </row>
    <row r="28" spans="1:14" ht="25.5" customHeight="1" x14ac:dyDescent="0.25">
      <c r="A28" s="435" t="s">
        <v>63</v>
      </c>
      <c r="B28" s="1323" t="s">
        <v>967</v>
      </c>
      <c r="C28" s="600" t="s">
        <v>675</v>
      </c>
      <c r="D28" s="600" t="s">
        <v>675</v>
      </c>
      <c r="E28" s="505">
        <v>12356000</v>
      </c>
      <c r="F28" s="505"/>
      <c r="G28" s="505">
        <v>12356000</v>
      </c>
      <c r="H28" s="505"/>
      <c r="I28" s="505">
        <v>12356000</v>
      </c>
      <c r="J28" s="505">
        <v>12356000</v>
      </c>
      <c r="K28" s="505">
        <v>12356000</v>
      </c>
      <c r="L28" s="505">
        <v>0</v>
      </c>
      <c r="M28" s="505"/>
      <c r="N28" s="506"/>
    </row>
    <row r="29" spans="1:14" ht="25.5" customHeight="1" x14ac:dyDescent="0.25">
      <c r="A29" s="435" t="s">
        <v>65</v>
      </c>
      <c r="B29" s="1324" t="s">
        <v>947</v>
      </c>
      <c r="C29" s="600" t="s">
        <v>675</v>
      </c>
      <c r="D29" s="600" t="s">
        <v>675</v>
      </c>
      <c r="E29" s="505">
        <v>11180000</v>
      </c>
      <c r="F29" s="505"/>
      <c r="G29" s="505">
        <v>11180000</v>
      </c>
      <c r="H29" s="505"/>
      <c r="I29" s="505">
        <v>11180000</v>
      </c>
      <c r="J29" s="505">
        <v>11180000</v>
      </c>
      <c r="K29" s="505">
        <v>11180000</v>
      </c>
      <c r="L29" s="505">
        <v>0</v>
      </c>
      <c r="M29" s="505"/>
      <c r="N29" s="506"/>
    </row>
    <row r="30" spans="1:14" ht="25.5" customHeight="1" x14ac:dyDescent="0.25">
      <c r="A30" s="842" t="s">
        <v>67</v>
      </c>
      <c r="B30" s="1323" t="s">
        <v>948</v>
      </c>
      <c r="C30" s="600" t="s">
        <v>675</v>
      </c>
      <c r="D30" s="600" t="s">
        <v>675</v>
      </c>
      <c r="E30" s="505">
        <v>14877000</v>
      </c>
      <c r="F30" s="505"/>
      <c r="G30" s="505">
        <v>14877000</v>
      </c>
      <c r="H30" s="505"/>
      <c r="I30" s="505">
        <v>14877000</v>
      </c>
      <c r="J30" s="505">
        <v>14877000</v>
      </c>
      <c r="K30" s="505">
        <v>14877000</v>
      </c>
      <c r="L30" s="505"/>
      <c r="M30" s="505"/>
      <c r="N30" s="506"/>
    </row>
    <row r="31" spans="1:14" ht="25.5" customHeight="1" x14ac:dyDescent="0.3">
      <c r="A31" s="435" t="s">
        <v>69</v>
      </c>
      <c r="B31" s="1325" t="s">
        <v>949</v>
      </c>
      <c r="C31" s="600" t="s">
        <v>675</v>
      </c>
      <c r="D31" s="600" t="s">
        <v>675</v>
      </c>
      <c r="E31" s="505">
        <v>10577000</v>
      </c>
      <c r="F31" s="505"/>
      <c r="G31" s="505">
        <v>10577000</v>
      </c>
      <c r="H31" s="505"/>
      <c r="I31" s="505">
        <v>10577000</v>
      </c>
      <c r="J31" s="505">
        <v>10577000</v>
      </c>
      <c r="K31" s="505">
        <v>10577000</v>
      </c>
      <c r="L31" s="505"/>
      <c r="M31" s="505"/>
      <c r="N31" s="506"/>
    </row>
    <row r="32" spans="1:14" ht="25.5" customHeight="1" x14ac:dyDescent="0.3">
      <c r="A32" s="842" t="s">
        <v>71</v>
      </c>
      <c r="B32" s="1326" t="s">
        <v>950</v>
      </c>
      <c r="C32" s="600" t="s">
        <v>675</v>
      </c>
      <c r="D32" s="600" t="s">
        <v>675</v>
      </c>
      <c r="E32" s="505">
        <v>8367000</v>
      </c>
      <c r="F32" s="505"/>
      <c r="G32" s="505">
        <v>8367000</v>
      </c>
      <c r="H32" s="505"/>
      <c r="I32" s="505">
        <v>8367000</v>
      </c>
      <c r="J32" s="505">
        <v>8367000</v>
      </c>
      <c r="K32" s="505">
        <v>8367000</v>
      </c>
      <c r="L32" s="505"/>
      <c r="M32" s="505"/>
      <c r="N32" s="506"/>
    </row>
    <row r="33" spans="1:14" ht="25.5" customHeight="1" x14ac:dyDescent="0.3">
      <c r="A33" s="435" t="s">
        <v>74</v>
      </c>
      <c r="B33" s="1326" t="s">
        <v>951</v>
      </c>
      <c r="C33" s="600" t="s">
        <v>675</v>
      </c>
      <c r="D33" s="600" t="s">
        <v>675</v>
      </c>
      <c r="E33" s="505">
        <v>8697000</v>
      </c>
      <c r="F33" s="505"/>
      <c r="G33" s="505">
        <v>8697000</v>
      </c>
      <c r="H33" s="505"/>
      <c r="I33" s="505">
        <v>8697000</v>
      </c>
      <c r="J33" s="505">
        <v>8697000</v>
      </c>
      <c r="K33" s="505">
        <v>8697000</v>
      </c>
      <c r="L33" s="505">
        <v>0</v>
      </c>
      <c r="M33" s="505"/>
      <c r="N33" s="506"/>
    </row>
    <row r="34" spans="1:14" ht="25.5" customHeight="1" x14ac:dyDescent="0.3">
      <c r="A34" s="435" t="s">
        <v>77</v>
      </c>
      <c r="B34" s="1326" t="s">
        <v>952</v>
      </c>
      <c r="C34" s="600" t="s">
        <v>675</v>
      </c>
      <c r="D34" s="600" t="s">
        <v>675</v>
      </c>
      <c r="E34" s="505">
        <v>4442000</v>
      </c>
      <c r="F34" s="505"/>
      <c r="G34" s="505">
        <v>4442000</v>
      </c>
      <c r="H34" s="505"/>
      <c r="I34" s="505">
        <v>4442000</v>
      </c>
      <c r="J34" s="505">
        <v>4442000</v>
      </c>
      <c r="K34" s="505">
        <v>4442000</v>
      </c>
      <c r="L34" s="505"/>
      <c r="M34" s="505"/>
      <c r="N34" s="506"/>
    </row>
    <row r="35" spans="1:14" ht="25.5" customHeight="1" x14ac:dyDescent="0.3">
      <c r="A35" s="842" t="s">
        <v>80</v>
      </c>
      <c r="B35" s="1326" t="s">
        <v>954</v>
      </c>
      <c r="C35" s="600" t="s">
        <v>675</v>
      </c>
      <c r="D35" s="600" t="s">
        <v>675</v>
      </c>
      <c r="E35" s="505">
        <v>7553000</v>
      </c>
      <c r="F35" s="505"/>
      <c r="G35" s="505">
        <v>7553000</v>
      </c>
      <c r="H35" s="505"/>
      <c r="I35" s="505">
        <v>7553000</v>
      </c>
      <c r="J35" s="505">
        <v>7553000</v>
      </c>
      <c r="K35" s="505">
        <v>7553000</v>
      </c>
      <c r="L35" s="505"/>
      <c r="M35" s="505"/>
      <c r="N35" s="506"/>
    </row>
    <row r="36" spans="1:14" ht="25.5" customHeight="1" x14ac:dyDescent="0.3">
      <c r="A36" s="435" t="s">
        <v>82</v>
      </c>
      <c r="B36" s="1327" t="s">
        <v>953</v>
      </c>
      <c r="C36" s="600" t="s">
        <v>675</v>
      </c>
      <c r="D36" s="600" t="s">
        <v>675</v>
      </c>
      <c r="E36" s="505">
        <v>10763000</v>
      </c>
      <c r="F36" s="505"/>
      <c r="G36" s="505">
        <v>10763000</v>
      </c>
      <c r="H36" s="505"/>
      <c r="I36" s="505">
        <v>10763000</v>
      </c>
      <c r="J36" s="505">
        <v>10763000</v>
      </c>
      <c r="K36" s="505">
        <v>10763000</v>
      </c>
      <c r="L36" s="505"/>
      <c r="M36" s="505"/>
      <c r="N36" s="506"/>
    </row>
    <row r="37" spans="1:14" ht="25.5" customHeight="1" x14ac:dyDescent="0.3">
      <c r="A37" s="842" t="s">
        <v>84</v>
      </c>
      <c r="B37" s="1327" t="s">
        <v>955</v>
      </c>
      <c r="C37" s="600" t="s">
        <v>675</v>
      </c>
      <c r="D37" s="600" t="s">
        <v>675</v>
      </c>
      <c r="E37" s="505">
        <v>4722000</v>
      </c>
      <c r="F37" s="505"/>
      <c r="G37" s="505">
        <v>4722000</v>
      </c>
      <c r="H37" s="505"/>
      <c r="I37" s="505">
        <v>4722000</v>
      </c>
      <c r="J37" s="505">
        <v>4722000</v>
      </c>
      <c r="K37" s="505">
        <v>4722000</v>
      </c>
      <c r="L37" s="505"/>
      <c r="M37" s="505"/>
      <c r="N37" s="506"/>
    </row>
    <row r="38" spans="1:14" ht="25.5" customHeight="1" x14ac:dyDescent="0.25">
      <c r="A38" s="435" t="s">
        <v>86</v>
      </c>
      <c r="B38" s="1323" t="s">
        <v>956</v>
      </c>
      <c r="C38" s="600" t="s">
        <v>675</v>
      </c>
      <c r="D38" s="600" t="s">
        <v>675</v>
      </c>
      <c r="E38" s="505">
        <v>7566000</v>
      </c>
      <c r="F38" s="505"/>
      <c r="G38" s="505">
        <v>7566000</v>
      </c>
      <c r="H38" s="505"/>
      <c r="I38" s="505">
        <v>7566000</v>
      </c>
      <c r="J38" s="505">
        <v>7566000</v>
      </c>
      <c r="K38" s="505">
        <v>7566000</v>
      </c>
      <c r="L38" s="505"/>
      <c r="M38" s="505"/>
      <c r="N38" s="506"/>
    </row>
    <row r="39" spans="1:14" ht="25.5" customHeight="1" x14ac:dyDescent="0.25">
      <c r="A39" s="435" t="s">
        <v>89</v>
      </c>
      <c r="B39" s="1324" t="s">
        <v>957</v>
      </c>
      <c r="C39" s="600" t="s">
        <v>675</v>
      </c>
      <c r="D39" s="600" t="s">
        <v>675</v>
      </c>
      <c r="E39" s="505">
        <v>12354000</v>
      </c>
      <c r="F39" s="505"/>
      <c r="G39" s="505">
        <v>12354000</v>
      </c>
      <c r="H39" s="505"/>
      <c r="I39" s="505">
        <v>12354000</v>
      </c>
      <c r="J39" s="505">
        <v>12354000</v>
      </c>
      <c r="K39" s="505">
        <v>12354000</v>
      </c>
      <c r="L39" s="505"/>
      <c r="M39" s="505"/>
      <c r="N39" s="506"/>
    </row>
    <row r="40" spans="1:14" ht="33.75" customHeight="1" x14ac:dyDescent="0.25">
      <c r="A40" s="842" t="s">
        <v>91</v>
      </c>
      <c r="B40" s="1323" t="s">
        <v>958</v>
      </c>
      <c r="C40" s="600" t="s">
        <v>675</v>
      </c>
      <c r="D40" s="600" t="s">
        <v>675</v>
      </c>
      <c r="E40" s="505">
        <v>8816000</v>
      </c>
      <c r="F40" s="505"/>
      <c r="G40" s="505">
        <v>8816000</v>
      </c>
      <c r="H40" s="505"/>
      <c r="I40" s="505">
        <v>8816000</v>
      </c>
      <c r="J40" s="505">
        <v>8816000</v>
      </c>
      <c r="K40" s="505">
        <v>8816000</v>
      </c>
      <c r="L40" s="505"/>
      <c r="M40" s="505"/>
      <c r="N40" s="506"/>
    </row>
    <row r="41" spans="1:14" ht="25.5" customHeight="1" x14ac:dyDescent="0.25">
      <c r="A41" s="842" t="s">
        <v>93</v>
      </c>
      <c r="B41" s="1323" t="s">
        <v>968</v>
      </c>
      <c r="C41" s="600" t="s">
        <v>675</v>
      </c>
      <c r="D41" s="600" t="s">
        <v>675</v>
      </c>
      <c r="E41" s="505">
        <v>6643000</v>
      </c>
      <c r="F41" s="505"/>
      <c r="G41" s="505">
        <v>6643000</v>
      </c>
      <c r="H41" s="505"/>
      <c r="I41" s="505">
        <v>6643000</v>
      </c>
      <c r="J41" s="505">
        <v>6643000</v>
      </c>
      <c r="K41" s="505">
        <v>6643000</v>
      </c>
      <c r="L41" s="505"/>
      <c r="M41" s="505"/>
      <c r="N41" s="506"/>
    </row>
    <row r="42" spans="1:14" ht="25.5" customHeight="1" x14ac:dyDescent="0.25">
      <c r="A42" s="1329" t="s">
        <v>96</v>
      </c>
      <c r="B42" s="1334" t="s">
        <v>986</v>
      </c>
      <c r="C42" s="1331" t="s">
        <v>675</v>
      </c>
      <c r="D42" s="1331" t="s">
        <v>675</v>
      </c>
      <c r="E42" s="1332">
        <v>4445000</v>
      </c>
      <c r="F42" s="1332"/>
      <c r="G42" s="1332">
        <v>4445000</v>
      </c>
      <c r="H42" s="1332"/>
      <c r="I42" s="1332">
        <v>4445000</v>
      </c>
      <c r="J42" s="1332"/>
      <c r="K42" s="1332">
        <v>4445000</v>
      </c>
      <c r="L42" s="1332"/>
      <c r="M42" s="1332"/>
      <c r="N42" s="1333"/>
    </row>
    <row r="43" spans="1:14" ht="25.5" customHeight="1" x14ac:dyDescent="0.3">
      <c r="A43" s="1235" t="s">
        <v>99</v>
      </c>
      <c r="B43" s="1328" t="s">
        <v>618</v>
      </c>
      <c r="C43" s="617"/>
      <c r="D43" s="618"/>
      <c r="E43" s="509">
        <f>SUM(E7:E42)</f>
        <v>2507725882</v>
      </c>
      <c r="F43" s="509">
        <f>SUM(F7:F19)</f>
        <v>0</v>
      </c>
      <c r="G43" s="509">
        <f>SUM(G7:G42)</f>
        <v>2507725882</v>
      </c>
      <c r="H43" s="509">
        <f>SUM(H7:H19)</f>
        <v>0</v>
      </c>
      <c r="I43" s="509">
        <f>SUM(I7:I42)</f>
        <v>2507725882</v>
      </c>
      <c r="J43" s="509">
        <f>SUM(J7:J41)</f>
        <v>350000000</v>
      </c>
      <c r="K43" s="509">
        <f>SUM(K7:K42)</f>
        <v>2507725882</v>
      </c>
      <c r="L43" s="509">
        <f>SUM(L7:L19)</f>
        <v>0</v>
      </c>
      <c r="M43" s="509">
        <f>SUM(M7:M19)</f>
        <v>0</v>
      </c>
      <c r="N43" s="510">
        <f>SUM(N7:N19)</f>
        <v>0</v>
      </c>
    </row>
    <row r="44" spans="1:14" ht="25.5" customHeight="1" x14ac:dyDescent="0.25">
      <c r="A44" s="435" t="s">
        <v>101</v>
      </c>
      <c r="B44" s="1324" t="s">
        <v>873</v>
      </c>
      <c r="C44" s="600" t="s">
        <v>675</v>
      </c>
      <c r="D44" s="600" t="s">
        <v>675</v>
      </c>
      <c r="E44" s="505">
        <v>20000000</v>
      </c>
      <c r="F44" s="505"/>
      <c r="G44" s="505">
        <v>20000000</v>
      </c>
      <c r="H44" s="505"/>
      <c r="I44" s="505">
        <v>20000000</v>
      </c>
      <c r="J44" s="505"/>
      <c r="K44" s="505">
        <v>20000000</v>
      </c>
      <c r="L44" s="505">
        <v>0</v>
      </c>
      <c r="M44" s="505"/>
      <c r="N44" s="506"/>
    </row>
    <row r="45" spans="1:14" ht="25.5" customHeight="1" x14ac:dyDescent="0.25">
      <c r="A45" s="435" t="s">
        <v>103</v>
      </c>
      <c r="B45" s="1324" t="s">
        <v>875</v>
      </c>
      <c r="C45" s="600" t="s">
        <v>675</v>
      </c>
      <c r="D45" s="600" t="s">
        <v>675</v>
      </c>
      <c r="E45" s="505">
        <v>3700000</v>
      </c>
      <c r="F45" s="505"/>
      <c r="G45" s="505">
        <v>3700000</v>
      </c>
      <c r="H45" s="505"/>
      <c r="I45" s="505">
        <v>3700000</v>
      </c>
      <c r="J45" s="505"/>
      <c r="K45" s="505">
        <v>3700000</v>
      </c>
      <c r="L45" s="505"/>
      <c r="M45" s="505"/>
      <c r="N45" s="506"/>
    </row>
    <row r="46" spans="1:14" ht="25.5" customHeight="1" x14ac:dyDescent="0.25">
      <c r="A46" s="435" t="s">
        <v>106</v>
      </c>
      <c r="B46" s="1324" t="s">
        <v>877</v>
      </c>
      <c r="C46" s="600" t="s">
        <v>675</v>
      </c>
      <c r="D46" s="600" t="s">
        <v>675</v>
      </c>
      <c r="E46" s="505">
        <v>17000000</v>
      </c>
      <c r="F46" s="505"/>
      <c r="G46" s="505">
        <v>17000000</v>
      </c>
      <c r="H46" s="505"/>
      <c r="I46" s="505">
        <v>17000000</v>
      </c>
      <c r="J46" s="505"/>
      <c r="K46" s="505">
        <v>17000000</v>
      </c>
      <c r="L46" s="505"/>
      <c r="M46" s="505"/>
      <c r="N46" s="506"/>
    </row>
    <row r="47" spans="1:14" ht="25.5" customHeight="1" x14ac:dyDescent="0.25">
      <c r="A47" s="435" t="s">
        <v>109</v>
      </c>
      <c r="B47" s="1324" t="s">
        <v>878</v>
      </c>
      <c r="C47" s="600" t="s">
        <v>675</v>
      </c>
      <c r="D47" s="600" t="s">
        <v>675</v>
      </c>
      <c r="E47" s="505">
        <v>1328000</v>
      </c>
      <c r="F47" s="505"/>
      <c r="G47" s="505">
        <v>1328000</v>
      </c>
      <c r="H47" s="505"/>
      <c r="I47" s="505">
        <v>1328000</v>
      </c>
      <c r="J47" s="505"/>
      <c r="K47" s="505">
        <v>1328000</v>
      </c>
      <c r="L47" s="505"/>
      <c r="M47" s="505"/>
      <c r="N47" s="506"/>
    </row>
    <row r="48" spans="1:14" ht="25.5" customHeight="1" x14ac:dyDescent="0.25">
      <c r="A48" s="435" t="s">
        <v>112</v>
      </c>
      <c r="B48" s="1324" t="s">
        <v>914</v>
      </c>
      <c r="C48" s="600" t="s">
        <v>675</v>
      </c>
      <c r="D48" s="600" t="s">
        <v>675</v>
      </c>
      <c r="E48" s="505">
        <v>2000000</v>
      </c>
      <c r="F48" s="505"/>
      <c r="G48" s="505">
        <v>2000000</v>
      </c>
      <c r="H48" s="505"/>
      <c r="I48" s="505">
        <v>2000000</v>
      </c>
      <c r="J48" s="505"/>
      <c r="K48" s="505">
        <v>2000000</v>
      </c>
      <c r="L48" s="505"/>
      <c r="M48" s="505"/>
      <c r="N48" s="506"/>
    </row>
    <row r="49" spans="1:14" ht="25.5" customHeight="1" x14ac:dyDescent="0.25">
      <c r="A49" s="435" t="s">
        <v>115</v>
      </c>
      <c r="B49" s="1324" t="s">
        <v>915</v>
      </c>
      <c r="C49" s="600" t="s">
        <v>675</v>
      </c>
      <c r="D49" s="600" t="s">
        <v>675</v>
      </c>
      <c r="E49" s="505">
        <v>1000000</v>
      </c>
      <c r="F49" s="505"/>
      <c r="G49" s="505">
        <v>1000000</v>
      </c>
      <c r="H49" s="505"/>
      <c r="I49" s="505">
        <v>1000000</v>
      </c>
      <c r="J49" s="505"/>
      <c r="K49" s="505">
        <v>1000000</v>
      </c>
      <c r="L49" s="505"/>
      <c r="M49" s="505"/>
      <c r="N49" s="506"/>
    </row>
    <row r="50" spans="1:14" ht="25.5" customHeight="1" x14ac:dyDescent="0.25">
      <c r="A50" s="435" t="s">
        <v>118</v>
      </c>
      <c r="B50" s="1324" t="s">
        <v>917</v>
      </c>
      <c r="C50" s="600" t="s">
        <v>675</v>
      </c>
      <c r="D50" s="600" t="s">
        <v>675</v>
      </c>
      <c r="E50" s="505">
        <v>270000</v>
      </c>
      <c r="F50" s="505"/>
      <c r="G50" s="505">
        <v>270000</v>
      </c>
      <c r="H50" s="505"/>
      <c r="I50" s="505">
        <v>270000</v>
      </c>
      <c r="J50" s="505"/>
      <c r="K50" s="505">
        <v>270000</v>
      </c>
      <c r="L50" s="505"/>
      <c r="M50" s="505"/>
      <c r="N50" s="506"/>
    </row>
    <row r="51" spans="1:14" ht="25.5" customHeight="1" x14ac:dyDescent="0.25">
      <c r="A51" s="435" t="s">
        <v>121</v>
      </c>
      <c r="B51" s="1324" t="s">
        <v>918</v>
      </c>
      <c r="C51" s="600" t="s">
        <v>675</v>
      </c>
      <c r="D51" s="600" t="s">
        <v>675</v>
      </c>
      <c r="E51" s="505">
        <v>10246738</v>
      </c>
      <c r="F51" s="505"/>
      <c r="G51" s="505">
        <v>10246738</v>
      </c>
      <c r="H51" s="505"/>
      <c r="I51" s="505">
        <v>10246738</v>
      </c>
      <c r="J51" s="505"/>
      <c r="K51" s="505">
        <v>10246738</v>
      </c>
      <c r="L51" s="505"/>
      <c r="M51" s="505"/>
      <c r="N51" s="506"/>
    </row>
    <row r="52" spans="1:14" ht="25.5" customHeight="1" x14ac:dyDescent="0.25">
      <c r="A52" s="435" t="s">
        <v>124</v>
      </c>
      <c r="B52" s="1324" t="s">
        <v>982</v>
      </c>
      <c r="C52" s="600" t="s">
        <v>675</v>
      </c>
      <c r="D52" s="600" t="s">
        <v>675</v>
      </c>
      <c r="E52" s="505">
        <v>500000</v>
      </c>
      <c r="F52" s="505"/>
      <c r="G52" s="505">
        <v>500000</v>
      </c>
      <c r="H52" s="505"/>
      <c r="I52" s="505">
        <v>500000</v>
      </c>
      <c r="J52" s="505"/>
      <c r="K52" s="505">
        <v>500000</v>
      </c>
      <c r="L52" s="505"/>
      <c r="M52" s="505"/>
      <c r="N52" s="506"/>
    </row>
    <row r="53" spans="1:14" ht="25.5" customHeight="1" x14ac:dyDescent="0.25">
      <c r="A53" s="435" t="s">
        <v>127</v>
      </c>
      <c r="B53" s="1324" t="s">
        <v>919</v>
      </c>
      <c r="C53" s="600" t="s">
        <v>675</v>
      </c>
      <c r="D53" s="600" t="s">
        <v>675</v>
      </c>
      <c r="E53" s="505">
        <v>4000000</v>
      </c>
      <c r="F53" s="505"/>
      <c r="G53" s="505">
        <v>4000000</v>
      </c>
      <c r="H53" s="505"/>
      <c r="I53" s="505">
        <v>4000000</v>
      </c>
      <c r="J53" s="505"/>
      <c r="K53" s="505">
        <v>4000000</v>
      </c>
      <c r="L53" s="505"/>
      <c r="M53" s="505"/>
      <c r="N53" s="506"/>
    </row>
    <row r="54" spans="1:14" ht="25.5" customHeight="1" x14ac:dyDescent="0.25">
      <c r="A54" s="435" t="s">
        <v>130</v>
      </c>
      <c r="B54" s="1324" t="s">
        <v>871</v>
      </c>
      <c r="C54" s="600" t="s">
        <v>675</v>
      </c>
      <c r="D54" s="600" t="s">
        <v>675</v>
      </c>
      <c r="E54" s="505">
        <v>3000000</v>
      </c>
      <c r="F54" s="505"/>
      <c r="G54" s="505">
        <v>3000000</v>
      </c>
      <c r="H54" s="505"/>
      <c r="I54" s="505">
        <v>3000000</v>
      </c>
      <c r="J54" s="505" t="s">
        <v>777</v>
      </c>
      <c r="K54" s="505">
        <v>3000000</v>
      </c>
      <c r="L54" s="505"/>
      <c r="M54" s="505"/>
      <c r="N54" s="506"/>
    </row>
    <row r="55" spans="1:14" ht="25.5" customHeight="1" x14ac:dyDescent="0.25">
      <c r="A55" s="435" t="s">
        <v>133</v>
      </c>
      <c r="B55" s="1324" t="s">
        <v>912</v>
      </c>
      <c r="C55" s="600" t="s">
        <v>675</v>
      </c>
      <c r="D55" s="600" t="s">
        <v>675</v>
      </c>
      <c r="E55" s="505">
        <v>8029201</v>
      </c>
      <c r="F55" s="505"/>
      <c r="G55" s="505">
        <v>8029201</v>
      </c>
      <c r="H55" s="505"/>
      <c r="I55" s="505">
        <v>8029201</v>
      </c>
      <c r="J55" s="505"/>
      <c r="K55" s="505">
        <v>8029201</v>
      </c>
      <c r="L55" s="505"/>
      <c r="M55" s="505"/>
      <c r="N55" s="506"/>
    </row>
    <row r="56" spans="1:14" ht="25.5" customHeight="1" x14ac:dyDescent="0.25">
      <c r="A56" s="435" t="s">
        <v>136</v>
      </c>
      <c r="B56" s="1324" t="s">
        <v>880</v>
      </c>
      <c r="C56" s="600" t="s">
        <v>675</v>
      </c>
      <c r="D56" s="600" t="s">
        <v>675</v>
      </c>
      <c r="E56" s="505">
        <v>14000000</v>
      </c>
      <c r="F56" s="505"/>
      <c r="G56" s="505">
        <v>14000000</v>
      </c>
      <c r="H56" s="505"/>
      <c r="I56" s="505">
        <v>14000000</v>
      </c>
      <c r="J56" s="505"/>
      <c r="K56" s="505">
        <v>14000000</v>
      </c>
      <c r="L56" s="505">
        <v>0</v>
      </c>
      <c r="M56" s="505"/>
      <c r="N56" s="506"/>
    </row>
    <row r="57" spans="1:14" ht="25.5" customHeight="1" x14ac:dyDescent="0.25">
      <c r="A57" s="435" t="s">
        <v>139</v>
      </c>
      <c r="B57" s="1330" t="s">
        <v>983</v>
      </c>
      <c r="C57" s="1331" t="s">
        <v>675</v>
      </c>
      <c r="D57" s="1331" t="s">
        <v>675</v>
      </c>
      <c r="E57" s="1332">
        <v>17260000</v>
      </c>
      <c r="F57" s="1332"/>
      <c r="G57" s="1332">
        <v>17260000</v>
      </c>
      <c r="H57" s="1332"/>
      <c r="I57" s="1332">
        <v>17260000</v>
      </c>
      <c r="J57" s="1332"/>
      <c r="K57" s="1332">
        <v>17260000</v>
      </c>
      <c r="L57" s="1332"/>
      <c r="M57" s="1332"/>
      <c r="N57" s="1333"/>
    </row>
    <row r="58" spans="1:14" ht="25.5" customHeight="1" x14ac:dyDescent="0.25">
      <c r="A58" s="435" t="s">
        <v>142</v>
      </c>
      <c r="B58" s="1330" t="s">
        <v>984</v>
      </c>
      <c r="C58" s="1331" t="s">
        <v>675</v>
      </c>
      <c r="D58" s="1331" t="s">
        <v>675</v>
      </c>
      <c r="E58" s="1332">
        <v>1016000</v>
      </c>
      <c r="F58" s="1332"/>
      <c r="G58" s="1332">
        <v>1016000</v>
      </c>
      <c r="H58" s="1332"/>
      <c r="I58" s="1332">
        <v>1016000</v>
      </c>
      <c r="J58" s="1332"/>
      <c r="K58" s="1332">
        <v>1016000</v>
      </c>
      <c r="L58" s="1332"/>
      <c r="M58" s="1332"/>
      <c r="N58" s="1333"/>
    </row>
    <row r="59" spans="1:14" ht="25.5" customHeight="1" x14ac:dyDescent="0.25">
      <c r="A59" s="435" t="s">
        <v>145</v>
      </c>
      <c r="B59" s="1330" t="s">
        <v>985</v>
      </c>
      <c r="C59" s="1331" t="s">
        <v>675</v>
      </c>
      <c r="D59" s="1331" t="s">
        <v>675</v>
      </c>
      <c r="E59" s="1332">
        <v>7918450</v>
      </c>
      <c r="F59" s="1332"/>
      <c r="G59" s="1332">
        <v>7918450</v>
      </c>
      <c r="H59" s="1332"/>
      <c r="I59" s="1332">
        <v>7918450</v>
      </c>
      <c r="J59" s="1332"/>
      <c r="K59" s="1332">
        <v>7918450</v>
      </c>
      <c r="L59" s="1332"/>
      <c r="M59" s="1332"/>
      <c r="N59" s="1333"/>
    </row>
    <row r="60" spans="1:14" ht="25.5" customHeight="1" x14ac:dyDescent="0.3">
      <c r="A60" s="435" t="s">
        <v>148</v>
      </c>
      <c r="B60" s="1320" t="s">
        <v>869</v>
      </c>
      <c r="C60" s="1331" t="s">
        <v>675</v>
      </c>
      <c r="D60" s="1331" t="s">
        <v>675</v>
      </c>
      <c r="E60" s="1332">
        <v>50114573</v>
      </c>
      <c r="F60" s="1332">
        <v>0</v>
      </c>
      <c r="G60" s="1332">
        <v>50114573</v>
      </c>
      <c r="H60" s="1332"/>
      <c r="I60" s="1332">
        <v>50114573</v>
      </c>
      <c r="J60" s="1332"/>
      <c r="K60" s="1332">
        <v>50114573</v>
      </c>
      <c r="L60" s="1332"/>
      <c r="M60" s="1332"/>
      <c r="N60" s="1333"/>
    </row>
    <row r="61" spans="1:14" ht="25.5" customHeight="1" x14ac:dyDescent="0.3">
      <c r="A61" s="1335" t="s">
        <v>151</v>
      </c>
      <c r="B61" s="1328" t="s">
        <v>926</v>
      </c>
      <c r="C61" s="617"/>
      <c r="D61" s="618"/>
      <c r="E61" s="509">
        <f>SUM(E44:E60)</f>
        <v>161382962</v>
      </c>
      <c r="F61" s="509">
        <f>SUM(F54:F56)</f>
        <v>0</v>
      </c>
      <c r="G61" s="509">
        <f>SUM(G44:G60)</f>
        <v>161382962</v>
      </c>
      <c r="H61" s="509">
        <f>SUM(H54:H56)</f>
        <v>0</v>
      </c>
      <c r="I61" s="509">
        <f>SUM(I44:I60)</f>
        <v>161382962</v>
      </c>
      <c r="J61" s="509">
        <f>SUM(J54:J56)</f>
        <v>0</v>
      </c>
      <c r="K61" s="509">
        <f>SUM(K44:K60)</f>
        <v>161382962</v>
      </c>
      <c r="L61" s="509">
        <f>SUM(L54:L56)</f>
        <v>0</v>
      </c>
      <c r="M61" s="509">
        <f>SUM(M54:M56)</f>
        <v>0</v>
      </c>
      <c r="N61" s="510">
        <f>SUM(N54:N56)</f>
        <v>0</v>
      </c>
    </row>
    <row r="62" spans="1:14" ht="25.5" customHeight="1" x14ac:dyDescent="0.3">
      <c r="A62" s="639" t="s">
        <v>154</v>
      </c>
      <c r="B62" s="1336" t="s">
        <v>395</v>
      </c>
      <c r="C62" s="617"/>
      <c r="D62" s="618"/>
      <c r="E62" s="509">
        <f t="shared" ref="E62:N62" si="0">SUM(E43+E61)</f>
        <v>2669108844</v>
      </c>
      <c r="F62" s="509">
        <f t="shared" si="0"/>
        <v>0</v>
      </c>
      <c r="G62" s="509">
        <f t="shared" si="0"/>
        <v>2669108844</v>
      </c>
      <c r="H62" s="509">
        <f t="shared" si="0"/>
        <v>0</v>
      </c>
      <c r="I62" s="509">
        <f t="shared" si="0"/>
        <v>2669108844</v>
      </c>
      <c r="J62" s="509">
        <f t="shared" si="0"/>
        <v>350000000</v>
      </c>
      <c r="K62" s="509">
        <f>SUM(K43+K61)</f>
        <v>2669108844</v>
      </c>
      <c r="L62" s="509">
        <f t="shared" si="0"/>
        <v>0</v>
      </c>
      <c r="M62" s="509">
        <f t="shared" si="0"/>
        <v>0</v>
      </c>
      <c r="N62" s="510">
        <f t="shared" si="0"/>
        <v>0</v>
      </c>
    </row>
    <row r="63" spans="1:14" x14ac:dyDescent="0.3">
      <c r="A63" s="436"/>
    </row>
    <row r="64" spans="1:14" x14ac:dyDescent="0.3">
      <c r="A64" s="436"/>
    </row>
  </sheetData>
  <mergeCells count="20"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0" orientation="portrait" horizontalDpi="300" verticalDpi="300" r:id="rId1"/>
  <headerFooter alignWithMargins="0">
    <oddHeader>&amp;R&amp;"Times New Roman CE,Félkövér dőlt"&amp;11 4. melléklet a 20/2018.(XI.16.) önkormányzati rendelethez</oddHeader>
  </headerFooter>
  <rowBreaks count="1" manualBreakCount="1">
    <brk id="6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7"/>
  <sheetViews>
    <sheetView view="pageLayout" zoomScaleNormal="100" workbookViewId="0">
      <selection activeCell="B14" sqref="B14:D14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501" bestFit="1" customWidth="1"/>
    <col min="7" max="7" width="17.69921875" style="195" bestFit="1" customWidth="1"/>
    <col min="8" max="16384" width="9.296875" style="195"/>
  </cols>
  <sheetData>
    <row r="1" spans="1:6" ht="41.25" customHeight="1" x14ac:dyDescent="0.3">
      <c r="A1" s="1400" t="s">
        <v>782</v>
      </c>
      <c r="B1" s="1401"/>
      <c r="C1" s="1401"/>
      <c r="D1" s="1401"/>
      <c r="E1" s="1401"/>
    </row>
    <row r="2" spans="1:6" x14ac:dyDescent="0.3">
      <c r="A2" s="196"/>
      <c r="B2" s="196"/>
      <c r="C2" s="196"/>
      <c r="D2" s="196"/>
      <c r="E2" s="198" t="s">
        <v>1</v>
      </c>
    </row>
    <row r="3" spans="1:6" ht="33" customHeight="1" x14ac:dyDescent="0.3">
      <c r="A3" s="1305" t="s">
        <v>397</v>
      </c>
      <c r="B3" s="1407" t="s">
        <v>401</v>
      </c>
      <c r="C3" s="1407"/>
      <c r="D3" s="1407"/>
      <c r="E3" s="952" t="s">
        <v>402</v>
      </c>
    </row>
    <row r="4" spans="1:6" ht="21.75" customHeight="1" x14ac:dyDescent="0.3">
      <c r="A4" s="1214" t="s">
        <v>9</v>
      </c>
      <c r="B4" s="1408" t="s">
        <v>403</v>
      </c>
      <c r="C4" s="1408"/>
      <c r="D4" s="1408"/>
      <c r="E4" s="1215">
        <v>19859000</v>
      </c>
    </row>
    <row r="5" spans="1:6" ht="21.75" customHeight="1" x14ac:dyDescent="0.3">
      <c r="A5" s="1216" t="s">
        <v>12</v>
      </c>
      <c r="B5" s="1403" t="s">
        <v>404</v>
      </c>
      <c r="C5" s="1403"/>
      <c r="D5" s="1403"/>
      <c r="E5" s="1217">
        <v>1500000</v>
      </c>
    </row>
    <row r="6" spans="1:6" ht="21.75" customHeight="1" x14ac:dyDescent="0.3">
      <c r="A6" s="1216" t="s">
        <v>15</v>
      </c>
      <c r="B6" s="1403" t="s">
        <v>405</v>
      </c>
      <c r="C6" s="1403"/>
      <c r="D6" s="1403"/>
      <c r="E6" s="1217">
        <v>900000</v>
      </c>
    </row>
    <row r="7" spans="1:6" ht="21.75" customHeight="1" x14ac:dyDescent="0.3">
      <c r="A7" s="1216" t="s">
        <v>18</v>
      </c>
      <c r="B7" s="1403" t="s">
        <v>406</v>
      </c>
      <c r="C7" s="1403"/>
      <c r="D7" s="1403"/>
      <c r="E7" s="1217">
        <v>4000000</v>
      </c>
    </row>
    <row r="8" spans="1:6" ht="21.75" customHeight="1" x14ac:dyDescent="0.3">
      <c r="A8" s="1216" t="s">
        <v>21</v>
      </c>
      <c r="B8" s="1409" t="s">
        <v>407</v>
      </c>
      <c r="C8" s="1409"/>
      <c r="D8" s="1409"/>
      <c r="E8" s="1218">
        <v>500000</v>
      </c>
    </row>
    <row r="9" spans="1:6" ht="29.25" customHeight="1" x14ac:dyDescent="0.3">
      <c r="A9" s="1216" t="s">
        <v>24</v>
      </c>
      <c r="B9" s="1409" t="s">
        <v>408</v>
      </c>
      <c r="C9" s="1409"/>
      <c r="D9" s="1409"/>
      <c r="E9" s="1218">
        <v>600000</v>
      </c>
    </row>
    <row r="10" spans="1:6" ht="21.75" customHeight="1" x14ac:dyDescent="0.3">
      <c r="A10" s="1216" t="s">
        <v>27</v>
      </c>
      <c r="B10" s="1409" t="s">
        <v>409</v>
      </c>
      <c r="C10" s="1409"/>
      <c r="D10" s="1409"/>
      <c r="E10" s="1218">
        <v>400000</v>
      </c>
    </row>
    <row r="11" spans="1:6" ht="21.75" customHeight="1" x14ac:dyDescent="0.3">
      <c r="A11" s="1216" t="s">
        <v>30</v>
      </c>
      <c r="B11" s="1403" t="s">
        <v>608</v>
      </c>
      <c r="C11" s="1403"/>
      <c r="D11" s="1403"/>
      <c r="E11" s="1217">
        <v>50000</v>
      </c>
    </row>
    <row r="12" spans="1:6" ht="21.75" customHeight="1" x14ac:dyDescent="0.3">
      <c r="A12" s="1216" t="s">
        <v>33</v>
      </c>
      <c r="B12" s="1403" t="s">
        <v>410</v>
      </c>
      <c r="C12" s="1403"/>
      <c r="D12" s="1403"/>
      <c r="E12" s="1217">
        <v>14000000</v>
      </c>
    </row>
    <row r="13" spans="1:6" ht="30" customHeight="1" x14ac:dyDescent="0.3">
      <c r="A13" s="1216" t="s">
        <v>38</v>
      </c>
      <c r="B13" s="1403" t="s">
        <v>787</v>
      </c>
      <c r="C13" s="1403"/>
      <c r="D13" s="1403"/>
      <c r="E13" s="1219">
        <v>239058992</v>
      </c>
      <c r="F13" s="1274" t="s">
        <v>777</v>
      </c>
    </row>
    <row r="14" spans="1:6" ht="30" customHeight="1" x14ac:dyDescent="0.3">
      <c r="A14" s="1216" t="s">
        <v>40</v>
      </c>
      <c r="B14" s="1403" t="s">
        <v>779</v>
      </c>
      <c r="C14" s="1403"/>
      <c r="D14" s="1403"/>
      <c r="E14" s="1219">
        <v>146780000</v>
      </c>
    </row>
    <row r="15" spans="1:6" ht="21.75" customHeight="1" x14ac:dyDescent="0.3">
      <c r="A15" s="1216" t="s">
        <v>42</v>
      </c>
      <c r="B15" s="1403" t="s">
        <v>780</v>
      </c>
      <c r="C15" s="1403"/>
      <c r="D15" s="1403"/>
      <c r="E15" s="1219">
        <v>15136498</v>
      </c>
    </row>
    <row r="16" spans="1:6" ht="21.75" customHeight="1" x14ac:dyDescent="0.3">
      <c r="A16" s="1216" t="s">
        <v>44</v>
      </c>
      <c r="B16" s="1410" t="s">
        <v>781</v>
      </c>
      <c r="C16" s="1410"/>
      <c r="D16" s="1410"/>
      <c r="E16" s="1219">
        <v>26162980</v>
      </c>
    </row>
    <row r="17" spans="1:7" ht="21.75" customHeight="1" x14ac:dyDescent="0.3">
      <c r="A17" s="1216" t="s">
        <v>46</v>
      </c>
      <c r="B17" s="1410" t="s">
        <v>783</v>
      </c>
      <c r="C17" s="1410"/>
      <c r="D17" s="1410"/>
      <c r="E17" s="1219">
        <v>500000</v>
      </c>
    </row>
    <row r="18" spans="1:7" ht="21.75" customHeight="1" x14ac:dyDescent="0.3">
      <c r="A18" s="1216" t="s">
        <v>48</v>
      </c>
      <c r="B18" s="1410" t="s">
        <v>784</v>
      </c>
      <c r="C18" s="1410"/>
      <c r="D18" s="1410"/>
      <c r="E18" s="1219">
        <v>800000</v>
      </c>
    </row>
    <row r="19" spans="1:7" ht="21.75" customHeight="1" x14ac:dyDescent="0.3">
      <c r="A19" s="1216" t="s">
        <v>53</v>
      </c>
      <c r="B19" s="1410" t="s">
        <v>785</v>
      </c>
      <c r="C19" s="1410"/>
      <c r="D19" s="1410"/>
      <c r="E19" s="1219">
        <v>200000</v>
      </c>
    </row>
    <row r="20" spans="1:7" ht="21.75" customHeight="1" x14ac:dyDescent="0.3">
      <c r="A20" s="1216" t="s">
        <v>56</v>
      </c>
      <c r="B20" s="1411" t="s">
        <v>969</v>
      </c>
      <c r="C20" s="1412"/>
      <c r="D20" s="1413"/>
      <c r="E20" s="1220">
        <v>100000</v>
      </c>
    </row>
    <row r="21" spans="1:7" ht="21.75" customHeight="1" x14ac:dyDescent="0.3">
      <c r="A21" s="1216" t="s">
        <v>59</v>
      </c>
      <c r="B21" s="1411" t="s">
        <v>945</v>
      </c>
      <c r="C21" s="1412"/>
      <c r="D21" s="1413"/>
      <c r="E21" s="1220">
        <v>1500000</v>
      </c>
    </row>
    <row r="22" spans="1:7" ht="21.75" customHeight="1" x14ac:dyDescent="0.3">
      <c r="A22" s="1216" t="s">
        <v>61</v>
      </c>
      <c r="B22" s="1411" t="s">
        <v>979</v>
      </c>
      <c r="C22" s="1412"/>
      <c r="D22" s="1413"/>
      <c r="E22" s="1220">
        <v>5786784</v>
      </c>
    </row>
    <row r="23" spans="1:7" ht="21.75" customHeight="1" x14ac:dyDescent="0.3">
      <c r="A23" s="1216" t="s">
        <v>63</v>
      </c>
      <c r="B23" s="1411" t="s">
        <v>980</v>
      </c>
      <c r="C23" s="1412"/>
      <c r="D23" s="1413"/>
      <c r="E23" s="1220">
        <v>4530000</v>
      </c>
    </row>
    <row r="24" spans="1:7" ht="21.75" customHeight="1" x14ac:dyDescent="0.3">
      <c r="A24" s="1216" t="s">
        <v>65</v>
      </c>
      <c r="B24" s="1397" t="s">
        <v>970</v>
      </c>
      <c r="C24" s="1398"/>
      <c r="D24" s="1399"/>
      <c r="E24" s="1219">
        <v>21085200</v>
      </c>
    </row>
    <row r="25" spans="1:7" ht="21.75" customHeight="1" x14ac:dyDescent="0.3">
      <c r="A25" s="1306" t="s">
        <v>67</v>
      </c>
      <c r="B25" s="1404" t="s">
        <v>223</v>
      </c>
      <c r="C25" s="1405"/>
      <c r="D25" s="1406"/>
      <c r="E25" s="1221">
        <f>SUM(E4:E24)-(E8+E9+E10)</f>
        <v>501949454</v>
      </c>
    </row>
    <row r="26" spans="1:7" ht="33.75" customHeight="1" x14ac:dyDescent="0.3">
      <c r="A26" s="1400" t="s">
        <v>929</v>
      </c>
      <c r="B26" s="1401"/>
      <c r="C26" s="1401"/>
      <c r="D26" s="1401"/>
      <c r="E26" s="1401"/>
    </row>
    <row r="27" spans="1:7" x14ac:dyDescent="0.3">
      <c r="A27" s="196"/>
      <c r="B27" s="196"/>
      <c r="C27" s="196"/>
      <c r="D27" s="196"/>
      <c r="E27" s="198" t="s">
        <v>1</v>
      </c>
    </row>
    <row r="28" spans="1:7" ht="28" x14ac:dyDescent="0.3">
      <c r="A28" s="1222" t="s">
        <v>397</v>
      </c>
      <c r="B28" s="1402" t="s">
        <v>401</v>
      </c>
      <c r="C28" s="1402"/>
      <c r="D28" s="1402"/>
      <c r="E28" s="1223" t="s">
        <v>402</v>
      </c>
    </row>
    <row r="29" spans="1:7" x14ac:dyDescent="0.3">
      <c r="A29" s="1307"/>
      <c r="B29" s="1308"/>
      <c r="C29" s="1308"/>
      <c r="D29" s="1308"/>
      <c r="E29" s="1309"/>
    </row>
    <row r="30" spans="1:7" ht="21.75" customHeight="1" x14ac:dyDescent="0.3">
      <c r="A30" s="1216" t="s">
        <v>9</v>
      </c>
      <c r="B30" s="1397" t="s">
        <v>930</v>
      </c>
      <c r="C30" s="1398"/>
      <c r="D30" s="1399"/>
      <c r="E30" s="1219">
        <v>67322166</v>
      </c>
    </row>
    <row r="31" spans="1:7" ht="21.75" customHeight="1" x14ac:dyDescent="0.3">
      <c r="A31" s="1216" t="s">
        <v>12</v>
      </c>
      <c r="B31" s="1397" t="s">
        <v>931</v>
      </c>
      <c r="C31" s="1398"/>
      <c r="D31" s="1399"/>
      <c r="E31" s="1219">
        <v>104943639</v>
      </c>
    </row>
    <row r="32" spans="1:7" ht="21.75" customHeight="1" x14ac:dyDescent="0.3">
      <c r="A32" s="1216" t="s">
        <v>15</v>
      </c>
      <c r="B32" s="1397" t="s">
        <v>932</v>
      </c>
      <c r="C32" s="1398"/>
      <c r="D32" s="1399"/>
      <c r="E32" s="1219">
        <v>30000000</v>
      </c>
      <c r="G32" s="1303"/>
    </row>
    <row r="33" spans="1:6" ht="21.75" customHeight="1" x14ac:dyDescent="0.3">
      <c r="A33" s="1216" t="s">
        <v>18</v>
      </c>
      <c r="B33" s="1397" t="s">
        <v>933</v>
      </c>
      <c r="C33" s="1398"/>
      <c r="D33" s="1399"/>
      <c r="E33" s="1219">
        <v>277798626</v>
      </c>
      <c r="F33" s="501" t="s">
        <v>777</v>
      </c>
    </row>
    <row r="34" spans="1:6" ht="21.75" customHeight="1" x14ac:dyDescent="0.3">
      <c r="A34" s="1216" t="s">
        <v>21</v>
      </c>
      <c r="B34" s="1403" t="s">
        <v>411</v>
      </c>
      <c r="C34" s="1403"/>
      <c r="D34" s="1403"/>
      <c r="E34" s="1217">
        <v>1300000</v>
      </c>
    </row>
    <row r="35" spans="1:6" ht="21.75" customHeight="1" x14ac:dyDescent="0.3">
      <c r="A35" s="1216" t="s">
        <v>24</v>
      </c>
      <c r="B35" s="1397" t="s">
        <v>928</v>
      </c>
      <c r="C35" s="1398"/>
      <c r="D35" s="1399"/>
      <c r="E35" s="1219">
        <v>1400000</v>
      </c>
    </row>
    <row r="36" spans="1:6" ht="21.75" customHeight="1" x14ac:dyDescent="0.3">
      <c r="A36" s="1216" t="s">
        <v>27</v>
      </c>
      <c r="B36" s="1397" t="s">
        <v>981</v>
      </c>
      <c r="C36" s="1398"/>
      <c r="D36" s="1399"/>
      <c r="E36" s="1220">
        <v>2500000</v>
      </c>
    </row>
    <row r="37" spans="1:6" ht="21.75" customHeight="1" x14ac:dyDescent="0.3">
      <c r="A37" s="1306" t="s">
        <v>30</v>
      </c>
      <c r="B37" s="1396" t="s">
        <v>934</v>
      </c>
      <c r="C37" s="1396"/>
      <c r="D37" s="1396"/>
      <c r="E37" s="1221">
        <f>SUM(E30:E36)</f>
        <v>485264431</v>
      </c>
    </row>
  </sheetData>
  <mergeCells count="34">
    <mergeCell ref="B15:D15"/>
    <mergeCell ref="B22:D22"/>
    <mergeCell ref="B23:D23"/>
    <mergeCell ref="B18:D18"/>
    <mergeCell ref="B17:D17"/>
    <mergeCell ref="B19:D19"/>
    <mergeCell ref="B20:D20"/>
    <mergeCell ref="B21:D21"/>
    <mergeCell ref="B25:D25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4:D24"/>
    <mergeCell ref="B16:D16"/>
    <mergeCell ref="B13:D13"/>
    <mergeCell ref="B14:D14"/>
    <mergeCell ref="B37:D37"/>
    <mergeCell ref="B32:D32"/>
    <mergeCell ref="B33:D33"/>
    <mergeCell ref="A26:E26"/>
    <mergeCell ref="B28:D28"/>
    <mergeCell ref="B30:D30"/>
    <mergeCell ref="B31:D31"/>
    <mergeCell ref="B35:D35"/>
    <mergeCell ref="B34:D34"/>
    <mergeCell ref="B36:D36"/>
  </mergeCells>
  <printOptions horizontalCentered="1"/>
  <pageMargins left="0.25" right="0.25" top="0.75" bottom="0.75" header="0.3" footer="0.3"/>
  <pageSetup paperSize="9" scale="85" orientation="portrait" horizontalDpi="4294967293" verticalDpi="4294967293" r:id="rId1"/>
  <headerFooter scaleWithDoc="0" alignWithMargins="0">
    <oddHeader>&amp;R&amp;"Times New Roman,Félkövér dőlt"&amp;11 5. melléklet a 20/2018.(XI.16.)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view="pageLayout" topLeftCell="C1" zoomScaleNormal="100" workbookViewId="0">
      <selection activeCell="H5" sqref="H5"/>
    </sheetView>
  </sheetViews>
  <sheetFormatPr defaultColWidth="10.69921875" defaultRowHeight="13" x14ac:dyDescent="0.3"/>
  <cols>
    <col min="1" max="1" width="11.296875" style="467" customWidth="1"/>
    <col min="2" max="2" width="46" style="467" customWidth="1"/>
    <col min="3" max="3" width="28.5" style="467" customWidth="1"/>
    <col min="4" max="4" width="14" style="467" customWidth="1"/>
    <col min="5" max="5" width="15.796875" style="467" customWidth="1"/>
    <col min="6" max="252" width="10.69921875" style="467"/>
    <col min="253" max="253" width="7" style="467" customWidth="1"/>
    <col min="254" max="254" width="34.5" style="467" customWidth="1"/>
    <col min="255" max="255" width="11" style="467" customWidth="1"/>
    <col min="256" max="256" width="16.796875" style="467" customWidth="1"/>
    <col min="257" max="257" width="17.19921875" style="467" customWidth="1"/>
    <col min="258" max="258" width="15.296875" style="467" customWidth="1"/>
    <col min="259" max="259" width="15.5" style="467" customWidth="1"/>
    <col min="260" max="508" width="10.69921875" style="467"/>
    <col min="509" max="509" width="7" style="467" customWidth="1"/>
    <col min="510" max="510" width="34.5" style="467" customWidth="1"/>
    <col min="511" max="511" width="11" style="467" customWidth="1"/>
    <col min="512" max="512" width="16.796875" style="467" customWidth="1"/>
    <col min="513" max="513" width="17.19921875" style="467" customWidth="1"/>
    <col min="514" max="514" width="15.296875" style="467" customWidth="1"/>
    <col min="515" max="515" width="15.5" style="467" customWidth="1"/>
    <col min="516" max="764" width="10.69921875" style="467"/>
    <col min="765" max="765" width="7" style="467" customWidth="1"/>
    <col min="766" max="766" width="34.5" style="467" customWidth="1"/>
    <col min="767" max="767" width="11" style="467" customWidth="1"/>
    <col min="768" max="768" width="16.796875" style="467" customWidth="1"/>
    <col min="769" max="769" width="17.19921875" style="467" customWidth="1"/>
    <col min="770" max="770" width="15.296875" style="467" customWidth="1"/>
    <col min="771" max="771" width="15.5" style="467" customWidth="1"/>
    <col min="772" max="1020" width="10.69921875" style="467"/>
    <col min="1021" max="1021" width="7" style="467" customWidth="1"/>
    <col min="1022" max="1022" width="34.5" style="467" customWidth="1"/>
    <col min="1023" max="1023" width="11" style="467" customWidth="1"/>
    <col min="1024" max="1024" width="16.796875" style="467" customWidth="1"/>
    <col min="1025" max="1025" width="17.19921875" style="467" customWidth="1"/>
    <col min="1026" max="1026" width="15.296875" style="467" customWidth="1"/>
    <col min="1027" max="1027" width="15.5" style="467" customWidth="1"/>
    <col min="1028" max="1276" width="10.69921875" style="467"/>
    <col min="1277" max="1277" width="7" style="467" customWidth="1"/>
    <col min="1278" max="1278" width="34.5" style="467" customWidth="1"/>
    <col min="1279" max="1279" width="11" style="467" customWidth="1"/>
    <col min="1280" max="1280" width="16.796875" style="467" customWidth="1"/>
    <col min="1281" max="1281" width="17.19921875" style="467" customWidth="1"/>
    <col min="1282" max="1282" width="15.296875" style="467" customWidth="1"/>
    <col min="1283" max="1283" width="15.5" style="467" customWidth="1"/>
    <col min="1284" max="1532" width="10.69921875" style="467"/>
    <col min="1533" max="1533" width="7" style="467" customWidth="1"/>
    <col min="1534" max="1534" width="34.5" style="467" customWidth="1"/>
    <col min="1535" max="1535" width="11" style="467" customWidth="1"/>
    <col min="1536" max="1536" width="16.796875" style="467" customWidth="1"/>
    <col min="1537" max="1537" width="17.19921875" style="467" customWidth="1"/>
    <col min="1538" max="1538" width="15.296875" style="467" customWidth="1"/>
    <col min="1539" max="1539" width="15.5" style="467" customWidth="1"/>
    <col min="1540" max="1788" width="10.69921875" style="467"/>
    <col min="1789" max="1789" width="7" style="467" customWidth="1"/>
    <col min="1790" max="1790" width="34.5" style="467" customWidth="1"/>
    <col min="1791" max="1791" width="11" style="467" customWidth="1"/>
    <col min="1792" max="1792" width="16.796875" style="467" customWidth="1"/>
    <col min="1793" max="1793" width="17.19921875" style="467" customWidth="1"/>
    <col min="1794" max="1794" width="15.296875" style="467" customWidth="1"/>
    <col min="1795" max="1795" width="15.5" style="467" customWidth="1"/>
    <col min="1796" max="2044" width="10.69921875" style="467"/>
    <col min="2045" max="2045" width="7" style="467" customWidth="1"/>
    <col min="2046" max="2046" width="34.5" style="467" customWidth="1"/>
    <col min="2047" max="2047" width="11" style="467" customWidth="1"/>
    <col min="2048" max="2048" width="16.796875" style="467" customWidth="1"/>
    <col min="2049" max="2049" width="17.19921875" style="467" customWidth="1"/>
    <col min="2050" max="2050" width="15.296875" style="467" customWidth="1"/>
    <col min="2051" max="2051" width="15.5" style="467" customWidth="1"/>
    <col min="2052" max="2300" width="10.69921875" style="467"/>
    <col min="2301" max="2301" width="7" style="467" customWidth="1"/>
    <col min="2302" max="2302" width="34.5" style="467" customWidth="1"/>
    <col min="2303" max="2303" width="11" style="467" customWidth="1"/>
    <col min="2304" max="2304" width="16.796875" style="467" customWidth="1"/>
    <col min="2305" max="2305" width="17.19921875" style="467" customWidth="1"/>
    <col min="2306" max="2306" width="15.296875" style="467" customWidth="1"/>
    <col min="2307" max="2307" width="15.5" style="467" customWidth="1"/>
    <col min="2308" max="2556" width="10.69921875" style="467"/>
    <col min="2557" max="2557" width="7" style="467" customWidth="1"/>
    <col min="2558" max="2558" width="34.5" style="467" customWidth="1"/>
    <col min="2559" max="2559" width="11" style="467" customWidth="1"/>
    <col min="2560" max="2560" width="16.796875" style="467" customWidth="1"/>
    <col min="2561" max="2561" width="17.19921875" style="467" customWidth="1"/>
    <col min="2562" max="2562" width="15.296875" style="467" customWidth="1"/>
    <col min="2563" max="2563" width="15.5" style="467" customWidth="1"/>
    <col min="2564" max="2812" width="10.69921875" style="467"/>
    <col min="2813" max="2813" width="7" style="467" customWidth="1"/>
    <col min="2814" max="2814" width="34.5" style="467" customWidth="1"/>
    <col min="2815" max="2815" width="11" style="467" customWidth="1"/>
    <col min="2816" max="2816" width="16.796875" style="467" customWidth="1"/>
    <col min="2817" max="2817" width="17.19921875" style="467" customWidth="1"/>
    <col min="2818" max="2818" width="15.296875" style="467" customWidth="1"/>
    <col min="2819" max="2819" width="15.5" style="467" customWidth="1"/>
    <col min="2820" max="3068" width="10.69921875" style="467"/>
    <col min="3069" max="3069" width="7" style="467" customWidth="1"/>
    <col min="3070" max="3070" width="34.5" style="467" customWidth="1"/>
    <col min="3071" max="3071" width="11" style="467" customWidth="1"/>
    <col min="3072" max="3072" width="16.796875" style="467" customWidth="1"/>
    <col min="3073" max="3073" width="17.19921875" style="467" customWidth="1"/>
    <col min="3074" max="3074" width="15.296875" style="467" customWidth="1"/>
    <col min="3075" max="3075" width="15.5" style="467" customWidth="1"/>
    <col min="3076" max="3324" width="10.69921875" style="467"/>
    <col min="3325" max="3325" width="7" style="467" customWidth="1"/>
    <col min="3326" max="3326" width="34.5" style="467" customWidth="1"/>
    <col min="3327" max="3327" width="11" style="467" customWidth="1"/>
    <col min="3328" max="3328" width="16.796875" style="467" customWidth="1"/>
    <col min="3329" max="3329" width="17.19921875" style="467" customWidth="1"/>
    <col min="3330" max="3330" width="15.296875" style="467" customWidth="1"/>
    <col min="3331" max="3331" width="15.5" style="467" customWidth="1"/>
    <col min="3332" max="3580" width="10.69921875" style="467"/>
    <col min="3581" max="3581" width="7" style="467" customWidth="1"/>
    <col min="3582" max="3582" width="34.5" style="467" customWidth="1"/>
    <col min="3583" max="3583" width="11" style="467" customWidth="1"/>
    <col min="3584" max="3584" width="16.796875" style="467" customWidth="1"/>
    <col min="3585" max="3585" width="17.19921875" style="467" customWidth="1"/>
    <col min="3586" max="3586" width="15.296875" style="467" customWidth="1"/>
    <col min="3587" max="3587" width="15.5" style="467" customWidth="1"/>
    <col min="3588" max="3836" width="10.69921875" style="467"/>
    <col min="3837" max="3837" width="7" style="467" customWidth="1"/>
    <col min="3838" max="3838" width="34.5" style="467" customWidth="1"/>
    <col min="3839" max="3839" width="11" style="467" customWidth="1"/>
    <col min="3840" max="3840" width="16.796875" style="467" customWidth="1"/>
    <col min="3841" max="3841" width="17.19921875" style="467" customWidth="1"/>
    <col min="3842" max="3842" width="15.296875" style="467" customWidth="1"/>
    <col min="3843" max="3843" width="15.5" style="467" customWidth="1"/>
    <col min="3844" max="4092" width="10.69921875" style="467"/>
    <col min="4093" max="4093" width="7" style="467" customWidth="1"/>
    <col min="4094" max="4094" width="34.5" style="467" customWidth="1"/>
    <col min="4095" max="4095" width="11" style="467" customWidth="1"/>
    <col min="4096" max="4096" width="16.796875" style="467" customWidth="1"/>
    <col min="4097" max="4097" width="17.19921875" style="467" customWidth="1"/>
    <col min="4098" max="4098" width="15.296875" style="467" customWidth="1"/>
    <col min="4099" max="4099" width="15.5" style="467" customWidth="1"/>
    <col min="4100" max="4348" width="10.69921875" style="467"/>
    <col min="4349" max="4349" width="7" style="467" customWidth="1"/>
    <col min="4350" max="4350" width="34.5" style="467" customWidth="1"/>
    <col min="4351" max="4351" width="11" style="467" customWidth="1"/>
    <col min="4352" max="4352" width="16.796875" style="467" customWidth="1"/>
    <col min="4353" max="4353" width="17.19921875" style="467" customWidth="1"/>
    <col min="4354" max="4354" width="15.296875" style="467" customWidth="1"/>
    <col min="4355" max="4355" width="15.5" style="467" customWidth="1"/>
    <col min="4356" max="4604" width="10.69921875" style="467"/>
    <col min="4605" max="4605" width="7" style="467" customWidth="1"/>
    <col min="4606" max="4606" width="34.5" style="467" customWidth="1"/>
    <col min="4607" max="4607" width="11" style="467" customWidth="1"/>
    <col min="4608" max="4608" width="16.796875" style="467" customWidth="1"/>
    <col min="4609" max="4609" width="17.19921875" style="467" customWidth="1"/>
    <col min="4610" max="4610" width="15.296875" style="467" customWidth="1"/>
    <col min="4611" max="4611" width="15.5" style="467" customWidth="1"/>
    <col min="4612" max="4860" width="10.69921875" style="467"/>
    <col min="4861" max="4861" width="7" style="467" customWidth="1"/>
    <col min="4862" max="4862" width="34.5" style="467" customWidth="1"/>
    <col min="4863" max="4863" width="11" style="467" customWidth="1"/>
    <col min="4864" max="4864" width="16.796875" style="467" customWidth="1"/>
    <col min="4865" max="4865" width="17.19921875" style="467" customWidth="1"/>
    <col min="4866" max="4866" width="15.296875" style="467" customWidth="1"/>
    <col min="4867" max="4867" width="15.5" style="467" customWidth="1"/>
    <col min="4868" max="5116" width="10.69921875" style="467"/>
    <col min="5117" max="5117" width="7" style="467" customWidth="1"/>
    <col min="5118" max="5118" width="34.5" style="467" customWidth="1"/>
    <col min="5119" max="5119" width="11" style="467" customWidth="1"/>
    <col min="5120" max="5120" width="16.796875" style="467" customWidth="1"/>
    <col min="5121" max="5121" width="17.19921875" style="467" customWidth="1"/>
    <col min="5122" max="5122" width="15.296875" style="467" customWidth="1"/>
    <col min="5123" max="5123" width="15.5" style="467" customWidth="1"/>
    <col min="5124" max="5372" width="10.69921875" style="467"/>
    <col min="5373" max="5373" width="7" style="467" customWidth="1"/>
    <col min="5374" max="5374" width="34.5" style="467" customWidth="1"/>
    <col min="5375" max="5375" width="11" style="467" customWidth="1"/>
    <col min="5376" max="5376" width="16.796875" style="467" customWidth="1"/>
    <col min="5377" max="5377" width="17.19921875" style="467" customWidth="1"/>
    <col min="5378" max="5378" width="15.296875" style="467" customWidth="1"/>
    <col min="5379" max="5379" width="15.5" style="467" customWidth="1"/>
    <col min="5380" max="5628" width="10.69921875" style="467"/>
    <col min="5629" max="5629" width="7" style="467" customWidth="1"/>
    <col min="5630" max="5630" width="34.5" style="467" customWidth="1"/>
    <col min="5631" max="5631" width="11" style="467" customWidth="1"/>
    <col min="5632" max="5632" width="16.796875" style="467" customWidth="1"/>
    <col min="5633" max="5633" width="17.19921875" style="467" customWidth="1"/>
    <col min="5634" max="5634" width="15.296875" style="467" customWidth="1"/>
    <col min="5635" max="5635" width="15.5" style="467" customWidth="1"/>
    <col min="5636" max="5884" width="10.69921875" style="467"/>
    <col min="5885" max="5885" width="7" style="467" customWidth="1"/>
    <col min="5886" max="5886" width="34.5" style="467" customWidth="1"/>
    <col min="5887" max="5887" width="11" style="467" customWidth="1"/>
    <col min="5888" max="5888" width="16.796875" style="467" customWidth="1"/>
    <col min="5889" max="5889" width="17.19921875" style="467" customWidth="1"/>
    <col min="5890" max="5890" width="15.296875" style="467" customWidth="1"/>
    <col min="5891" max="5891" width="15.5" style="467" customWidth="1"/>
    <col min="5892" max="6140" width="10.69921875" style="467"/>
    <col min="6141" max="6141" width="7" style="467" customWidth="1"/>
    <col min="6142" max="6142" width="34.5" style="467" customWidth="1"/>
    <col min="6143" max="6143" width="11" style="467" customWidth="1"/>
    <col min="6144" max="6144" width="16.796875" style="467" customWidth="1"/>
    <col min="6145" max="6145" width="17.19921875" style="467" customWidth="1"/>
    <col min="6146" max="6146" width="15.296875" style="467" customWidth="1"/>
    <col min="6147" max="6147" width="15.5" style="467" customWidth="1"/>
    <col min="6148" max="6396" width="10.69921875" style="467"/>
    <col min="6397" max="6397" width="7" style="467" customWidth="1"/>
    <col min="6398" max="6398" width="34.5" style="467" customWidth="1"/>
    <col min="6399" max="6399" width="11" style="467" customWidth="1"/>
    <col min="6400" max="6400" width="16.796875" style="467" customWidth="1"/>
    <col min="6401" max="6401" width="17.19921875" style="467" customWidth="1"/>
    <col min="6402" max="6402" width="15.296875" style="467" customWidth="1"/>
    <col min="6403" max="6403" width="15.5" style="467" customWidth="1"/>
    <col min="6404" max="6652" width="10.69921875" style="467"/>
    <col min="6653" max="6653" width="7" style="467" customWidth="1"/>
    <col min="6654" max="6654" width="34.5" style="467" customWidth="1"/>
    <col min="6655" max="6655" width="11" style="467" customWidth="1"/>
    <col min="6656" max="6656" width="16.796875" style="467" customWidth="1"/>
    <col min="6657" max="6657" width="17.19921875" style="467" customWidth="1"/>
    <col min="6658" max="6658" width="15.296875" style="467" customWidth="1"/>
    <col min="6659" max="6659" width="15.5" style="467" customWidth="1"/>
    <col min="6660" max="6908" width="10.69921875" style="467"/>
    <col min="6909" max="6909" width="7" style="467" customWidth="1"/>
    <col min="6910" max="6910" width="34.5" style="467" customWidth="1"/>
    <col min="6911" max="6911" width="11" style="467" customWidth="1"/>
    <col min="6912" max="6912" width="16.796875" style="467" customWidth="1"/>
    <col min="6913" max="6913" width="17.19921875" style="467" customWidth="1"/>
    <col min="6914" max="6914" width="15.296875" style="467" customWidth="1"/>
    <col min="6915" max="6915" width="15.5" style="467" customWidth="1"/>
    <col min="6916" max="7164" width="10.69921875" style="467"/>
    <col min="7165" max="7165" width="7" style="467" customWidth="1"/>
    <col min="7166" max="7166" width="34.5" style="467" customWidth="1"/>
    <col min="7167" max="7167" width="11" style="467" customWidth="1"/>
    <col min="7168" max="7168" width="16.796875" style="467" customWidth="1"/>
    <col min="7169" max="7169" width="17.19921875" style="467" customWidth="1"/>
    <col min="7170" max="7170" width="15.296875" style="467" customWidth="1"/>
    <col min="7171" max="7171" width="15.5" style="467" customWidth="1"/>
    <col min="7172" max="7420" width="10.69921875" style="467"/>
    <col min="7421" max="7421" width="7" style="467" customWidth="1"/>
    <col min="7422" max="7422" width="34.5" style="467" customWidth="1"/>
    <col min="7423" max="7423" width="11" style="467" customWidth="1"/>
    <col min="7424" max="7424" width="16.796875" style="467" customWidth="1"/>
    <col min="7425" max="7425" width="17.19921875" style="467" customWidth="1"/>
    <col min="7426" max="7426" width="15.296875" style="467" customWidth="1"/>
    <col min="7427" max="7427" width="15.5" style="467" customWidth="1"/>
    <col min="7428" max="7676" width="10.69921875" style="467"/>
    <col min="7677" max="7677" width="7" style="467" customWidth="1"/>
    <col min="7678" max="7678" width="34.5" style="467" customWidth="1"/>
    <col min="7679" max="7679" width="11" style="467" customWidth="1"/>
    <col min="7680" max="7680" width="16.796875" style="467" customWidth="1"/>
    <col min="7681" max="7681" width="17.19921875" style="467" customWidth="1"/>
    <col min="7682" max="7682" width="15.296875" style="467" customWidth="1"/>
    <col min="7683" max="7683" width="15.5" style="467" customWidth="1"/>
    <col min="7684" max="7932" width="10.69921875" style="467"/>
    <col min="7933" max="7933" width="7" style="467" customWidth="1"/>
    <col min="7934" max="7934" width="34.5" style="467" customWidth="1"/>
    <col min="7935" max="7935" width="11" style="467" customWidth="1"/>
    <col min="7936" max="7936" width="16.796875" style="467" customWidth="1"/>
    <col min="7937" max="7937" width="17.19921875" style="467" customWidth="1"/>
    <col min="7938" max="7938" width="15.296875" style="467" customWidth="1"/>
    <col min="7939" max="7939" width="15.5" style="467" customWidth="1"/>
    <col min="7940" max="8188" width="10.69921875" style="467"/>
    <col min="8189" max="8189" width="7" style="467" customWidth="1"/>
    <col min="8190" max="8190" width="34.5" style="467" customWidth="1"/>
    <col min="8191" max="8191" width="11" style="467" customWidth="1"/>
    <col min="8192" max="8192" width="16.796875" style="467" customWidth="1"/>
    <col min="8193" max="8193" width="17.19921875" style="467" customWidth="1"/>
    <col min="8194" max="8194" width="15.296875" style="467" customWidth="1"/>
    <col min="8195" max="8195" width="15.5" style="467" customWidth="1"/>
    <col min="8196" max="8444" width="10.69921875" style="467"/>
    <col min="8445" max="8445" width="7" style="467" customWidth="1"/>
    <col min="8446" max="8446" width="34.5" style="467" customWidth="1"/>
    <col min="8447" max="8447" width="11" style="467" customWidth="1"/>
    <col min="8448" max="8448" width="16.796875" style="467" customWidth="1"/>
    <col min="8449" max="8449" width="17.19921875" style="467" customWidth="1"/>
    <col min="8450" max="8450" width="15.296875" style="467" customWidth="1"/>
    <col min="8451" max="8451" width="15.5" style="467" customWidth="1"/>
    <col min="8452" max="8700" width="10.69921875" style="467"/>
    <col min="8701" max="8701" width="7" style="467" customWidth="1"/>
    <col min="8702" max="8702" width="34.5" style="467" customWidth="1"/>
    <col min="8703" max="8703" width="11" style="467" customWidth="1"/>
    <col min="8704" max="8704" width="16.796875" style="467" customWidth="1"/>
    <col min="8705" max="8705" width="17.19921875" style="467" customWidth="1"/>
    <col min="8706" max="8706" width="15.296875" style="467" customWidth="1"/>
    <col min="8707" max="8707" width="15.5" style="467" customWidth="1"/>
    <col min="8708" max="8956" width="10.69921875" style="467"/>
    <col min="8957" max="8957" width="7" style="467" customWidth="1"/>
    <col min="8958" max="8958" width="34.5" style="467" customWidth="1"/>
    <col min="8959" max="8959" width="11" style="467" customWidth="1"/>
    <col min="8960" max="8960" width="16.796875" style="467" customWidth="1"/>
    <col min="8961" max="8961" width="17.19921875" style="467" customWidth="1"/>
    <col min="8962" max="8962" width="15.296875" style="467" customWidth="1"/>
    <col min="8963" max="8963" width="15.5" style="467" customWidth="1"/>
    <col min="8964" max="9212" width="10.69921875" style="467"/>
    <col min="9213" max="9213" width="7" style="467" customWidth="1"/>
    <col min="9214" max="9214" width="34.5" style="467" customWidth="1"/>
    <col min="9215" max="9215" width="11" style="467" customWidth="1"/>
    <col min="9216" max="9216" width="16.796875" style="467" customWidth="1"/>
    <col min="9217" max="9217" width="17.19921875" style="467" customWidth="1"/>
    <col min="9218" max="9218" width="15.296875" style="467" customWidth="1"/>
    <col min="9219" max="9219" width="15.5" style="467" customWidth="1"/>
    <col min="9220" max="9468" width="10.69921875" style="467"/>
    <col min="9469" max="9469" width="7" style="467" customWidth="1"/>
    <col min="9470" max="9470" width="34.5" style="467" customWidth="1"/>
    <col min="9471" max="9471" width="11" style="467" customWidth="1"/>
    <col min="9472" max="9472" width="16.796875" style="467" customWidth="1"/>
    <col min="9473" max="9473" width="17.19921875" style="467" customWidth="1"/>
    <col min="9474" max="9474" width="15.296875" style="467" customWidth="1"/>
    <col min="9475" max="9475" width="15.5" style="467" customWidth="1"/>
    <col min="9476" max="9724" width="10.69921875" style="467"/>
    <col min="9725" max="9725" width="7" style="467" customWidth="1"/>
    <col min="9726" max="9726" width="34.5" style="467" customWidth="1"/>
    <col min="9727" max="9727" width="11" style="467" customWidth="1"/>
    <col min="9728" max="9728" width="16.796875" style="467" customWidth="1"/>
    <col min="9729" max="9729" width="17.19921875" style="467" customWidth="1"/>
    <col min="9730" max="9730" width="15.296875" style="467" customWidth="1"/>
    <col min="9731" max="9731" width="15.5" style="467" customWidth="1"/>
    <col min="9732" max="9980" width="10.69921875" style="467"/>
    <col min="9981" max="9981" width="7" style="467" customWidth="1"/>
    <col min="9982" max="9982" width="34.5" style="467" customWidth="1"/>
    <col min="9983" max="9983" width="11" style="467" customWidth="1"/>
    <col min="9984" max="9984" width="16.796875" style="467" customWidth="1"/>
    <col min="9985" max="9985" width="17.19921875" style="467" customWidth="1"/>
    <col min="9986" max="9986" width="15.296875" style="467" customWidth="1"/>
    <col min="9987" max="9987" width="15.5" style="467" customWidth="1"/>
    <col min="9988" max="10236" width="10.69921875" style="467"/>
    <col min="10237" max="10237" width="7" style="467" customWidth="1"/>
    <col min="10238" max="10238" width="34.5" style="467" customWidth="1"/>
    <col min="10239" max="10239" width="11" style="467" customWidth="1"/>
    <col min="10240" max="10240" width="16.796875" style="467" customWidth="1"/>
    <col min="10241" max="10241" width="17.19921875" style="467" customWidth="1"/>
    <col min="10242" max="10242" width="15.296875" style="467" customWidth="1"/>
    <col min="10243" max="10243" width="15.5" style="467" customWidth="1"/>
    <col min="10244" max="10492" width="10.69921875" style="467"/>
    <col min="10493" max="10493" width="7" style="467" customWidth="1"/>
    <col min="10494" max="10494" width="34.5" style="467" customWidth="1"/>
    <col min="10495" max="10495" width="11" style="467" customWidth="1"/>
    <col min="10496" max="10496" width="16.796875" style="467" customWidth="1"/>
    <col min="10497" max="10497" width="17.19921875" style="467" customWidth="1"/>
    <col min="10498" max="10498" width="15.296875" style="467" customWidth="1"/>
    <col min="10499" max="10499" width="15.5" style="467" customWidth="1"/>
    <col min="10500" max="10748" width="10.69921875" style="467"/>
    <col min="10749" max="10749" width="7" style="467" customWidth="1"/>
    <col min="10750" max="10750" width="34.5" style="467" customWidth="1"/>
    <col min="10751" max="10751" width="11" style="467" customWidth="1"/>
    <col min="10752" max="10752" width="16.796875" style="467" customWidth="1"/>
    <col min="10753" max="10753" width="17.19921875" style="467" customWidth="1"/>
    <col min="10754" max="10754" width="15.296875" style="467" customWidth="1"/>
    <col min="10755" max="10755" width="15.5" style="467" customWidth="1"/>
    <col min="10756" max="11004" width="10.69921875" style="467"/>
    <col min="11005" max="11005" width="7" style="467" customWidth="1"/>
    <col min="11006" max="11006" width="34.5" style="467" customWidth="1"/>
    <col min="11007" max="11007" width="11" style="467" customWidth="1"/>
    <col min="11008" max="11008" width="16.796875" style="467" customWidth="1"/>
    <col min="11009" max="11009" width="17.19921875" style="467" customWidth="1"/>
    <col min="11010" max="11010" width="15.296875" style="467" customWidth="1"/>
    <col min="11011" max="11011" width="15.5" style="467" customWidth="1"/>
    <col min="11012" max="11260" width="10.69921875" style="467"/>
    <col min="11261" max="11261" width="7" style="467" customWidth="1"/>
    <col min="11262" max="11262" width="34.5" style="467" customWidth="1"/>
    <col min="11263" max="11263" width="11" style="467" customWidth="1"/>
    <col min="11264" max="11264" width="16.796875" style="467" customWidth="1"/>
    <col min="11265" max="11265" width="17.19921875" style="467" customWidth="1"/>
    <col min="11266" max="11266" width="15.296875" style="467" customWidth="1"/>
    <col min="11267" max="11267" width="15.5" style="467" customWidth="1"/>
    <col min="11268" max="11516" width="10.69921875" style="467"/>
    <col min="11517" max="11517" width="7" style="467" customWidth="1"/>
    <col min="11518" max="11518" width="34.5" style="467" customWidth="1"/>
    <col min="11519" max="11519" width="11" style="467" customWidth="1"/>
    <col min="11520" max="11520" width="16.796875" style="467" customWidth="1"/>
    <col min="11521" max="11521" width="17.19921875" style="467" customWidth="1"/>
    <col min="11522" max="11522" width="15.296875" style="467" customWidth="1"/>
    <col min="11523" max="11523" width="15.5" style="467" customWidth="1"/>
    <col min="11524" max="11772" width="10.69921875" style="467"/>
    <col min="11773" max="11773" width="7" style="467" customWidth="1"/>
    <col min="11774" max="11774" width="34.5" style="467" customWidth="1"/>
    <col min="11775" max="11775" width="11" style="467" customWidth="1"/>
    <col min="11776" max="11776" width="16.796875" style="467" customWidth="1"/>
    <col min="11777" max="11777" width="17.19921875" style="467" customWidth="1"/>
    <col min="11778" max="11778" width="15.296875" style="467" customWidth="1"/>
    <col min="11779" max="11779" width="15.5" style="467" customWidth="1"/>
    <col min="11780" max="12028" width="10.69921875" style="467"/>
    <col min="12029" max="12029" width="7" style="467" customWidth="1"/>
    <col min="12030" max="12030" width="34.5" style="467" customWidth="1"/>
    <col min="12031" max="12031" width="11" style="467" customWidth="1"/>
    <col min="12032" max="12032" width="16.796875" style="467" customWidth="1"/>
    <col min="12033" max="12033" width="17.19921875" style="467" customWidth="1"/>
    <col min="12034" max="12034" width="15.296875" style="467" customWidth="1"/>
    <col min="12035" max="12035" width="15.5" style="467" customWidth="1"/>
    <col min="12036" max="12284" width="10.69921875" style="467"/>
    <col min="12285" max="12285" width="7" style="467" customWidth="1"/>
    <col min="12286" max="12286" width="34.5" style="467" customWidth="1"/>
    <col min="12287" max="12287" width="11" style="467" customWidth="1"/>
    <col min="12288" max="12288" width="16.796875" style="467" customWidth="1"/>
    <col min="12289" max="12289" width="17.19921875" style="467" customWidth="1"/>
    <col min="12290" max="12290" width="15.296875" style="467" customWidth="1"/>
    <col min="12291" max="12291" width="15.5" style="467" customWidth="1"/>
    <col min="12292" max="12540" width="10.69921875" style="467"/>
    <col min="12541" max="12541" width="7" style="467" customWidth="1"/>
    <col min="12542" max="12542" width="34.5" style="467" customWidth="1"/>
    <col min="12543" max="12543" width="11" style="467" customWidth="1"/>
    <col min="12544" max="12544" width="16.796875" style="467" customWidth="1"/>
    <col min="12545" max="12545" width="17.19921875" style="467" customWidth="1"/>
    <col min="12546" max="12546" width="15.296875" style="467" customWidth="1"/>
    <col min="12547" max="12547" width="15.5" style="467" customWidth="1"/>
    <col min="12548" max="12796" width="10.69921875" style="467"/>
    <col min="12797" max="12797" width="7" style="467" customWidth="1"/>
    <col min="12798" max="12798" width="34.5" style="467" customWidth="1"/>
    <col min="12799" max="12799" width="11" style="467" customWidth="1"/>
    <col min="12800" max="12800" width="16.796875" style="467" customWidth="1"/>
    <col min="12801" max="12801" width="17.19921875" style="467" customWidth="1"/>
    <col min="12802" max="12802" width="15.296875" style="467" customWidth="1"/>
    <col min="12803" max="12803" width="15.5" style="467" customWidth="1"/>
    <col min="12804" max="13052" width="10.69921875" style="467"/>
    <col min="13053" max="13053" width="7" style="467" customWidth="1"/>
    <col min="13054" max="13054" width="34.5" style="467" customWidth="1"/>
    <col min="13055" max="13055" width="11" style="467" customWidth="1"/>
    <col min="13056" max="13056" width="16.796875" style="467" customWidth="1"/>
    <col min="13057" max="13057" width="17.19921875" style="467" customWidth="1"/>
    <col min="13058" max="13058" width="15.296875" style="467" customWidth="1"/>
    <col min="13059" max="13059" width="15.5" style="467" customWidth="1"/>
    <col min="13060" max="13308" width="10.69921875" style="467"/>
    <col min="13309" max="13309" width="7" style="467" customWidth="1"/>
    <col min="13310" max="13310" width="34.5" style="467" customWidth="1"/>
    <col min="13311" max="13311" width="11" style="467" customWidth="1"/>
    <col min="13312" max="13312" width="16.796875" style="467" customWidth="1"/>
    <col min="13313" max="13313" width="17.19921875" style="467" customWidth="1"/>
    <col min="13314" max="13314" width="15.296875" style="467" customWidth="1"/>
    <col min="13315" max="13315" width="15.5" style="467" customWidth="1"/>
    <col min="13316" max="13564" width="10.69921875" style="467"/>
    <col min="13565" max="13565" width="7" style="467" customWidth="1"/>
    <col min="13566" max="13566" width="34.5" style="467" customWidth="1"/>
    <col min="13567" max="13567" width="11" style="467" customWidth="1"/>
    <col min="13568" max="13568" width="16.796875" style="467" customWidth="1"/>
    <col min="13569" max="13569" width="17.19921875" style="467" customWidth="1"/>
    <col min="13570" max="13570" width="15.296875" style="467" customWidth="1"/>
    <col min="13571" max="13571" width="15.5" style="467" customWidth="1"/>
    <col min="13572" max="13820" width="10.69921875" style="467"/>
    <col min="13821" max="13821" width="7" style="467" customWidth="1"/>
    <col min="13822" max="13822" width="34.5" style="467" customWidth="1"/>
    <col min="13823" max="13823" width="11" style="467" customWidth="1"/>
    <col min="13824" max="13824" width="16.796875" style="467" customWidth="1"/>
    <col min="13825" max="13825" width="17.19921875" style="467" customWidth="1"/>
    <col min="13826" max="13826" width="15.296875" style="467" customWidth="1"/>
    <col min="13827" max="13827" width="15.5" style="467" customWidth="1"/>
    <col min="13828" max="14076" width="10.69921875" style="467"/>
    <col min="14077" max="14077" width="7" style="467" customWidth="1"/>
    <col min="14078" max="14078" width="34.5" style="467" customWidth="1"/>
    <col min="14079" max="14079" width="11" style="467" customWidth="1"/>
    <col min="14080" max="14080" width="16.796875" style="467" customWidth="1"/>
    <col min="14081" max="14081" width="17.19921875" style="467" customWidth="1"/>
    <col min="14082" max="14082" width="15.296875" style="467" customWidth="1"/>
    <col min="14083" max="14083" width="15.5" style="467" customWidth="1"/>
    <col min="14084" max="14332" width="10.69921875" style="467"/>
    <col min="14333" max="14333" width="7" style="467" customWidth="1"/>
    <col min="14334" max="14334" width="34.5" style="467" customWidth="1"/>
    <col min="14335" max="14335" width="11" style="467" customWidth="1"/>
    <col min="14336" max="14336" width="16.796875" style="467" customWidth="1"/>
    <col min="14337" max="14337" width="17.19921875" style="467" customWidth="1"/>
    <col min="14338" max="14338" width="15.296875" style="467" customWidth="1"/>
    <col min="14339" max="14339" width="15.5" style="467" customWidth="1"/>
    <col min="14340" max="14588" width="10.69921875" style="467"/>
    <col min="14589" max="14589" width="7" style="467" customWidth="1"/>
    <col min="14590" max="14590" width="34.5" style="467" customWidth="1"/>
    <col min="14591" max="14591" width="11" style="467" customWidth="1"/>
    <col min="14592" max="14592" width="16.796875" style="467" customWidth="1"/>
    <col min="14593" max="14593" width="17.19921875" style="467" customWidth="1"/>
    <col min="14594" max="14594" width="15.296875" style="467" customWidth="1"/>
    <col min="14595" max="14595" width="15.5" style="467" customWidth="1"/>
    <col min="14596" max="14844" width="10.69921875" style="467"/>
    <col min="14845" max="14845" width="7" style="467" customWidth="1"/>
    <col min="14846" max="14846" width="34.5" style="467" customWidth="1"/>
    <col min="14847" max="14847" width="11" style="467" customWidth="1"/>
    <col min="14848" max="14848" width="16.796875" style="467" customWidth="1"/>
    <col min="14849" max="14849" width="17.19921875" style="467" customWidth="1"/>
    <col min="14850" max="14850" width="15.296875" style="467" customWidth="1"/>
    <col min="14851" max="14851" width="15.5" style="467" customWidth="1"/>
    <col min="14852" max="15100" width="10.69921875" style="467"/>
    <col min="15101" max="15101" width="7" style="467" customWidth="1"/>
    <col min="15102" max="15102" width="34.5" style="467" customWidth="1"/>
    <col min="15103" max="15103" width="11" style="467" customWidth="1"/>
    <col min="15104" max="15104" width="16.796875" style="467" customWidth="1"/>
    <col min="15105" max="15105" width="17.19921875" style="467" customWidth="1"/>
    <col min="15106" max="15106" width="15.296875" style="467" customWidth="1"/>
    <col min="15107" max="15107" width="15.5" style="467" customWidth="1"/>
    <col min="15108" max="15356" width="10.69921875" style="467"/>
    <col min="15357" max="15357" width="7" style="467" customWidth="1"/>
    <col min="15358" max="15358" width="34.5" style="467" customWidth="1"/>
    <col min="15359" max="15359" width="11" style="467" customWidth="1"/>
    <col min="15360" max="15360" width="16.796875" style="467" customWidth="1"/>
    <col min="15361" max="15361" width="17.19921875" style="467" customWidth="1"/>
    <col min="15362" max="15362" width="15.296875" style="467" customWidth="1"/>
    <col min="15363" max="15363" width="15.5" style="467" customWidth="1"/>
    <col min="15364" max="15612" width="10.69921875" style="467"/>
    <col min="15613" max="15613" width="7" style="467" customWidth="1"/>
    <col min="15614" max="15614" width="34.5" style="467" customWidth="1"/>
    <col min="15615" max="15615" width="11" style="467" customWidth="1"/>
    <col min="15616" max="15616" width="16.796875" style="467" customWidth="1"/>
    <col min="15617" max="15617" width="17.19921875" style="467" customWidth="1"/>
    <col min="15618" max="15618" width="15.296875" style="467" customWidth="1"/>
    <col min="15619" max="15619" width="15.5" style="467" customWidth="1"/>
    <col min="15620" max="15868" width="10.69921875" style="467"/>
    <col min="15869" max="15869" width="7" style="467" customWidth="1"/>
    <col min="15870" max="15870" width="34.5" style="467" customWidth="1"/>
    <col min="15871" max="15871" width="11" style="467" customWidth="1"/>
    <col min="15872" max="15872" width="16.796875" style="467" customWidth="1"/>
    <col min="15873" max="15873" width="17.19921875" style="467" customWidth="1"/>
    <col min="15874" max="15874" width="15.296875" style="467" customWidth="1"/>
    <col min="15875" max="15875" width="15.5" style="467" customWidth="1"/>
    <col min="15876" max="16124" width="10.69921875" style="467"/>
    <col min="16125" max="16125" width="7" style="467" customWidth="1"/>
    <col min="16126" max="16126" width="34.5" style="467" customWidth="1"/>
    <col min="16127" max="16127" width="11" style="467" customWidth="1"/>
    <col min="16128" max="16128" width="16.796875" style="467" customWidth="1"/>
    <col min="16129" max="16129" width="17.19921875" style="467" customWidth="1"/>
    <col min="16130" max="16130" width="15.296875" style="467" customWidth="1"/>
    <col min="16131" max="16131" width="15.5" style="467" customWidth="1"/>
    <col min="16132" max="16384" width="10.69921875" style="467"/>
  </cols>
  <sheetData>
    <row r="1" spans="1:5" ht="40.5" customHeight="1" x14ac:dyDescent="0.3">
      <c r="A1" s="1414" t="s">
        <v>778</v>
      </c>
      <c r="B1" s="1414"/>
      <c r="C1" s="1414"/>
      <c r="D1" s="1414"/>
      <c r="E1" s="1414"/>
    </row>
    <row r="2" spans="1:5" x14ac:dyDescent="0.3">
      <c r="A2" s="468"/>
      <c r="B2" s="468"/>
      <c r="C2" s="480"/>
      <c r="E2" s="480" t="s">
        <v>1</v>
      </c>
    </row>
    <row r="3" spans="1:5" s="469" customFormat="1" ht="33.75" customHeight="1" x14ac:dyDescent="0.3">
      <c r="A3" s="472" t="s">
        <v>542</v>
      </c>
      <c r="B3" s="933" t="s">
        <v>604</v>
      </c>
      <c r="C3" s="934" t="s">
        <v>548</v>
      </c>
      <c r="D3" s="934" t="s">
        <v>965</v>
      </c>
      <c r="E3" s="934" t="s">
        <v>940</v>
      </c>
    </row>
    <row r="4" spans="1:5" s="470" customFormat="1" ht="18.75" customHeight="1" x14ac:dyDescent="0.3">
      <c r="A4" s="475" t="s">
        <v>9</v>
      </c>
      <c r="B4" s="476" t="s">
        <v>593</v>
      </c>
      <c r="C4" s="935">
        <v>5000000</v>
      </c>
      <c r="D4" s="976">
        <f>E4-C4</f>
        <v>0</v>
      </c>
      <c r="E4" s="1313">
        <v>5000000</v>
      </c>
    </row>
    <row r="5" spans="1:5" s="470" customFormat="1" ht="18.75" customHeight="1" x14ac:dyDescent="0.3">
      <c r="A5" s="475" t="s">
        <v>12</v>
      </c>
      <c r="B5" s="476" t="s">
        <v>592</v>
      </c>
      <c r="C5" s="936">
        <v>1500000</v>
      </c>
      <c r="D5" s="976">
        <f>E5-C5</f>
        <v>0</v>
      </c>
      <c r="E5" s="1314">
        <v>1500000</v>
      </c>
    </row>
    <row r="6" spans="1:5" s="470" customFormat="1" ht="18.75" customHeight="1" x14ac:dyDescent="0.3">
      <c r="A6" s="475" t="s">
        <v>15</v>
      </c>
      <c r="B6" s="476" t="s">
        <v>594</v>
      </c>
      <c r="C6" s="936">
        <v>2000000</v>
      </c>
      <c r="D6" s="976">
        <f>E6-C6</f>
        <v>0</v>
      </c>
      <c r="E6" s="1314">
        <v>2000000</v>
      </c>
    </row>
    <row r="7" spans="1:5" s="470" customFormat="1" ht="18.75" customHeight="1" x14ac:dyDescent="0.3">
      <c r="A7" s="475" t="s">
        <v>18</v>
      </c>
      <c r="B7" s="476" t="s">
        <v>595</v>
      </c>
      <c r="C7" s="936">
        <v>3000000</v>
      </c>
      <c r="D7" s="976">
        <f>E7-C7</f>
        <v>0</v>
      </c>
      <c r="E7" s="1314">
        <v>3000000</v>
      </c>
    </row>
    <row r="8" spans="1:5" s="470" customFormat="1" ht="18.75" customHeight="1" x14ac:dyDescent="0.3">
      <c r="A8" s="475" t="s">
        <v>21</v>
      </c>
      <c r="B8" s="476" t="s">
        <v>695</v>
      </c>
      <c r="C8" s="936">
        <v>12000000</v>
      </c>
      <c r="D8" s="976">
        <f>E8-C8</f>
        <v>0</v>
      </c>
      <c r="E8" s="1314">
        <v>12000000</v>
      </c>
    </row>
    <row r="9" spans="1:5" s="470" customFormat="1" ht="18.75" customHeight="1" x14ac:dyDescent="0.3">
      <c r="A9" s="475" t="s">
        <v>24</v>
      </c>
      <c r="B9" s="476" t="s">
        <v>591</v>
      </c>
      <c r="C9" s="936">
        <v>35915000</v>
      </c>
      <c r="D9" s="976">
        <v>-3000000</v>
      </c>
      <c r="E9" s="1314">
        <v>32915000</v>
      </c>
    </row>
    <row r="10" spans="1:5" s="470" customFormat="1" ht="18.75" customHeight="1" x14ac:dyDescent="0.3">
      <c r="A10" s="473" t="s">
        <v>27</v>
      </c>
      <c r="B10" s="785" t="s">
        <v>867</v>
      </c>
      <c r="C10" s="937">
        <v>7000000</v>
      </c>
      <c r="D10" s="976">
        <v>3000000</v>
      </c>
      <c r="E10" s="1315">
        <v>10000000</v>
      </c>
    </row>
    <row r="11" spans="1:5" s="466" customFormat="1" ht="18.75" customHeight="1" x14ac:dyDescent="0.3">
      <c r="A11" s="477" t="s">
        <v>30</v>
      </c>
      <c r="B11" s="478" t="s">
        <v>525</v>
      </c>
      <c r="C11" s="938">
        <f>SUM(C4:C10)</f>
        <v>66415000</v>
      </c>
      <c r="D11" s="938">
        <f t="shared" ref="D11" si="0">SUM(D4:D10)</f>
        <v>0</v>
      </c>
      <c r="E11" s="479">
        <v>66415000</v>
      </c>
    </row>
    <row r="12" spans="1:5" s="466" customFormat="1" x14ac:dyDescent="0.3">
      <c r="A12" s="471"/>
      <c r="B12" s="471"/>
      <c r="C12" s="465"/>
    </row>
    <row r="13" spans="1:5" s="466" customFormat="1" ht="12.75" customHeight="1" x14ac:dyDescent="0.3">
      <c r="A13" s="1414" t="s">
        <v>786</v>
      </c>
      <c r="B13" s="1414"/>
      <c r="C13" s="1414"/>
      <c r="D13" s="1414"/>
      <c r="E13" s="1414"/>
    </row>
    <row r="14" spans="1:5" s="466" customFormat="1" x14ac:dyDescent="0.3">
      <c r="A14" s="1414"/>
      <c r="B14" s="1414"/>
      <c r="C14" s="1414"/>
      <c r="D14" s="1414"/>
      <c r="E14" s="1414"/>
    </row>
    <row r="15" spans="1:5" s="466" customFormat="1" x14ac:dyDescent="0.3">
      <c r="A15" s="1414"/>
      <c r="B15" s="1414"/>
      <c r="C15" s="1414"/>
      <c r="D15" s="1414"/>
      <c r="E15" s="1414"/>
    </row>
    <row r="16" spans="1:5" s="466" customFormat="1" x14ac:dyDescent="0.3">
      <c r="A16" s="468"/>
      <c r="B16" s="468"/>
      <c r="E16" s="480" t="s">
        <v>1</v>
      </c>
    </row>
    <row r="17" spans="1:5" ht="35.25" customHeight="1" x14ac:dyDescent="0.3">
      <c r="A17" s="472" t="s">
        <v>542</v>
      </c>
      <c r="B17" s="933" t="s">
        <v>604</v>
      </c>
      <c r="C17" s="934" t="s">
        <v>548</v>
      </c>
      <c r="D17" s="939" t="s">
        <v>965</v>
      </c>
      <c r="E17" s="939" t="s">
        <v>940</v>
      </c>
    </row>
    <row r="18" spans="1:5" ht="18" customHeight="1" x14ac:dyDescent="0.3">
      <c r="A18" s="473" t="s">
        <v>9</v>
      </c>
      <c r="B18" s="474" t="s">
        <v>596</v>
      </c>
      <c r="C18" s="947">
        <v>828400</v>
      </c>
      <c r="D18" s="977">
        <f>E18-C18</f>
        <v>0</v>
      </c>
      <c r="E18" s="940">
        <v>828400</v>
      </c>
    </row>
    <row r="19" spans="1:5" ht="18" customHeight="1" x14ac:dyDescent="0.3">
      <c r="A19" s="1224" t="s">
        <v>12</v>
      </c>
      <c r="B19" s="1225" t="s">
        <v>607</v>
      </c>
      <c r="C19" s="1226"/>
      <c r="D19" s="1227">
        <f>E19-C19</f>
        <v>0</v>
      </c>
      <c r="E19" s="1228"/>
    </row>
    <row r="20" spans="1:5" ht="18" customHeight="1" x14ac:dyDescent="0.3">
      <c r="A20" s="477" t="s">
        <v>15</v>
      </c>
      <c r="B20" s="478" t="s">
        <v>525</v>
      </c>
      <c r="C20" s="1229">
        <f>SUM(C18:C19)</f>
        <v>828400</v>
      </c>
      <c r="D20" s="1229">
        <f t="shared" ref="D20:E20" si="1">SUM(D18:D19)</f>
        <v>0</v>
      </c>
      <c r="E20" s="479">
        <f t="shared" si="1"/>
        <v>828400</v>
      </c>
    </row>
  </sheetData>
  <mergeCells count="2">
    <mergeCell ref="A1:E1"/>
    <mergeCell ref="A13:E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portrait" r:id="rId1"/>
  <headerFooter>
    <oddHeader>&amp;R&amp;"Times New Roman CE,Félkövér dőlt"&amp;11 6. melléklet a 20/2018.(XI.16.)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F25" zoomScaleNormal="76" workbookViewId="0">
      <selection activeCell="D34" sqref="D34"/>
    </sheetView>
  </sheetViews>
  <sheetFormatPr defaultColWidth="9.296875" defaultRowHeight="15.5" x14ac:dyDescent="0.35"/>
  <cols>
    <col min="1" max="1" width="38" style="201" customWidth="1"/>
    <col min="2" max="2" width="17" style="201" customWidth="1"/>
    <col min="3" max="3" width="13" style="201" customWidth="1"/>
    <col min="4" max="4" width="17" style="201" customWidth="1"/>
    <col min="5" max="5" width="12.69921875" style="201" customWidth="1"/>
    <col min="6" max="6" width="17" style="201" customWidth="1"/>
    <col min="7" max="7" width="12.296875" style="201" customWidth="1"/>
    <col min="8" max="8" width="17" style="201" customWidth="1"/>
    <col min="9" max="9" width="12.296875" style="201" customWidth="1"/>
    <col min="10" max="10" width="16" style="201" customWidth="1"/>
    <col min="11" max="11" width="13.796875" style="201" customWidth="1"/>
    <col min="12" max="12" width="17" style="201" customWidth="1"/>
    <col min="13" max="13" width="12.796875" style="201" customWidth="1"/>
    <col min="14" max="14" width="13.69921875" style="201" customWidth="1"/>
    <col min="15" max="16" width="12" style="201" customWidth="1"/>
    <col min="17" max="16384" width="9.296875" style="201"/>
  </cols>
  <sheetData>
    <row r="1" spans="1:19" ht="57.75" customHeight="1" x14ac:dyDescent="0.35">
      <c r="A1" s="1415" t="s">
        <v>800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210"/>
      <c r="N1" s="210"/>
      <c r="O1" s="210"/>
      <c r="P1" s="210"/>
    </row>
    <row r="2" spans="1:19" ht="15" customHeight="1" x14ac:dyDescent="0.3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416"/>
      <c r="P2" s="1416"/>
      <c r="Q2" s="202"/>
    </row>
    <row r="3" spans="1:19" ht="16.5" customHeight="1" x14ac:dyDescent="0.35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11" t="s">
        <v>1</v>
      </c>
      <c r="M3" s="205"/>
      <c r="N3" s="209"/>
      <c r="O3" s="209"/>
      <c r="P3" s="209"/>
      <c r="Q3" s="202"/>
      <c r="R3" s="202"/>
      <c r="S3" s="202"/>
    </row>
    <row r="4" spans="1:19" ht="30" customHeight="1" x14ac:dyDescent="0.35">
      <c r="A4" s="1417" t="s">
        <v>266</v>
      </c>
      <c r="B4" s="1419" t="s">
        <v>621</v>
      </c>
      <c r="C4" s="1419"/>
      <c r="D4" s="1419" t="s">
        <v>623</v>
      </c>
      <c r="E4" s="1419"/>
      <c r="F4" s="1419" t="s">
        <v>624</v>
      </c>
      <c r="G4" s="1420"/>
      <c r="H4" s="1421" t="s">
        <v>417</v>
      </c>
      <c r="I4" s="1422"/>
      <c r="J4" s="1421" t="s">
        <v>530</v>
      </c>
      <c r="K4" s="1423"/>
      <c r="L4" s="1421" t="s">
        <v>413</v>
      </c>
      <c r="M4" s="205"/>
      <c r="N4" s="206"/>
      <c r="O4" s="206"/>
      <c r="P4" s="209"/>
      <c r="Q4" s="202"/>
      <c r="R4" s="202"/>
      <c r="S4" s="202"/>
    </row>
    <row r="5" spans="1:19" ht="62.25" customHeight="1" x14ac:dyDescent="0.35">
      <c r="A5" s="1418"/>
      <c r="B5" s="953" t="s">
        <v>620</v>
      </c>
      <c r="C5" s="953" t="s">
        <v>415</v>
      </c>
      <c r="D5" s="953" t="s">
        <v>619</v>
      </c>
      <c r="E5" s="953" t="s">
        <v>415</v>
      </c>
      <c r="F5" s="954" t="s">
        <v>414</v>
      </c>
      <c r="G5" s="953" t="s">
        <v>415</v>
      </c>
      <c r="H5" s="953" t="s">
        <v>418</v>
      </c>
      <c r="I5" s="953" t="s">
        <v>415</v>
      </c>
      <c r="J5" s="953" t="s">
        <v>622</v>
      </c>
      <c r="K5" s="1002" t="s">
        <v>415</v>
      </c>
      <c r="L5" s="1422"/>
      <c r="M5" s="207"/>
      <c r="N5" s="207"/>
      <c r="O5" s="207"/>
      <c r="P5" s="209"/>
      <c r="Q5" s="202"/>
      <c r="R5" s="202"/>
      <c r="S5" s="202"/>
    </row>
    <row r="6" spans="1:19" ht="32.25" customHeight="1" x14ac:dyDescent="0.35">
      <c r="A6" s="942" t="s">
        <v>422</v>
      </c>
      <c r="B6" s="511">
        <v>2097054</v>
      </c>
      <c r="C6" s="943">
        <f>ROUND(B6/L6*100,1)</f>
        <v>5.6</v>
      </c>
      <c r="D6" s="511">
        <v>25598954</v>
      </c>
      <c r="E6" s="943">
        <f>ROUND(D6/L6*100,1)</f>
        <v>68.099999999999994</v>
      </c>
      <c r="F6" s="511">
        <v>819160</v>
      </c>
      <c r="G6" s="943">
        <f>ROUND((F6/L6)*100,1)</f>
        <v>2.2000000000000002</v>
      </c>
      <c r="H6" s="511">
        <v>8730696</v>
      </c>
      <c r="I6" s="943">
        <f>ROUND((H6/L6)*100,1)</f>
        <v>23.2</v>
      </c>
      <c r="J6" s="944">
        <v>360928</v>
      </c>
      <c r="K6" s="943">
        <f>ROUND((J6/L6)*100,1)</f>
        <v>1</v>
      </c>
      <c r="L6" s="941">
        <f>B6+D6+F6+H6+J6</f>
        <v>37606792</v>
      </c>
    </row>
    <row r="7" spans="1:19" ht="27" customHeight="1" x14ac:dyDescent="0.35">
      <c r="A7" s="945" t="s">
        <v>396</v>
      </c>
      <c r="B7" s="511">
        <v>8144941</v>
      </c>
      <c r="C7" s="943"/>
      <c r="D7" s="511">
        <v>210354950</v>
      </c>
      <c r="E7" s="943">
        <f>ROUND(D7/L7*100,1)</f>
        <v>62.8</v>
      </c>
      <c r="F7" s="511">
        <v>7237469</v>
      </c>
      <c r="G7" s="943">
        <f>ROUND((F7/L7)*100,1)</f>
        <v>2.2000000000000002</v>
      </c>
      <c r="H7" s="511">
        <v>108275711</v>
      </c>
      <c r="I7" s="943">
        <f>ROUND((H7/L7)*100,1)</f>
        <v>32.299999999999997</v>
      </c>
      <c r="J7" s="944">
        <v>945875</v>
      </c>
      <c r="K7" s="943">
        <f>ROUND((J7/L7)*100,1)</f>
        <v>0.3</v>
      </c>
      <c r="L7" s="941">
        <f>B7+D7+F7+H7+J7</f>
        <v>334958946</v>
      </c>
    </row>
    <row r="8" spans="1:19" ht="40.5" customHeight="1" x14ac:dyDescent="0.35">
      <c r="A8" s="204" t="s">
        <v>419</v>
      </c>
      <c r="B8" s="203">
        <f>SUM(B6:B7)</f>
        <v>10241995</v>
      </c>
      <c r="C8" s="203">
        <f t="shared" ref="C8:L8" si="0">SUM(C6:C7)</f>
        <v>5.6</v>
      </c>
      <c r="D8" s="203">
        <f t="shared" si="0"/>
        <v>235953904</v>
      </c>
      <c r="E8" s="203">
        <f t="shared" si="0"/>
        <v>130.89999999999998</v>
      </c>
      <c r="F8" s="203">
        <f t="shared" si="0"/>
        <v>8056629</v>
      </c>
      <c r="G8" s="203">
        <f t="shared" si="0"/>
        <v>4.4000000000000004</v>
      </c>
      <c r="H8" s="203">
        <f t="shared" si="0"/>
        <v>117006407</v>
      </c>
      <c r="I8" s="203">
        <f t="shared" si="0"/>
        <v>55.5</v>
      </c>
      <c r="J8" s="203">
        <f t="shared" si="0"/>
        <v>1306803</v>
      </c>
      <c r="K8" s="1230">
        <f t="shared" si="0"/>
        <v>1.3</v>
      </c>
      <c r="L8" s="1231">
        <f t="shared" si="0"/>
        <v>372565738</v>
      </c>
    </row>
    <row r="9" spans="1:19" ht="42.75" customHeight="1" x14ac:dyDescent="0.35">
      <c r="A9" s="540" t="s">
        <v>421</v>
      </c>
      <c r="B9" s="511">
        <v>753667</v>
      </c>
      <c r="C9" s="542">
        <f>ROUND(B9/L9*100,1)</f>
        <v>0</v>
      </c>
      <c r="D9" s="511">
        <v>1240775987</v>
      </c>
      <c r="E9" s="542">
        <f>ROUND(D9/L9*100,1)</f>
        <v>22.6</v>
      </c>
      <c r="F9" s="511">
        <v>1003766461</v>
      </c>
      <c r="G9" s="542">
        <f>ROUND((F9/L9)*100,1)</f>
        <v>18.3</v>
      </c>
      <c r="H9" s="511"/>
      <c r="I9" s="542"/>
      <c r="J9" s="541">
        <v>3249973993</v>
      </c>
      <c r="K9" s="946">
        <f>ROUND((J9/L9)*100,1)+0.1</f>
        <v>59.2</v>
      </c>
      <c r="L9" s="941">
        <f t="shared" ref="L9" si="1">B9+D9+F9+H9+J9</f>
        <v>5495270108</v>
      </c>
    </row>
    <row r="10" spans="1:19" ht="65.25" customHeight="1" x14ac:dyDescent="0.35">
      <c r="A10" s="204" t="s">
        <v>420</v>
      </c>
      <c r="B10" s="203">
        <f>B8+B9</f>
        <v>10995662</v>
      </c>
      <c r="C10" s="203">
        <f t="shared" ref="C10:L10" si="2">C8+C9</f>
        <v>5.6</v>
      </c>
      <c r="D10" s="203">
        <f t="shared" si="2"/>
        <v>1476729891</v>
      </c>
      <c r="E10" s="203">
        <f t="shared" si="2"/>
        <v>153.49999999999997</v>
      </c>
      <c r="F10" s="203">
        <f t="shared" si="2"/>
        <v>1011823090</v>
      </c>
      <c r="G10" s="203">
        <f t="shared" si="2"/>
        <v>22.700000000000003</v>
      </c>
      <c r="H10" s="203">
        <f t="shared" si="2"/>
        <v>117006407</v>
      </c>
      <c r="I10" s="203">
        <f t="shared" si="2"/>
        <v>55.5</v>
      </c>
      <c r="J10" s="203">
        <f t="shared" si="2"/>
        <v>3251280796</v>
      </c>
      <c r="K10" s="1230">
        <f t="shared" si="2"/>
        <v>60.5</v>
      </c>
      <c r="L10" s="1231">
        <f t="shared" si="2"/>
        <v>5867835846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20/2018.(XI.16.)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2018-11-15T14:40:41Z</cp:lastPrinted>
  <dcterms:created xsi:type="dcterms:W3CDTF">2017-01-30T13:11:32Z</dcterms:created>
  <dcterms:modified xsi:type="dcterms:W3CDTF">2018-11-15T14:45:03Z</dcterms:modified>
</cp:coreProperties>
</file>