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C95A3CBD-32A1-4853-97B9-AB1BFA7C7144}" xr6:coauthVersionLast="45" xr6:coauthVersionMax="45" xr10:uidLastSave="{00000000-0000-0000-0000-000000000000}"/>
  <bookViews>
    <workbookView xWindow="810" yWindow="-120" windowWidth="28110" windowHeight="18240" xr2:uid="{5A5E451A-BDD1-4813-B9B0-D6F97378203F}"/>
  </bookViews>
  <sheets>
    <sheet name="2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'2.mell.'!$4:$7</definedName>
    <definedName name="_xlnm.Print_Area" localSheetId="0">'2.mell.'!$A$1:$K$615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7" i="1" l="1"/>
  <c r="I617" i="1"/>
  <c r="H617" i="1"/>
  <c r="G617" i="1"/>
  <c r="F617" i="1"/>
  <c r="S588" i="1"/>
  <c r="L588" i="1"/>
  <c r="K588" i="1"/>
  <c r="J588" i="1"/>
  <c r="S581" i="1"/>
  <c r="L581" i="1"/>
  <c r="K581" i="1"/>
  <c r="J581" i="1"/>
  <c r="L578" i="1"/>
  <c r="D577" i="1"/>
  <c r="C577" i="1"/>
  <c r="F576" i="1"/>
  <c r="L575" i="1"/>
  <c r="K575" i="1"/>
  <c r="J575" i="1"/>
  <c r="F575" i="1"/>
  <c r="L574" i="1"/>
  <c r="K574" i="1"/>
  <c r="J574" i="1"/>
  <c r="F574" i="1"/>
  <c r="L573" i="1"/>
  <c r="K573" i="1"/>
  <c r="J573" i="1"/>
  <c r="F573" i="1"/>
  <c r="L572" i="1"/>
  <c r="K572" i="1"/>
  <c r="J572" i="1"/>
  <c r="F572" i="1"/>
  <c r="L571" i="1"/>
  <c r="K571" i="1"/>
  <c r="J571" i="1"/>
  <c r="F571" i="1"/>
  <c r="L570" i="1"/>
  <c r="K570" i="1"/>
  <c r="J570" i="1"/>
  <c r="F570" i="1"/>
  <c r="E570" i="1"/>
  <c r="L569" i="1"/>
  <c r="K569" i="1"/>
  <c r="J569" i="1"/>
  <c r="F569" i="1"/>
  <c r="L568" i="1"/>
  <c r="K568" i="1"/>
  <c r="J568" i="1"/>
  <c r="F568" i="1"/>
  <c r="H567" i="1"/>
  <c r="F567" i="1"/>
  <c r="J567" i="1" s="1"/>
  <c r="H566" i="1"/>
  <c r="H564" i="1" s="1"/>
  <c r="F564" i="1" s="1"/>
  <c r="E566" i="1"/>
  <c r="L565" i="1"/>
  <c r="K565" i="1"/>
  <c r="J565" i="1"/>
  <c r="F565" i="1"/>
  <c r="G564" i="1"/>
  <c r="E564" i="1"/>
  <c r="H563" i="1"/>
  <c r="F563" i="1" s="1"/>
  <c r="G563" i="1"/>
  <c r="I562" i="1"/>
  <c r="I577" i="1" s="1"/>
  <c r="P577" i="1" s="1"/>
  <c r="G562" i="1"/>
  <c r="F562" i="1" s="1"/>
  <c r="E562" i="1"/>
  <c r="E577" i="1" s="1"/>
  <c r="B562" i="1"/>
  <c r="F561" i="1"/>
  <c r="K561" i="1" s="1"/>
  <c r="F560" i="1"/>
  <c r="K560" i="1" s="1"/>
  <c r="F559" i="1"/>
  <c r="K559" i="1" s="1"/>
  <c r="F558" i="1"/>
  <c r="K558" i="1" s="1"/>
  <c r="F557" i="1"/>
  <c r="K557" i="1" s="1"/>
  <c r="F556" i="1"/>
  <c r="K556" i="1" s="1"/>
  <c r="K555" i="1"/>
  <c r="J555" i="1"/>
  <c r="F555" i="1"/>
  <c r="L555" i="1" s="1"/>
  <c r="F554" i="1"/>
  <c r="K554" i="1" s="1"/>
  <c r="K553" i="1"/>
  <c r="J553" i="1"/>
  <c r="F553" i="1"/>
  <c r="L553" i="1" s="1"/>
  <c r="F552" i="1"/>
  <c r="K552" i="1" s="1"/>
  <c r="F551" i="1"/>
  <c r="K551" i="1" s="1"/>
  <c r="K550" i="1"/>
  <c r="J550" i="1"/>
  <c r="F550" i="1"/>
  <c r="L550" i="1" s="1"/>
  <c r="H549" i="1"/>
  <c r="H562" i="1" s="1"/>
  <c r="H577" i="1" s="1"/>
  <c r="O577" i="1" s="1"/>
  <c r="K548" i="1"/>
  <c r="J548" i="1"/>
  <c r="F548" i="1"/>
  <c r="L548" i="1" s="1"/>
  <c r="K547" i="1"/>
  <c r="J547" i="1"/>
  <c r="F547" i="1"/>
  <c r="L547" i="1" s="1"/>
  <c r="K546" i="1"/>
  <c r="J546" i="1"/>
  <c r="F546" i="1"/>
  <c r="L546" i="1" s="1"/>
  <c r="K545" i="1"/>
  <c r="J545" i="1"/>
  <c r="F545" i="1"/>
  <c r="L545" i="1" s="1"/>
  <c r="K544" i="1"/>
  <c r="J544" i="1"/>
  <c r="F544" i="1"/>
  <c r="L544" i="1" s="1"/>
  <c r="K543" i="1"/>
  <c r="J543" i="1"/>
  <c r="F543" i="1"/>
  <c r="L543" i="1" s="1"/>
  <c r="K542" i="1"/>
  <c r="J542" i="1"/>
  <c r="F542" i="1"/>
  <c r="L542" i="1" s="1"/>
  <c r="K541" i="1"/>
  <c r="J541" i="1"/>
  <c r="F541" i="1"/>
  <c r="L541" i="1" s="1"/>
  <c r="L540" i="1"/>
  <c r="I538" i="1"/>
  <c r="I614" i="1" s="1"/>
  <c r="H538" i="1"/>
  <c r="H614" i="1" s="1"/>
  <c r="G538" i="1"/>
  <c r="G614" i="1" s="1"/>
  <c r="E538" i="1"/>
  <c r="E614" i="1" s="1"/>
  <c r="D538" i="1"/>
  <c r="D614" i="1" s="1"/>
  <c r="C538" i="1"/>
  <c r="C614" i="1" s="1"/>
  <c r="B538" i="1"/>
  <c r="J538" i="1" s="1"/>
  <c r="I537" i="1"/>
  <c r="I613" i="1" s="1"/>
  <c r="H537" i="1"/>
  <c r="H613" i="1" s="1"/>
  <c r="G537" i="1"/>
  <c r="G613" i="1" s="1"/>
  <c r="E537" i="1"/>
  <c r="E613" i="1" s="1"/>
  <c r="D537" i="1"/>
  <c r="D613" i="1" s="1"/>
  <c r="K613" i="1" s="1"/>
  <c r="C537" i="1"/>
  <c r="C613" i="1" s="1"/>
  <c r="B537" i="1"/>
  <c r="J537" i="1" s="1"/>
  <c r="K536" i="1"/>
  <c r="I536" i="1"/>
  <c r="I612" i="1" s="1"/>
  <c r="H536" i="1"/>
  <c r="H612" i="1" s="1"/>
  <c r="G536" i="1"/>
  <c r="G612" i="1" s="1"/>
  <c r="E536" i="1"/>
  <c r="E612" i="1" s="1"/>
  <c r="D536" i="1"/>
  <c r="D612" i="1" s="1"/>
  <c r="K612" i="1" s="1"/>
  <c r="C536" i="1"/>
  <c r="C612" i="1" s="1"/>
  <c r="B536" i="1"/>
  <c r="B612" i="1" s="1"/>
  <c r="J612" i="1" s="1"/>
  <c r="I535" i="1"/>
  <c r="I611" i="1" s="1"/>
  <c r="H535" i="1"/>
  <c r="H611" i="1" s="1"/>
  <c r="G535" i="1"/>
  <c r="G611" i="1" s="1"/>
  <c r="E535" i="1"/>
  <c r="E611" i="1" s="1"/>
  <c r="D535" i="1"/>
  <c r="D611" i="1" s="1"/>
  <c r="K611" i="1" s="1"/>
  <c r="C535" i="1"/>
  <c r="C611" i="1" s="1"/>
  <c r="B535" i="1"/>
  <c r="B611" i="1" s="1"/>
  <c r="J611" i="1" s="1"/>
  <c r="I534" i="1"/>
  <c r="I610" i="1" s="1"/>
  <c r="H534" i="1"/>
  <c r="H610" i="1" s="1"/>
  <c r="G534" i="1"/>
  <c r="G610" i="1" s="1"/>
  <c r="E534" i="1"/>
  <c r="E610" i="1" s="1"/>
  <c r="D534" i="1"/>
  <c r="D610" i="1" s="1"/>
  <c r="K610" i="1" s="1"/>
  <c r="C534" i="1"/>
  <c r="C610" i="1" s="1"/>
  <c r="B534" i="1"/>
  <c r="J534" i="1" s="1"/>
  <c r="I533" i="1"/>
  <c r="I609" i="1" s="1"/>
  <c r="H533" i="1"/>
  <c r="H609" i="1" s="1"/>
  <c r="G533" i="1"/>
  <c r="G609" i="1" s="1"/>
  <c r="E533" i="1"/>
  <c r="E609" i="1" s="1"/>
  <c r="D533" i="1"/>
  <c r="D609" i="1" s="1"/>
  <c r="K609" i="1" s="1"/>
  <c r="C533" i="1"/>
  <c r="C609" i="1" s="1"/>
  <c r="B533" i="1"/>
  <c r="J533" i="1" s="1"/>
  <c r="I532" i="1"/>
  <c r="I608" i="1" s="1"/>
  <c r="H532" i="1"/>
  <c r="H608" i="1" s="1"/>
  <c r="G532" i="1"/>
  <c r="G608" i="1" s="1"/>
  <c r="E532" i="1"/>
  <c r="E608" i="1" s="1"/>
  <c r="D532" i="1"/>
  <c r="D608" i="1" s="1"/>
  <c r="C532" i="1"/>
  <c r="C608" i="1" s="1"/>
  <c r="B532" i="1"/>
  <c r="B608" i="1" s="1"/>
  <c r="I531" i="1"/>
  <c r="I607" i="1" s="1"/>
  <c r="H531" i="1"/>
  <c r="H607" i="1" s="1"/>
  <c r="G531" i="1"/>
  <c r="G607" i="1" s="1"/>
  <c r="E531" i="1"/>
  <c r="E607" i="1" s="1"/>
  <c r="D531" i="1"/>
  <c r="D607" i="1" s="1"/>
  <c r="C531" i="1"/>
  <c r="C607" i="1" s="1"/>
  <c r="B531" i="1"/>
  <c r="B607" i="1" s="1"/>
  <c r="I530" i="1"/>
  <c r="I606" i="1" s="1"/>
  <c r="H530" i="1"/>
  <c r="H606" i="1" s="1"/>
  <c r="G530" i="1"/>
  <c r="G606" i="1" s="1"/>
  <c r="E530" i="1"/>
  <c r="E606" i="1" s="1"/>
  <c r="D530" i="1"/>
  <c r="D606" i="1" s="1"/>
  <c r="C530" i="1"/>
  <c r="C606" i="1" s="1"/>
  <c r="B530" i="1"/>
  <c r="I529" i="1"/>
  <c r="I605" i="1" s="1"/>
  <c r="H529" i="1"/>
  <c r="H605" i="1" s="1"/>
  <c r="G529" i="1"/>
  <c r="G605" i="1" s="1"/>
  <c r="E529" i="1"/>
  <c r="E605" i="1" s="1"/>
  <c r="D529" i="1"/>
  <c r="C529" i="1"/>
  <c r="C605" i="1" s="1"/>
  <c r="B529" i="1"/>
  <c r="K528" i="1"/>
  <c r="I528" i="1"/>
  <c r="I604" i="1" s="1"/>
  <c r="H528" i="1"/>
  <c r="H604" i="1" s="1"/>
  <c r="G528" i="1"/>
  <c r="G604" i="1" s="1"/>
  <c r="E528" i="1"/>
  <c r="E604" i="1" s="1"/>
  <c r="D528" i="1"/>
  <c r="D604" i="1" s="1"/>
  <c r="C528" i="1"/>
  <c r="C604" i="1" s="1"/>
  <c r="B528" i="1"/>
  <c r="B604" i="1" s="1"/>
  <c r="I527" i="1"/>
  <c r="I603" i="1" s="1"/>
  <c r="H527" i="1"/>
  <c r="H603" i="1" s="1"/>
  <c r="G527" i="1"/>
  <c r="G603" i="1" s="1"/>
  <c r="E527" i="1"/>
  <c r="E603" i="1" s="1"/>
  <c r="D527" i="1"/>
  <c r="D603" i="1" s="1"/>
  <c r="C527" i="1"/>
  <c r="C603" i="1" s="1"/>
  <c r="B527" i="1"/>
  <c r="B603" i="1" s="1"/>
  <c r="I526" i="1"/>
  <c r="I602" i="1" s="1"/>
  <c r="H526" i="1"/>
  <c r="H602" i="1" s="1"/>
  <c r="G526" i="1"/>
  <c r="G602" i="1" s="1"/>
  <c r="E526" i="1"/>
  <c r="E602" i="1" s="1"/>
  <c r="D526" i="1"/>
  <c r="D602" i="1" s="1"/>
  <c r="C526" i="1"/>
  <c r="C602" i="1" s="1"/>
  <c r="B526" i="1"/>
  <c r="B602" i="1" s="1"/>
  <c r="K525" i="1"/>
  <c r="I525" i="1"/>
  <c r="I601" i="1" s="1"/>
  <c r="H525" i="1"/>
  <c r="H601" i="1" s="1"/>
  <c r="G525" i="1"/>
  <c r="G601" i="1" s="1"/>
  <c r="E525" i="1"/>
  <c r="E601" i="1" s="1"/>
  <c r="D525" i="1"/>
  <c r="D601" i="1" s="1"/>
  <c r="C525" i="1"/>
  <c r="C601" i="1" s="1"/>
  <c r="B525" i="1"/>
  <c r="B601" i="1" s="1"/>
  <c r="C524" i="1"/>
  <c r="C600" i="1" s="1"/>
  <c r="I523" i="1"/>
  <c r="I599" i="1" s="1"/>
  <c r="H523" i="1"/>
  <c r="H599" i="1" s="1"/>
  <c r="G523" i="1"/>
  <c r="G599" i="1" s="1"/>
  <c r="E523" i="1"/>
  <c r="E599" i="1" s="1"/>
  <c r="D523" i="1"/>
  <c r="D599" i="1" s="1"/>
  <c r="C523" i="1"/>
  <c r="C599" i="1" s="1"/>
  <c r="B523" i="1"/>
  <c r="B599" i="1" s="1"/>
  <c r="I522" i="1"/>
  <c r="I598" i="1" s="1"/>
  <c r="H522" i="1"/>
  <c r="H598" i="1" s="1"/>
  <c r="G522" i="1"/>
  <c r="G598" i="1" s="1"/>
  <c r="E522" i="1"/>
  <c r="E598" i="1" s="1"/>
  <c r="D522" i="1"/>
  <c r="D598" i="1" s="1"/>
  <c r="C522" i="1"/>
  <c r="C598" i="1" s="1"/>
  <c r="B522" i="1"/>
  <c r="B598" i="1" s="1"/>
  <c r="I521" i="1"/>
  <c r="I597" i="1" s="1"/>
  <c r="H521" i="1"/>
  <c r="H597" i="1" s="1"/>
  <c r="G521" i="1"/>
  <c r="G597" i="1" s="1"/>
  <c r="E521" i="1"/>
  <c r="E597" i="1" s="1"/>
  <c r="D521" i="1"/>
  <c r="D597" i="1" s="1"/>
  <c r="C521" i="1"/>
  <c r="C597" i="1" s="1"/>
  <c r="B521" i="1"/>
  <c r="B597" i="1" s="1"/>
  <c r="I520" i="1"/>
  <c r="I596" i="1" s="1"/>
  <c r="H520" i="1"/>
  <c r="H596" i="1" s="1"/>
  <c r="G520" i="1"/>
  <c r="G596" i="1" s="1"/>
  <c r="E520" i="1"/>
  <c r="E596" i="1" s="1"/>
  <c r="D520" i="1"/>
  <c r="D596" i="1" s="1"/>
  <c r="C520" i="1"/>
  <c r="C596" i="1" s="1"/>
  <c r="B520" i="1"/>
  <c r="B596" i="1" s="1"/>
  <c r="I519" i="1"/>
  <c r="I595" i="1" s="1"/>
  <c r="H519" i="1"/>
  <c r="H595" i="1" s="1"/>
  <c r="G519" i="1"/>
  <c r="G595" i="1" s="1"/>
  <c r="E519" i="1"/>
  <c r="E595" i="1" s="1"/>
  <c r="D519" i="1"/>
  <c r="D595" i="1" s="1"/>
  <c r="C519" i="1"/>
  <c r="C595" i="1" s="1"/>
  <c r="B519" i="1"/>
  <c r="B595" i="1" s="1"/>
  <c r="I518" i="1"/>
  <c r="I594" i="1" s="1"/>
  <c r="H518" i="1"/>
  <c r="H594" i="1" s="1"/>
  <c r="G518" i="1"/>
  <c r="G594" i="1" s="1"/>
  <c r="E518" i="1"/>
  <c r="E594" i="1" s="1"/>
  <c r="D518" i="1"/>
  <c r="D594" i="1" s="1"/>
  <c r="C518" i="1"/>
  <c r="C594" i="1" s="1"/>
  <c r="B518" i="1"/>
  <c r="B594" i="1" s="1"/>
  <c r="I517" i="1"/>
  <c r="I593" i="1" s="1"/>
  <c r="H517" i="1"/>
  <c r="H593" i="1" s="1"/>
  <c r="G517" i="1"/>
  <c r="G593" i="1" s="1"/>
  <c r="E517" i="1"/>
  <c r="E593" i="1" s="1"/>
  <c r="D517" i="1"/>
  <c r="D593" i="1" s="1"/>
  <c r="C517" i="1"/>
  <c r="C593" i="1" s="1"/>
  <c r="B517" i="1"/>
  <c r="B593" i="1" s="1"/>
  <c r="I516" i="1"/>
  <c r="I592" i="1" s="1"/>
  <c r="H516" i="1"/>
  <c r="H592" i="1" s="1"/>
  <c r="G516" i="1"/>
  <c r="G592" i="1" s="1"/>
  <c r="E516" i="1"/>
  <c r="E592" i="1" s="1"/>
  <c r="D516" i="1"/>
  <c r="D592" i="1" s="1"/>
  <c r="C516" i="1"/>
  <c r="C592" i="1" s="1"/>
  <c r="B516" i="1"/>
  <c r="B592" i="1" s="1"/>
  <c r="I515" i="1"/>
  <c r="I591" i="1" s="1"/>
  <c r="H515" i="1"/>
  <c r="H591" i="1" s="1"/>
  <c r="G515" i="1"/>
  <c r="G591" i="1" s="1"/>
  <c r="E515" i="1"/>
  <c r="E591" i="1" s="1"/>
  <c r="D515" i="1"/>
  <c r="D591" i="1" s="1"/>
  <c r="C515" i="1"/>
  <c r="C591" i="1" s="1"/>
  <c r="B515" i="1"/>
  <c r="B591" i="1" s="1"/>
  <c r="I514" i="1"/>
  <c r="I590" i="1" s="1"/>
  <c r="H514" i="1"/>
  <c r="H590" i="1" s="1"/>
  <c r="G514" i="1"/>
  <c r="G590" i="1" s="1"/>
  <c r="E514" i="1"/>
  <c r="E590" i="1" s="1"/>
  <c r="D514" i="1"/>
  <c r="D590" i="1" s="1"/>
  <c r="C514" i="1"/>
  <c r="C590" i="1" s="1"/>
  <c r="B514" i="1"/>
  <c r="B590" i="1" s="1"/>
  <c r="I513" i="1"/>
  <c r="I589" i="1" s="1"/>
  <c r="H513" i="1"/>
  <c r="H589" i="1" s="1"/>
  <c r="G513" i="1"/>
  <c r="G589" i="1" s="1"/>
  <c r="E513" i="1"/>
  <c r="E589" i="1" s="1"/>
  <c r="D513" i="1"/>
  <c r="D589" i="1" s="1"/>
  <c r="C513" i="1"/>
  <c r="C589" i="1" s="1"/>
  <c r="B513" i="1"/>
  <c r="B589" i="1" s="1"/>
  <c r="I512" i="1"/>
  <c r="H512" i="1"/>
  <c r="G512" i="1"/>
  <c r="E512" i="1"/>
  <c r="D512" i="1"/>
  <c r="K512" i="1" s="1"/>
  <c r="C512" i="1"/>
  <c r="B512" i="1"/>
  <c r="J512" i="1" s="1"/>
  <c r="I511" i="1"/>
  <c r="I587" i="1" s="1"/>
  <c r="H511" i="1"/>
  <c r="H587" i="1" s="1"/>
  <c r="G511" i="1"/>
  <c r="G587" i="1" s="1"/>
  <c r="E511" i="1"/>
  <c r="E587" i="1" s="1"/>
  <c r="C511" i="1"/>
  <c r="C587" i="1" s="1"/>
  <c r="I510" i="1"/>
  <c r="I586" i="1" s="1"/>
  <c r="H510" i="1"/>
  <c r="H586" i="1" s="1"/>
  <c r="G510" i="1"/>
  <c r="G586" i="1" s="1"/>
  <c r="E510" i="1"/>
  <c r="E586" i="1" s="1"/>
  <c r="D510" i="1"/>
  <c r="D586" i="1" s="1"/>
  <c r="C510" i="1"/>
  <c r="C586" i="1" s="1"/>
  <c r="B510" i="1"/>
  <c r="B586" i="1" s="1"/>
  <c r="I509" i="1"/>
  <c r="I585" i="1" s="1"/>
  <c r="H509" i="1"/>
  <c r="H585" i="1" s="1"/>
  <c r="G509" i="1"/>
  <c r="G585" i="1" s="1"/>
  <c r="E509" i="1"/>
  <c r="E585" i="1" s="1"/>
  <c r="D509" i="1"/>
  <c r="D585" i="1" s="1"/>
  <c r="C509" i="1"/>
  <c r="C585" i="1" s="1"/>
  <c r="B509" i="1"/>
  <c r="B585" i="1" s="1"/>
  <c r="I508" i="1"/>
  <c r="I584" i="1" s="1"/>
  <c r="H508" i="1"/>
  <c r="H584" i="1" s="1"/>
  <c r="G508" i="1"/>
  <c r="G584" i="1" s="1"/>
  <c r="E508" i="1"/>
  <c r="E584" i="1" s="1"/>
  <c r="D508" i="1"/>
  <c r="D584" i="1" s="1"/>
  <c r="C508" i="1"/>
  <c r="C584" i="1" s="1"/>
  <c r="B508" i="1"/>
  <c r="B584" i="1" s="1"/>
  <c r="I507" i="1"/>
  <c r="I583" i="1" s="1"/>
  <c r="H507" i="1"/>
  <c r="H583" i="1" s="1"/>
  <c r="G507" i="1"/>
  <c r="G583" i="1" s="1"/>
  <c r="E507" i="1"/>
  <c r="E583" i="1" s="1"/>
  <c r="D507" i="1"/>
  <c r="D583" i="1" s="1"/>
  <c r="C507" i="1"/>
  <c r="C583" i="1" s="1"/>
  <c r="B507" i="1"/>
  <c r="B583" i="1" s="1"/>
  <c r="I506" i="1"/>
  <c r="I582" i="1" s="1"/>
  <c r="H506" i="1"/>
  <c r="H582" i="1" s="1"/>
  <c r="G506" i="1"/>
  <c r="G582" i="1" s="1"/>
  <c r="E506" i="1"/>
  <c r="E582" i="1" s="1"/>
  <c r="C506" i="1"/>
  <c r="C582" i="1" s="1"/>
  <c r="B506" i="1"/>
  <c r="B582" i="1" s="1"/>
  <c r="L505" i="1"/>
  <c r="K505" i="1"/>
  <c r="J505" i="1"/>
  <c r="I504" i="1"/>
  <c r="I580" i="1" s="1"/>
  <c r="H504" i="1"/>
  <c r="H580" i="1" s="1"/>
  <c r="G504" i="1"/>
  <c r="G580" i="1" s="1"/>
  <c r="E504" i="1"/>
  <c r="E580" i="1" s="1"/>
  <c r="C504" i="1"/>
  <c r="C580" i="1" s="1"/>
  <c r="B504" i="1"/>
  <c r="B580" i="1" s="1"/>
  <c r="I503" i="1"/>
  <c r="I579" i="1" s="1"/>
  <c r="H503" i="1"/>
  <c r="H579" i="1" s="1"/>
  <c r="G503" i="1"/>
  <c r="G579" i="1" s="1"/>
  <c r="E503" i="1"/>
  <c r="E579" i="1" s="1"/>
  <c r="C503" i="1"/>
  <c r="C579" i="1" s="1"/>
  <c r="L502" i="1"/>
  <c r="C501" i="1"/>
  <c r="F500" i="1"/>
  <c r="K499" i="1"/>
  <c r="J499" i="1"/>
  <c r="F499" i="1"/>
  <c r="L499" i="1" s="1"/>
  <c r="K498" i="1"/>
  <c r="J498" i="1"/>
  <c r="F498" i="1"/>
  <c r="L498" i="1" s="1"/>
  <c r="K497" i="1"/>
  <c r="J497" i="1"/>
  <c r="F497" i="1"/>
  <c r="L497" i="1" s="1"/>
  <c r="K496" i="1"/>
  <c r="J496" i="1"/>
  <c r="F496" i="1"/>
  <c r="L496" i="1" s="1"/>
  <c r="K495" i="1"/>
  <c r="J495" i="1"/>
  <c r="F495" i="1"/>
  <c r="L495" i="1" s="1"/>
  <c r="K494" i="1"/>
  <c r="J494" i="1"/>
  <c r="F494" i="1"/>
  <c r="L494" i="1" s="1"/>
  <c r="K493" i="1"/>
  <c r="J493" i="1"/>
  <c r="F493" i="1"/>
  <c r="L493" i="1" s="1"/>
  <c r="K492" i="1"/>
  <c r="J492" i="1"/>
  <c r="F492" i="1"/>
  <c r="L492" i="1" s="1"/>
  <c r="K491" i="1"/>
  <c r="J491" i="1"/>
  <c r="F491" i="1"/>
  <c r="L491" i="1" s="1"/>
  <c r="K490" i="1"/>
  <c r="J490" i="1"/>
  <c r="F490" i="1"/>
  <c r="L490" i="1" s="1"/>
  <c r="K489" i="1"/>
  <c r="J489" i="1"/>
  <c r="F489" i="1"/>
  <c r="L489" i="1" s="1"/>
  <c r="K488" i="1"/>
  <c r="J488" i="1"/>
  <c r="F488" i="1"/>
  <c r="L488" i="1" s="1"/>
  <c r="K487" i="1"/>
  <c r="J487" i="1"/>
  <c r="F487" i="1"/>
  <c r="L487" i="1" s="1"/>
  <c r="I486" i="1"/>
  <c r="I501" i="1" s="1"/>
  <c r="P501" i="1" s="1"/>
  <c r="H486" i="1"/>
  <c r="H501" i="1" s="1"/>
  <c r="O501" i="1" s="1"/>
  <c r="G486" i="1"/>
  <c r="F486" i="1" s="1"/>
  <c r="E486" i="1"/>
  <c r="E501" i="1" s="1"/>
  <c r="D486" i="1"/>
  <c r="D501" i="1" s="1"/>
  <c r="K501" i="1" s="1"/>
  <c r="B486" i="1"/>
  <c r="B501" i="1" s="1"/>
  <c r="K485" i="1"/>
  <c r="J485" i="1"/>
  <c r="F485" i="1"/>
  <c r="L485" i="1" s="1"/>
  <c r="F484" i="1"/>
  <c r="L484" i="1" s="1"/>
  <c r="F483" i="1"/>
  <c r="L483" i="1" s="1"/>
  <c r="F482" i="1"/>
  <c r="L482" i="1" s="1"/>
  <c r="F481" i="1"/>
  <c r="L481" i="1" s="1"/>
  <c r="F480" i="1"/>
  <c r="L480" i="1" s="1"/>
  <c r="K479" i="1"/>
  <c r="J479" i="1"/>
  <c r="F479" i="1"/>
  <c r="L479" i="1" s="1"/>
  <c r="F478" i="1"/>
  <c r="L478" i="1" s="1"/>
  <c r="F477" i="1"/>
  <c r="L477" i="1" s="1"/>
  <c r="K476" i="1"/>
  <c r="J476" i="1"/>
  <c r="F476" i="1"/>
  <c r="L476" i="1" s="1"/>
  <c r="F475" i="1"/>
  <c r="L475" i="1" s="1"/>
  <c r="K474" i="1"/>
  <c r="J474" i="1"/>
  <c r="F474" i="1"/>
  <c r="L474" i="1" s="1"/>
  <c r="F473" i="1"/>
  <c r="L473" i="1" s="1"/>
  <c r="F472" i="1"/>
  <c r="L472" i="1" s="1"/>
  <c r="F471" i="1"/>
  <c r="L471" i="1" s="1"/>
  <c r="K470" i="1"/>
  <c r="J470" i="1"/>
  <c r="F470" i="1"/>
  <c r="L470" i="1" s="1"/>
  <c r="K469" i="1"/>
  <c r="J469" i="1"/>
  <c r="F469" i="1"/>
  <c r="L469" i="1" s="1"/>
  <c r="F468" i="1"/>
  <c r="L468" i="1" s="1"/>
  <c r="K467" i="1"/>
  <c r="J467" i="1"/>
  <c r="F467" i="1"/>
  <c r="L467" i="1" s="1"/>
  <c r="F466" i="1"/>
  <c r="L466" i="1" s="1"/>
  <c r="V465" i="1"/>
  <c r="L465" i="1"/>
  <c r="J465" i="1"/>
  <c r="F465" i="1"/>
  <c r="F501" i="1" s="1"/>
  <c r="L464" i="1"/>
  <c r="C463" i="1"/>
  <c r="F462" i="1"/>
  <c r="K461" i="1"/>
  <c r="J461" i="1"/>
  <c r="F461" i="1"/>
  <c r="L461" i="1" s="1"/>
  <c r="K460" i="1"/>
  <c r="J460" i="1"/>
  <c r="F460" i="1"/>
  <c r="L460" i="1" s="1"/>
  <c r="K459" i="1"/>
  <c r="J459" i="1"/>
  <c r="F459" i="1"/>
  <c r="L459" i="1" s="1"/>
  <c r="K458" i="1"/>
  <c r="J458" i="1"/>
  <c r="F458" i="1"/>
  <c r="L458" i="1" s="1"/>
  <c r="K457" i="1"/>
  <c r="J457" i="1"/>
  <c r="F457" i="1"/>
  <c r="L457" i="1" s="1"/>
  <c r="K456" i="1"/>
  <c r="J456" i="1"/>
  <c r="F456" i="1"/>
  <c r="L456" i="1" s="1"/>
  <c r="K455" i="1"/>
  <c r="J455" i="1"/>
  <c r="F455" i="1"/>
  <c r="L455" i="1" s="1"/>
  <c r="K454" i="1"/>
  <c r="J454" i="1"/>
  <c r="F454" i="1"/>
  <c r="L454" i="1" s="1"/>
  <c r="K453" i="1"/>
  <c r="J453" i="1"/>
  <c r="F453" i="1"/>
  <c r="L453" i="1" s="1"/>
  <c r="K452" i="1"/>
  <c r="J452" i="1"/>
  <c r="F452" i="1"/>
  <c r="L452" i="1" s="1"/>
  <c r="K451" i="1"/>
  <c r="J451" i="1"/>
  <c r="F451" i="1"/>
  <c r="L451" i="1" s="1"/>
  <c r="K450" i="1"/>
  <c r="J450" i="1"/>
  <c r="F450" i="1"/>
  <c r="L450" i="1" s="1"/>
  <c r="K449" i="1"/>
  <c r="J449" i="1"/>
  <c r="F449" i="1"/>
  <c r="L449" i="1" s="1"/>
  <c r="I448" i="1"/>
  <c r="I463" i="1" s="1"/>
  <c r="P463" i="1" s="1"/>
  <c r="H448" i="1"/>
  <c r="H463" i="1" s="1"/>
  <c r="O463" i="1" s="1"/>
  <c r="G448" i="1"/>
  <c r="G463" i="1" s="1"/>
  <c r="N463" i="1" s="1"/>
  <c r="E448" i="1"/>
  <c r="E463" i="1" s="1"/>
  <c r="D448" i="1"/>
  <c r="B448" i="1"/>
  <c r="K447" i="1"/>
  <c r="J447" i="1"/>
  <c r="F447" i="1"/>
  <c r="L447" i="1" s="1"/>
  <c r="K446" i="1"/>
  <c r="J446" i="1"/>
  <c r="F446" i="1"/>
  <c r="L446" i="1" s="1"/>
  <c r="F445" i="1"/>
  <c r="F444" i="1"/>
  <c r="F443" i="1"/>
  <c r="F442" i="1"/>
  <c r="K441" i="1"/>
  <c r="J441" i="1"/>
  <c r="F441" i="1"/>
  <c r="L441" i="1" s="1"/>
  <c r="K440" i="1"/>
  <c r="F440" i="1"/>
  <c r="J440" i="1" s="1"/>
  <c r="L439" i="1"/>
  <c r="F439" i="1"/>
  <c r="J439" i="1" s="1"/>
  <c r="K438" i="1"/>
  <c r="J438" i="1"/>
  <c r="F438" i="1"/>
  <c r="L438" i="1" s="1"/>
  <c r="K437" i="1"/>
  <c r="F437" i="1"/>
  <c r="L437" i="1" s="1"/>
  <c r="K436" i="1"/>
  <c r="J436" i="1"/>
  <c r="F436" i="1"/>
  <c r="L436" i="1" s="1"/>
  <c r="K435" i="1"/>
  <c r="F435" i="1"/>
  <c r="L435" i="1" s="1"/>
  <c r="K434" i="1"/>
  <c r="F434" i="1"/>
  <c r="L434" i="1" s="1"/>
  <c r="K433" i="1"/>
  <c r="J433" i="1"/>
  <c r="F433" i="1"/>
  <c r="L433" i="1" s="1"/>
  <c r="K432" i="1"/>
  <c r="J432" i="1"/>
  <c r="F432" i="1"/>
  <c r="L432" i="1" s="1"/>
  <c r="K431" i="1"/>
  <c r="J431" i="1"/>
  <c r="F431" i="1"/>
  <c r="L431" i="1" s="1"/>
  <c r="K430" i="1"/>
  <c r="F430" i="1"/>
  <c r="F448" i="1" s="1"/>
  <c r="L448" i="1" s="1"/>
  <c r="L429" i="1"/>
  <c r="K429" i="1"/>
  <c r="J429" i="1"/>
  <c r="J428" i="1"/>
  <c r="F428" i="1"/>
  <c r="D428" i="1"/>
  <c r="K428" i="1" s="1"/>
  <c r="U427" i="1"/>
  <c r="V427" i="1" s="1"/>
  <c r="F427" i="1"/>
  <c r="F463" i="1" s="1"/>
  <c r="D427" i="1"/>
  <c r="L426" i="1"/>
  <c r="C425" i="1"/>
  <c r="F424" i="1"/>
  <c r="K423" i="1"/>
  <c r="J423" i="1"/>
  <c r="F423" i="1"/>
  <c r="L423" i="1" s="1"/>
  <c r="K422" i="1"/>
  <c r="J422" i="1"/>
  <c r="F422" i="1"/>
  <c r="L422" i="1" s="1"/>
  <c r="K421" i="1"/>
  <c r="J421" i="1"/>
  <c r="F421" i="1"/>
  <c r="L421" i="1" s="1"/>
  <c r="K420" i="1"/>
  <c r="J420" i="1"/>
  <c r="F420" i="1"/>
  <c r="L420" i="1" s="1"/>
  <c r="K419" i="1"/>
  <c r="J419" i="1"/>
  <c r="F419" i="1"/>
  <c r="L419" i="1" s="1"/>
  <c r="K418" i="1"/>
  <c r="J418" i="1"/>
  <c r="F418" i="1"/>
  <c r="L418" i="1" s="1"/>
  <c r="K417" i="1"/>
  <c r="J417" i="1"/>
  <c r="F417" i="1"/>
  <c r="L417" i="1" s="1"/>
  <c r="K416" i="1"/>
  <c r="J416" i="1"/>
  <c r="F416" i="1"/>
  <c r="L416" i="1" s="1"/>
  <c r="K415" i="1"/>
  <c r="F415" i="1"/>
  <c r="J415" i="1" s="1"/>
  <c r="K414" i="1"/>
  <c r="J414" i="1"/>
  <c r="F414" i="1"/>
  <c r="L414" i="1" s="1"/>
  <c r="K413" i="1"/>
  <c r="J413" i="1"/>
  <c r="F413" i="1"/>
  <c r="L413" i="1" s="1"/>
  <c r="K412" i="1"/>
  <c r="F412" i="1"/>
  <c r="J412" i="1" s="1"/>
  <c r="K411" i="1"/>
  <c r="J411" i="1"/>
  <c r="F411" i="1"/>
  <c r="L411" i="1" s="1"/>
  <c r="I410" i="1"/>
  <c r="I425" i="1" s="1"/>
  <c r="P425" i="1" s="1"/>
  <c r="H410" i="1"/>
  <c r="H425" i="1" s="1"/>
  <c r="O425" i="1" s="1"/>
  <c r="G410" i="1"/>
  <c r="G425" i="1" s="1"/>
  <c r="N425" i="1" s="1"/>
  <c r="E410" i="1"/>
  <c r="E425" i="1" s="1"/>
  <c r="D410" i="1"/>
  <c r="B410" i="1"/>
  <c r="B425" i="1" s="1"/>
  <c r="K409" i="1"/>
  <c r="J409" i="1"/>
  <c r="F409" i="1"/>
  <c r="L409" i="1" s="1"/>
  <c r="K408" i="1"/>
  <c r="J408" i="1"/>
  <c r="F408" i="1"/>
  <c r="L408" i="1" s="1"/>
  <c r="F407" i="1"/>
  <c r="L407" i="1" s="1"/>
  <c r="F406" i="1"/>
  <c r="L406" i="1" s="1"/>
  <c r="F405" i="1"/>
  <c r="L405" i="1" s="1"/>
  <c r="F404" i="1"/>
  <c r="L404" i="1" s="1"/>
  <c r="K403" i="1"/>
  <c r="J403" i="1"/>
  <c r="F403" i="1"/>
  <c r="L403" i="1" s="1"/>
  <c r="F402" i="1"/>
  <c r="L402" i="1" s="1"/>
  <c r="F401" i="1"/>
  <c r="L401" i="1" s="1"/>
  <c r="F400" i="1"/>
  <c r="L400" i="1" s="1"/>
  <c r="F399" i="1"/>
  <c r="L399" i="1" s="1"/>
  <c r="K398" i="1"/>
  <c r="J398" i="1"/>
  <c r="F398" i="1"/>
  <c r="L398" i="1" s="1"/>
  <c r="F397" i="1"/>
  <c r="L397" i="1" s="1"/>
  <c r="F396" i="1"/>
  <c r="L396" i="1" s="1"/>
  <c r="F395" i="1"/>
  <c r="L395" i="1" s="1"/>
  <c r="F394" i="1"/>
  <c r="L394" i="1" s="1"/>
  <c r="K393" i="1"/>
  <c r="J393" i="1"/>
  <c r="F393" i="1"/>
  <c r="L393" i="1" s="1"/>
  <c r="F392" i="1"/>
  <c r="F410" i="1" s="1"/>
  <c r="L391" i="1"/>
  <c r="K391" i="1"/>
  <c r="J391" i="1"/>
  <c r="J390" i="1"/>
  <c r="F390" i="1"/>
  <c r="D390" i="1"/>
  <c r="K390" i="1" s="1"/>
  <c r="U389" i="1"/>
  <c r="V389" i="1" s="1"/>
  <c r="K389" i="1"/>
  <c r="F389" i="1"/>
  <c r="D389" i="1"/>
  <c r="D425" i="1" s="1"/>
  <c r="L388" i="1"/>
  <c r="C387" i="1"/>
  <c r="F386" i="1"/>
  <c r="K385" i="1"/>
  <c r="J385" i="1"/>
  <c r="F385" i="1"/>
  <c r="L385" i="1" s="1"/>
  <c r="K384" i="1"/>
  <c r="J384" i="1"/>
  <c r="F384" i="1"/>
  <c r="L384" i="1" s="1"/>
  <c r="K383" i="1"/>
  <c r="J383" i="1"/>
  <c r="F383" i="1"/>
  <c r="L383" i="1" s="1"/>
  <c r="K382" i="1"/>
  <c r="J382" i="1"/>
  <c r="F382" i="1"/>
  <c r="L382" i="1" s="1"/>
  <c r="K381" i="1"/>
  <c r="J381" i="1"/>
  <c r="F381" i="1"/>
  <c r="L381" i="1" s="1"/>
  <c r="K380" i="1"/>
  <c r="J380" i="1"/>
  <c r="F380" i="1"/>
  <c r="L380" i="1" s="1"/>
  <c r="K379" i="1"/>
  <c r="J379" i="1"/>
  <c r="F379" i="1"/>
  <c r="L379" i="1" s="1"/>
  <c r="K378" i="1"/>
  <c r="J378" i="1"/>
  <c r="F378" i="1"/>
  <c r="L378" i="1" s="1"/>
  <c r="K377" i="1"/>
  <c r="J377" i="1"/>
  <c r="F377" i="1"/>
  <c r="L377" i="1" s="1"/>
  <c r="K376" i="1"/>
  <c r="J376" i="1"/>
  <c r="F376" i="1"/>
  <c r="L376" i="1" s="1"/>
  <c r="K375" i="1"/>
  <c r="J375" i="1"/>
  <c r="F375" i="1"/>
  <c r="L375" i="1" s="1"/>
  <c r="K374" i="1"/>
  <c r="J374" i="1"/>
  <c r="F374" i="1"/>
  <c r="L374" i="1" s="1"/>
  <c r="K373" i="1"/>
  <c r="J373" i="1"/>
  <c r="F373" i="1"/>
  <c r="L373" i="1" s="1"/>
  <c r="I372" i="1"/>
  <c r="I387" i="1" s="1"/>
  <c r="P387" i="1" s="1"/>
  <c r="H372" i="1"/>
  <c r="H387" i="1" s="1"/>
  <c r="O387" i="1" s="1"/>
  <c r="G372" i="1"/>
  <c r="G387" i="1" s="1"/>
  <c r="N387" i="1" s="1"/>
  <c r="E372" i="1"/>
  <c r="E387" i="1" s="1"/>
  <c r="D372" i="1"/>
  <c r="D387" i="1" s="1"/>
  <c r="B372" i="1"/>
  <c r="B387" i="1" s="1"/>
  <c r="K371" i="1"/>
  <c r="J371" i="1"/>
  <c r="F371" i="1"/>
  <c r="L371" i="1" s="1"/>
  <c r="F370" i="1"/>
  <c r="L370" i="1" s="1"/>
  <c r="F369" i="1"/>
  <c r="L369" i="1" s="1"/>
  <c r="F368" i="1"/>
  <c r="L368" i="1" s="1"/>
  <c r="F367" i="1"/>
  <c r="L367" i="1" s="1"/>
  <c r="F366" i="1"/>
  <c r="L366" i="1" s="1"/>
  <c r="K365" i="1"/>
  <c r="J365" i="1"/>
  <c r="F365" i="1"/>
  <c r="L365" i="1" s="1"/>
  <c r="F364" i="1"/>
  <c r="L364" i="1" s="1"/>
  <c r="F363" i="1"/>
  <c r="L363" i="1" s="1"/>
  <c r="F362" i="1"/>
  <c r="L362" i="1" s="1"/>
  <c r="F361" i="1"/>
  <c r="L361" i="1" s="1"/>
  <c r="K360" i="1"/>
  <c r="J360" i="1"/>
  <c r="F360" i="1"/>
  <c r="L360" i="1" s="1"/>
  <c r="F359" i="1"/>
  <c r="L359" i="1" s="1"/>
  <c r="B359" i="1"/>
  <c r="B511" i="1" s="1"/>
  <c r="L358" i="1"/>
  <c r="J358" i="1"/>
  <c r="F358" i="1"/>
  <c r="K358" i="1" s="1"/>
  <c r="L357" i="1"/>
  <c r="K357" i="1"/>
  <c r="J357" i="1"/>
  <c r="F357" i="1"/>
  <c r="L356" i="1"/>
  <c r="K356" i="1"/>
  <c r="J356" i="1"/>
  <c r="F356" i="1"/>
  <c r="L355" i="1"/>
  <c r="K355" i="1"/>
  <c r="J355" i="1"/>
  <c r="F355" i="1"/>
  <c r="L354" i="1"/>
  <c r="J354" i="1"/>
  <c r="F354" i="1"/>
  <c r="F372" i="1" s="1"/>
  <c r="L353" i="1"/>
  <c r="K353" i="1"/>
  <c r="J353" i="1"/>
  <c r="F352" i="1"/>
  <c r="L352" i="1" s="1"/>
  <c r="U351" i="1"/>
  <c r="V351" i="1" s="1"/>
  <c r="K351" i="1"/>
  <c r="F351" i="1"/>
  <c r="L350" i="1"/>
  <c r="C349" i="1"/>
  <c r="B349" i="1"/>
  <c r="F348" i="1"/>
  <c r="L347" i="1"/>
  <c r="K347" i="1"/>
  <c r="J347" i="1"/>
  <c r="F347" i="1"/>
  <c r="L346" i="1"/>
  <c r="K346" i="1"/>
  <c r="J346" i="1"/>
  <c r="F346" i="1"/>
  <c r="L345" i="1"/>
  <c r="K345" i="1"/>
  <c r="J345" i="1"/>
  <c r="F345" i="1"/>
  <c r="L344" i="1"/>
  <c r="K344" i="1"/>
  <c r="J344" i="1"/>
  <c r="F344" i="1"/>
  <c r="L343" i="1"/>
  <c r="K343" i="1"/>
  <c r="J343" i="1"/>
  <c r="F343" i="1"/>
  <c r="L342" i="1"/>
  <c r="K342" i="1"/>
  <c r="J342" i="1"/>
  <c r="F342" i="1"/>
  <c r="L341" i="1"/>
  <c r="K341" i="1"/>
  <c r="J341" i="1"/>
  <c r="F341" i="1"/>
  <c r="L340" i="1"/>
  <c r="K340" i="1"/>
  <c r="J340" i="1"/>
  <c r="F340" i="1"/>
  <c r="L339" i="1"/>
  <c r="K339" i="1"/>
  <c r="J339" i="1"/>
  <c r="F339" i="1"/>
  <c r="L338" i="1"/>
  <c r="K338" i="1"/>
  <c r="J338" i="1"/>
  <c r="F338" i="1"/>
  <c r="L337" i="1"/>
  <c r="K337" i="1"/>
  <c r="J337" i="1"/>
  <c r="F337" i="1"/>
  <c r="L336" i="1"/>
  <c r="K336" i="1"/>
  <c r="J336" i="1"/>
  <c r="F336" i="1"/>
  <c r="L335" i="1"/>
  <c r="K335" i="1"/>
  <c r="J335" i="1"/>
  <c r="F335" i="1"/>
  <c r="I334" i="1"/>
  <c r="I349" i="1" s="1"/>
  <c r="P349" i="1" s="1"/>
  <c r="H334" i="1"/>
  <c r="H349" i="1" s="1"/>
  <c r="O349" i="1" s="1"/>
  <c r="G334" i="1"/>
  <c r="G349" i="1" s="1"/>
  <c r="N349" i="1" s="1"/>
  <c r="F334" i="1"/>
  <c r="L334" i="1" s="1"/>
  <c r="E334" i="1"/>
  <c r="E349" i="1" s="1"/>
  <c r="D334" i="1"/>
  <c r="D349" i="1" s="1"/>
  <c r="B334" i="1"/>
  <c r="L333" i="1"/>
  <c r="K333" i="1"/>
  <c r="J333" i="1"/>
  <c r="F333" i="1"/>
  <c r="L332" i="1"/>
  <c r="K332" i="1"/>
  <c r="J332" i="1"/>
  <c r="F332" i="1"/>
  <c r="L331" i="1"/>
  <c r="J331" i="1"/>
  <c r="F331" i="1"/>
  <c r="K331" i="1" s="1"/>
  <c r="L330" i="1"/>
  <c r="J330" i="1"/>
  <c r="F330" i="1"/>
  <c r="K330" i="1" s="1"/>
  <c r="L329" i="1"/>
  <c r="J329" i="1"/>
  <c r="F329" i="1"/>
  <c r="K329" i="1" s="1"/>
  <c r="L328" i="1"/>
  <c r="J328" i="1"/>
  <c r="F328" i="1"/>
  <c r="K328" i="1" s="1"/>
  <c r="L327" i="1"/>
  <c r="J327" i="1"/>
  <c r="F327" i="1"/>
  <c r="K327" i="1" s="1"/>
  <c r="L326" i="1"/>
  <c r="J326" i="1"/>
  <c r="F326" i="1"/>
  <c r="K326" i="1" s="1"/>
  <c r="L325" i="1"/>
  <c r="K325" i="1"/>
  <c r="J325" i="1"/>
  <c r="F325" i="1"/>
  <c r="L324" i="1"/>
  <c r="J324" i="1"/>
  <c r="F324" i="1"/>
  <c r="K324" i="1" s="1"/>
  <c r="L323" i="1"/>
  <c r="J323" i="1"/>
  <c r="F323" i="1"/>
  <c r="K323" i="1" s="1"/>
  <c r="L322" i="1"/>
  <c r="K322" i="1"/>
  <c r="J322" i="1"/>
  <c r="F322" i="1"/>
  <c r="L321" i="1"/>
  <c r="J321" i="1"/>
  <c r="F321" i="1"/>
  <c r="K321" i="1" s="1"/>
  <c r="L320" i="1"/>
  <c r="J320" i="1"/>
  <c r="F320" i="1"/>
  <c r="K320" i="1" s="1"/>
  <c r="L319" i="1"/>
  <c r="J319" i="1"/>
  <c r="F319" i="1"/>
  <c r="K319" i="1" s="1"/>
  <c r="L318" i="1"/>
  <c r="J318" i="1"/>
  <c r="F318" i="1"/>
  <c r="K318" i="1" s="1"/>
  <c r="L317" i="1"/>
  <c r="K317" i="1"/>
  <c r="J317" i="1"/>
  <c r="F317" i="1"/>
  <c r="L316" i="1"/>
  <c r="J316" i="1"/>
  <c r="F316" i="1"/>
  <c r="K316" i="1" s="1"/>
  <c r="L315" i="1"/>
  <c r="K315" i="1"/>
  <c r="J315" i="1"/>
  <c r="K314" i="1"/>
  <c r="F314" i="1"/>
  <c r="J314" i="1" s="1"/>
  <c r="V313" i="1"/>
  <c r="L313" i="1"/>
  <c r="J313" i="1"/>
  <c r="F313" i="1"/>
  <c r="K313" i="1" s="1"/>
  <c r="L312" i="1"/>
  <c r="C311" i="1"/>
  <c r="F310" i="1"/>
  <c r="K309" i="1"/>
  <c r="J309" i="1"/>
  <c r="F309" i="1"/>
  <c r="L309" i="1" s="1"/>
  <c r="K308" i="1"/>
  <c r="J308" i="1"/>
  <c r="F308" i="1"/>
  <c r="L308" i="1" s="1"/>
  <c r="K307" i="1"/>
  <c r="J307" i="1"/>
  <c r="F307" i="1"/>
  <c r="L307" i="1" s="1"/>
  <c r="K306" i="1"/>
  <c r="J306" i="1"/>
  <c r="F306" i="1"/>
  <c r="L306" i="1" s="1"/>
  <c r="K305" i="1"/>
  <c r="J305" i="1"/>
  <c r="F305" i="1"/>
  <c r="L305" i="1" s="1"/>
  <c r="K304" i="1"/>
  <c r="J304" i="1"/>
  <c r="F304" i="1"/>
  <c r="L304" i="1" s="1"/>
  <c r="K303" i="1"/>
  <c r="J303" i="1"/>
  <c r="F303" i="1"/>
  <c r="L303" i="1" s="1"/>
  <c r="K302" i="1"/>
  <c r="J302" i="1"/>
  <c r="F302" i="1"/>
  <c r="L302" i="1" s="1"/>
  <c r="K301" i="1"/>
  <c r="J301" i="1"/>
  <c r="F301" i="1"/>
  <c r="L301" i="1" s="1"/>
  <c r="K300" i="1"/>
  <c r="J300" i="1"/>
  <c r="F300" i="1"/>
  <c r="L300" i="1" s="1"/>
  <c r="K299" i="1"/>
  <c r="J299" i="1"/>
  <c r="F299" i="1"/>
  <c r="L299" i="1" s="1"/>
  <c r="K298" i="1"/>
  <c r="J298" i="1"/>
  <c r="F298" i="1"/>
  <c r="L298" i="1" s="1"/>
  <c r="K297" i="1"/>
  <c r="J297" i="1"/>
  <c r="F297" i="1"/>
  <c r="L297" i="1" s="1"/>
  <c r="I296" i="1"/>
  <c r="I311" i="1" s="1"/>
  <c r="P311" i="1" s="1"/>
  <c r="H296" i="1"/>
  <c r="H311" i="1" s="1"/>
  <c r="O311" i="1" s="1"/>
  <c r="G296" i="1"/>
  <c r="G311" i="1" s="1"/>
  <c r="N311" i="1" s="1"/>
  <c r="E296" i="1"/>
  <c r="E311" i="1" s="1"/>
  <c r="D296" i="1"/>
  <c r="B296" i="1"/>
  <c r="B311" i="1" s="1"/>
  <c r="K295" i="1"/>
  <c r="J295" i="1"/>
  <c r="F295" i="1"/>
  <c r="L295" i="1" s="1"/>
  <c r="F294" i="1"/>
  <c r="L294" i="1" s="1"/>
  <c r="F293" i="1"/>
  <c r="L293" i="1" s="1"/>
  <c r="F292" i="1"/>
  <c r="L292" i="1" s="1"/>
  <c r="F291" i="1"/>
  <c r="L291" i="1" s="1"/>
  <c r="F290" i="1"/>
  <c r="L290" i="1" s="1"/>
  <c r="F289" i="1"/>
  <c r="L289" i="1" s="1"/>
  <c r="F288" i="1"/>
  <c r="L288" i="1" s="1"/>
  <c r="K287" i="1"/>
  <c r="J287" i="1"/>
  <c r="F287" i="1"/>
  <c r="L287" i="1" s="1"/>
  <c r="F286" i="1"/>
  <c r="F285" i="1"/>
  <c r="K284" i="1"/>
  <c r="J284" i="1"/>
  <c r="F284" i="1"/>
  <c r="L284" i="1" s="1"/>
  <c r="F283" i="1"/>
  <c r="F282" i="1"/>
  <c r="F281" i="1"/>
  <c r="K280" i="1"/>
  <c r="J280" i="1"/>
  <c r="F280" i="1"/>
  <c r="L280" i="1" s="1"/>
  <c r="K279" i="1"/>
  <c r="J279" i="1"/>
  <c r="F279" i="1"/>
  <c r="L279" i="1" s="1"/>
  <c r="F278" i="1"/>
  <c r="L277" i="1"/>
  <c r="K277" i="1"/>
  <c r="J277" i="1"/>
  <c r="L276" i="1"/>
  <c r="J276" i="1"/>
  <c r="F276" i="1"/>
  <c r="D276" i="1"/>
  <c r="K276" i="1" s="1"/>
  <c r="U275" i="1"/>
  <c r="U615" i="1" s="1"/>
  <c r="F275" i="1"/>
  <c r="D275" i="1"/>
  <c r="D311" i="1" s="1"/>
  <c r="L274" i="1"/>
  <c r="N273" i="1"/>
  <c r="I273" i="1"/>
  <c r="P273" i="1" s="1"/>
  <c r="D273" i="1"/>
  <c r="C273" i="1"/>
  <c r="B273" i="1"/>
  <c r="F272" i="1"/>
  <c r="L271" i="1"/>
  <c r="K271" i="1"/>
  <c r="J271" i="1"/>
  <c r="F271" i="1"/>
  <c r="L270" i="1"/>
  <c r="K270" i="1"/>
  <c r="J270" i="1"/>
  <c r="F270" i="1"/>
  <c r="L269" i="1"/>
  <c r="K269" i="1"/>
  <c r="J269" i="1"/>
  <c r="F269" i="1"/>
  <c r="L268" i="1"/>
  <c r="K268" i="1"/>
  <c r="J268" i="1"/>
  <c r="F268" i="1"/>
  <c r="L267" i="1"/>
  <c r="K267" i="1"/>
  <c r="J267" i="1"/>
  <c r="F267" i="1"/>
  <c r="L266" i="1"/>
  <c r="K266" i="1"/>
  <c r="J266" i="1"/>
  <c r="F266" i="1"/>
  <c r="L265" i="1"/>
  <c r="K265" i="1"/>
  <c r="J265" i="1"/>
  <c r="F265" i="1"/>
  <c r="L264" i="1"/>
  <c r="K264" i="1"/>
  <c r="J264" i="1"/>
  <c r="F264" i="1"/>
  <c r="L263" i="1"/>
  <c r="K263" i="1"/>
  <c r="J263" i="1"/>
  <c r="F263" i="1"/>
  <c r="L262" i="1"/>
  <c r="K262" i="1"/>
  <c r="J262" i="1"/>
  <c r="F262" i="1"/>
  <c r="L261" i="1"/>
  <c r="K261" i="1"/>
  <c r="J261" i="1"/>
  <c r="F261" i="1"/>
  <c r="L260" i="1"/>
  <c r="K260" i="1"/>
  <c r="J260" i="1"/>
  <c r="F260" i="1"/>
  <c r="L259" i="1"/>
  <c r="K259" i="1"/>
  <c r="J259" i="1"/>
  <c r="F259" i="1"/>
  <c r="L258" i="1"/>
  <c r="I258" i="1"/>
  <c r="H258" i="1"/>
  <c r="H273" i="1" s="1"/>
  <c r="O273" i="1" s="1"/>
  <c r="G258" i="1"/>
  <c r="F258" i="1"/>
  <c r="J258" i="1" s="1"/>
  <c r="E258" i="1"/>
  <c r="E273" i="1" s="1"/>
  <c r="D258" i="1"/>
  <c r="K258" i="1" s="1"/>
  <c r="B258" i="1"/>
  <c r="L257" i="1"/>
  <c r="K257" i="1"/>
  <c r="J257" i="1"/>
  <c r="F257" i="1"/>
  <c r="L256" i="1"/>
  <c r="K256" i="1"/>
  <c r="J256" i="1"/>
  <c r="F256" i="1"/>
  <c r="L255" i="1"/>
  <c r="J255" i="1"/>
  <c r="F255" i="1"/>
  <c r="K255" i="1" s="1"/>
  <c r="L254" i="1"/>
  <c r="J254" i="1"/>
  <c r="F254" i="1"/>
  <c r="K254" i="1" s="1"/>
  <c r="L253" i="1"/>
  <c r="J253" i="1"/>
  <c r="F253" i="1"/>
  <c r="K253" i="1" s="1"/>
  <c r="L252" i="1"/>
  <c r="J252" i="1"/>
  <c r="F252" i="1"/>
  <c r="K252" i="1" s="1"/>
  <c r="L251" i="1"/>
  <c r="J251" i="1"/>
  <c r="F251" i="1"/>
  <c r="K251" i="1" s="1"/>
  <c r="L250" i="1"/>
  <c r="J250" i="1"/>
  <c r="F250" i="1"/>
  <c r="K250" i="1" s="1"/>
  <c r="L249" i="1"/>
  <c r="K249" i="1"/>
  <c r="J249" i="1"/>
  <c r="F249" i="1"/>
  <c r="L248" i="1"/>
  <c r="J248" i="1"/>
  <c r="F248" i="1"/>
  <c r="K248" i="1" s="1"/>
  <c r="L247" i="1"/>
  <c r="J247" i="1"/>
  <c r="F247" i="1"/>
  <c r="K247" i="1" s="1"/>
  <c r="L246" i="1"/>
  <c r="K246" i="1"/>
  <c r="J246" i="1"/>
  <c r="F246" i="1"/>
  <c r="L245" i="1"/>
  <c r="J245" i="1"/>
  <c r="F245" i="1"/>
  <c r="K245" i="1" s="1"/>
  <c r="L244" i="1"/>
  <c r="J244" i="1"/>
  <c r="F244" i="1"/>
  <c r="K244" i="1" s="1"/>
  <c r="L243" i="1"/>
  <c r="J243" i="1"/>
  <c r="F243" i="1"/>
  <c r="K243" i="1" s="1"/>
  <c r="L242" i="1"/>
  <c r="J242" i="1"/>
  <c r="F242" i="1"/>
  <c r="K242" i="1" s="1"/>
  <c r="L241" i="1"/>
  <c r="K241" i="1"/>
  <c r="J241" i="1"/>
  <c r="F241" i="1"/>
  <c r="L240" i="1"/>
  <c r="J240" i="1"/>
  <c r="F240" i="1"/>
  <c r="K240" i="1" s="1"/>
  <c r="L239" i="1"/>
  <c r="K239" i="1"/>
  <c r="J239" i="1"/>
  <c r="F238" i="1"/>
  <c r="D238" i="1"/>
  <c r="V237" i="1"/>
  <c r="F237" i="1"/>
  <c r="D237" i="1"/>
  <c r="L236" i="1"/>
  <c r="O235" i="1"/>
  <c r="C235" i="1"/>
  <c r="F234" i="1"/>
  <c r="K233" i="1"/>
  <c r="J233" i="1"/>
  <c r="F233" i="1"/>
  <c r="L233" i="1" s="1"/>
  <c r="K232" i="1"/>
  <c r="J232" i="1"/>
  <c r="F232" i="1"/>
  <c r="L232" i="1" s="1"/>
  <c r="K231" i="1"/>
  <c r="J231" i="1"/>
  <c r="F231" i="1"/>
  <c r="L231" i="1" s="1"/>
  <c r="K230" i="1"/>
  <c r="J230" i="1"/>
  <c r="F230" i="1"/>
  <c r="L230" i="1" s="1"/>
  <c r="K229" i="1"/>
  <c r="J229" i="1"/>
  <c r="F229" i="1"/>
  <c r="L229" i="1" s="1"/>
  <c r="K228" i="1"/>
  <c r="J228" i="1"/>
  <c r="F228" i="1"/>
  <c r="L228" i="1" s="1"/>
  <c r="K227" i="1"/>
  <c r="J227" i="1"/>
  <c r="F227" i="1"/>
  <c r="L227" i="1" s="1"/>
  <c r="K226" i="1"/>
  <c r="J226" i="1"/>
  <c r="F226" i="1"/>
  <c r="L226" i="1" s="1"/>
  <c r="K225" i="1"/>
  <c r="J225" i="1"/>
  <c r="F225" i="1"/>
  <c r="L225" i="1" s="1"/>
  <c r="K224" i="1"/>
  <c r="J224" i="1"/>
  <c r="F224" i="1"/>
  <c r="L224" i="1" s="1"/>
  <c r="K223" i="1"/>
  <c r="J223" i="1"/>
  <c r="F223" i="1"/>
  <c r="L223" i="1" s="1"/>
  <c r="K222" i="1"/>
  <c r="J222" i="1"/>
  <c r="F222" i="1"/>
  <c r="L222" i="1" s="1"/>
  <c r="K221" i="1"/>
  <c r="J221" i="1"/>
  <c r="F221" i="1"/>
  <c r="L221" i="1" s="1"/>
  <c r="I220" i="1"/>
  <c r="I235" i="1" s="1"/>
  <c r="P235" i="1" s="1"/>
  <c r="H220" i="1"/>
  <c r="H235" i="1" s="1"/>
  <c r="G220" i="1"/>
  <c r="G235" i="1" s="1"/>
  <c r="N235" i="1" s="1"/>
  <c r="E220" i="1"/>
  <c r="E235" i="1" s="1"/>
  <c r="D220" i="1"/>
  <c r="B220" i="1"/>
  <c r="K219" i="1"/>
  <c r="J219" i="1"/>
  <c r="F219" i="1"/>
  <c r="L219" i="1" s="1"/>
  <c r="K218" i="1"/>
  <c r="J218" i="1"/>
  <c r="F218" i="1"/>
  <c r="L218" i="1" s="1"/>
  <c r="K217" i="1"/>
  <c r="F217" i="1"/>
  <c r="K216" i="1"/>
  <c r="F216" i="1"/>
  <c r="K215" i="1"/>
  <c r="F215" i="1"/>
  <c r="K214" i="1"/>
  <c r="F214" i="1"/>
  <c r="K213" i="1"/>
  <c r="J213" i="1"/>
  <c r="F213" i="1"/>
  <c r="L213" i="1" s="1"/>
  <c r="F212" i="1"/>
  <c r="F211" i="1"/>
  <c r="F210" i="1"/>
  <c r="F209" i="1"/>
  <c r="K208" i="1"/>
  <c r="J208" i="1"/>
  <c r="F208" i="1"/>
  <c r="L208" i="1" s="1"/>
  <c r="K207" i="1"/>
  <c r="F207" i="1"/>
  <c r="K206" i="1"/>
  <c r="F206" i="1"/>
  <c r="K205" i="1"/>
  <c r="J205" i="1"/>
  <c r="F205" i="1"/>
  <c r="L205" i="1" s="1"/>
  <c r="F204" i="1"/>
  <c r="F203" i="1"/>
  <c r="F202" i="1"/>
  <c r="L201" i="1"/>
  <c r="K201" i="1"/>
  <c r="J201" i="1"/>
  <c r="L200" i="1"/>
  <c r="J200" i="1"/>
  <c r="F200" i="1"/>
  <c r="D200" i="1"/>
  <c r="K200" i="1" s="1"/>
  <c r="V199" i="1"/>
  <c r="J199" i="1"/>
  <c r="F199" i="1"/>
  <c r="D199" i="1"/>
  <c r="L199" i="1" s="1"/>
  <c r="L198" i="1"/>
  <c r="N197" i="1"/>
  <c r="C197" i="1"/>
  <c r="B197" i="1"/>
  <c r="F196" i="1"/>
  <c r="L195" i="1"/>
  <c r="K195" i="1"/>
  <c r="J195" i="1"/>
  <c r="F195" i="1"/>
  <c r="L194" i="1"/>
  <c r="K194" i="1"/>
  <c r="J194" i="1"/>
  <c r="F194" i="1"/>
  <c r="L193" i="1"/>
  <c r="K193" i="1"/>
  <c r="J193" i="1"/>
  <c r="F193" i="1"/>
  <c r="L192" i="1"/>
  <c r="K192" i="1"/>
  <c r="J192" i="1"/>
  <c r="F192" i="1"/>
  <c r="L191" i="1"/>
  <c r="K191" i="1"/>
  <c r="J191" i="1"/>
  <c r="F191" i="1"/>
  <c r="L190" i="1"/>
  <c r="K190" i="1"/>
  <c r="J190" i="1"/>
  <c r="F190" i="1"/>
  <c r="L189" i="1"/>
  <c r="K189" i="1"/>
  <c r="J189" i="1"/>
  <c r="F189" i="1"/>
  <c r="L188" i="1"/>
  <c r="K188" i="1"/>
  <c r="J188" i="1"/>
  <c r="F188" i="1"/>
  <c r="L187" i="1"/>
  <c r="K187" i="1"/>
  <c r="J187" i="1"/>
  <c r="F187" i="1"/>
  <c r="L186" i="1"/>
  <c r="K186" i="1"/>
  <c r="J186" i="1"/>
  <c r="F186" i="1"/>
  <c r="L185" i="1"/>
  <c r="K185" i="1"/>
  <c r="J185" i="1"/>
  <c r="F185" i="1"/>
  <c r="L184" i="1"/>
  <c r="K184" i="1"/>
  <c r="J184" i="1"/>
  <c r="F184" i="1"/>
  <c r="L183" i="1"/>
  <c r="K183" i="1"/>
  <c r="J183" i="1"/>
  <c r="F183" i="1"/>
  <c r="I182" i="1"/>
  <c r="I197" i="1" s="1"/>
  <c r="P197" i="1" s="1"/>
  <c r="H182" i="1"/>
  <c r="H197" i="1" s="1"/>
  <c r="O197" i="1" s="1"/>
  <c r="G182" i="1"/>
  <c r="G197" i="1" s="1"/>
  <c r="E182" i="1"/>
  <c r="E197" i="1" s="1"/>
  <c r="D182" i="1"/>
  <c r="B182" i="1"/>
  <c r="L181" i="1"/>
  <c r="K181" i="1"/>
  <c r="J181" i="1"/>
  <c r="F181" i="1"/>
  <c r="L180" i="1"/>
  <c r="J180" i="1"/>
  <c r="F180" i="1"/>
  <c r="K180" i="1" s="1"/>
  <c r="L179" i="1"/>
  <c r="J179" i="1"/>
  <c r="F179" i="1"/>
  <c r="K179" i="1" s="1"/>
  <c r="L178" i="1"/>
  <c r="J178" i="1"/>
  <c r="F178" i="1"/>
  <c r="K178" i="1" s="1"/>
  <c r="L177" i="1"/>
  <c r="J177" i="1"/>
  <c r="F177" i="1"/>
  <c r="K177" i="1" s="1"/>
  <c r="L176" i="1"/>
  <c r="J176" i="1"/>
  <c r="F176" i="1"/>
  <c r="K176" i="1" s="1"/>
  <c r="L175" i="1"/>
  <c r="J175" i="1"/>
  <c r="F175" i="1"/>
  <c r="K175" i="1" s="1"/>
  <c r="L174" i="1"/>
  <c r="J174" i="1"/>
  <c r="F174" i="1"/>
  <c r="K174" i="1" s="1"/>
  <c r="L173" i="1"/>
  <c r="J173" i="1"/>
  <c r="F173" i="1"/>
  <c r="K173" i="1" s="1"/>
  <c r="L172" i="1"/>
  <c r="J172" i="1"/>
  <c r="F172" i="1"/>
  <c r="K172" i="1" s="1"/>
  <c r="L171" i="1"/>
  <c r="J171" i="1"/>
  <c r="F171" i="1"/>
  <c r="K171" i="1" s="1"/>
  <c r="L170" i="1"/>
  <c r="K170" i="1"/>
  <c r="J170" i="1"/>
  <c r="F170" i="1"/>
  <c r="L169" i="1"/>
  <c r="J169" i="1"/>
  <c r="F169" i="1"/>
  <c r="D169" i="1"/>
  <c r="K168" i="1"/>
  <c r="F168" i="1"/>
  <c r="F167" i="1"/>
  <c r="L167" i="1" s="1"/>
  <c r="K166" i="1"/>
  <c r="J166" i="1"/>
  <c r="F166" i="1"/>
  <c r="L166" i="1" s="1"/>
  <c r="K165" i="1"/>
  <c r="F165" i="1"/>
  <c r="L165" i="1" s="1"/>
  <c r="J164" i="1"/>
  <c r="F164" i="1"/>
  <c r="L164" i="1" s="1"/>
  <c r="L163" i="1"/>
  <c r="K163" i="1"/>
  <c r="J163" i="1"/>
  <c r="J162" i="1"/>
  <c r="F162" i="1"/>
  <c r="D162" i="1"/>
  <c r="K162" i="1" s="1"/>
  <c r="V161" i="1"/>
  <c r="J161" i="1"/>
  <c r="F161" i="1"/>
  <c r="D161" i="1"/>
  <c r="K161" i="1" s="1"/>
  <c r="L160" i="1"/>
  <c r="C159" i="1"/>
  <c r="B159" i="1"/>
  <c r="F158" i="1"/>
  <c r="L157" i="1"/>
  <c r="K157" i="1"/>
  <c r="J157" i="1"/>
  <c r="F157" i="1"/>
  <c r="L156" i="1"/>
  <c r="K156" i="1"/>
  <c r="J156" i="1"/>
  <c r="F156" i="1"/>
  <c r="L155" i="1"/>
  <c r="K155" i="1"/>
  <c r="J155" i="1"/>
  <c r="F155" i="1"/>
  <c r="L154" i="1"/>
  <c r="K154" i="1"/>
  <c r="J154" i="1"/>
  <c r="F154" i="1"/>
  <c r="L153" i="1"/>
  <c r="K153" i="1"/>
  <c r="J153" i="1"/>
  <c r="F153" i="1"/>
  <c r="L152" i="1"/>
  <c r="K152" i="1"/>
  <c r="J152" i="1"/>
  <c r="F152" i="1"/>
  <c r="L151" i="1"/>
  <c r="K151" i="1"/>
  <c r="J151" i="1"/>
  <c r="F151" i="1"/>
  <c r="L150" i="1"/>
  <c r="K150" i="1"/>
  <c r="J150" i="1"/>
  <c r="F150" i="1"/>
  <c r="L149" i="1"/>
  <c r="K149" i="1"/>
  <c r="J149" i="1"/>
  <c r="F149" i="1"/>
  <c r="L148" i="1"/>
  <c r="K148" i="1"/>
  <c r="J148" i="1"/>
  <c r="F148" i="1"/>
  <c r="L147" i="1"/>
  <c r="K147" i="1"/>
  <c r="J147" i="1"/>
  <c r="F147" i="1"/>
  <c r="L146" i="1"/>
  <c r="K146" i="1"/>
  <c r="J146" i="1"/>
  <c r="F146" i="1"/>
  <c r="L145" i="1"/>
  <c r="K145" i="1"/>
  <c r="J145" i="1"/>
  <c r="F145" i="1"/>
  <c r="I144" i="1"/>
  <c r="I159" i="1" s="1"/>
  <c r="P159" i="1" s="1"/>
  <c r="H144" i="1"/>
  <c r="H159" i="1" s="1"/>
  <c r="O159" i="1" s="1"/>
  <c r="G144" i="1"/>
  <c r="G159" i="1" s="1"/>
  <c r="N159" i="1" s="1"/>
  <c r="F144" i="1"/>
  <c r="J144" i="1" s="1"/>
  <c r="E144" i="1"/>
  <c r="E159" i="1" s="1"/>
  <c r="B144" i="1"/>
  <c r="L143" i="1"/>
  <c r="K143" i="1"/>
  <c r="J143" i="1"/>
  <c r="F143" i="1"/>
  <c r="L142" i="1"/>
  <c r="K142" i="1"/>
  <c r="J142" i="1"/>
  <c r="F142" i="1"/>
  <c r="L141" i="1"/>
  <c r="K141" i="1"/>
  <c r="J141" i="1"/>
  <c r="F141" i="1"/>
  <c r="L140" i="1"/>
  <c r="K140" i="1"/>
  <c r="J140" i="1"/>
  <c r="F140" i="1"/>
  <c r="L139" i="1"/>
  <c r="K139" i="1"/>
  <c r="J139" i="1"/>
  <c r="F139" i="1"/>
  <c r="L138" i="1"/>
  <c r="K138" i="1"/>
  <c r="J138" i="1"/>
  <c r="F138" i="1"/>
  <c r="L137" i="1"/>
  <c r="K137" i="1"/>
  <c r="J137" i="1"/>
  <c r="F137" i="1"/>
  <c r="L136" i="1"/>
  <c r="K136" i="1"/>
  <c r="J136" i="1"/>
  <c r="F136" i="1"/>
  <c r="L135" i="1"/>
  <c r="K135" i="1"/>
  <c r="J135" i="1"/>
  <c r="F135" i="1"/>
  <c r="L134" i="1"/>
  <c r="K134" i="1"/>
  <c r="J134" i="1"/>
  <c r="F134" i="1"/>
  <c r="L133" i="1"/>
  <c r="K133" i="1"/>
  <c r="J133" i="1"/>
  <c r="F133" i="1"/>
  <c r="L132" i="1"/>
  <c r="K132" i="1"/>
  <c r="J132" i="1"/>
  <c r="F132" i="1"/>
  <c r="L131" i="1"/>
  <c r="K131" i="1"/>
  <c r="J131" i="1"/>
  <c r="F131" i="1"/>
  <c r="L130" i="1"/>
  <c r="K130" i="1"/>
  <c r="J130" i="1"/>
  <c r="F130" i="1"/>
  <c r="L129" i="1"/>
  <c r="K129" i="1"/>
  <c r="J129" i="1"/>
  <c r="F129" i="1"/>
  <c r="L128" i="1"/>
  <c r="K128" i="1"/>
  <c r="J128" i="1"/>
  <c r="F128" i="1"/>
  <c r="L127" i="1"/>
  <c r="K127" i="1"/>
  <c r="J127" i="1"/>
  <c r="F127" i="1"/>
  <c r="J126" i="1"/>
  <c r="F126" i="1"/>
  <c r="D126" i="1"/>
  <c r="L126" i="1" s="1"/>
  <c r="L125" i="1"/>
  <c r="K125" i="1"/>
  <c r="J125" i="1"/>
  <c r="L124" i="1"/>
  <c r="K124" i="1"/>
  <c r="J124" i="1"/>
  <c r="F124" i="1"/>
  <c r="V123" i="1"/>
  <c r="F123" i="1"/>
  <c r="J123" i="1" s="1"/>
  <c r="L122" i="1"/>
  <c r="C121" i="1"/>
  <c r="F120" i="1"/>
  <c r="L119" i="1"/>
  <c r="K119" i="1"/>
  <c r="J119" i="1"/>
  <c r="F119" i="1"/>
  <c r="L118" i="1"/>
  <c r="K118" i="1"/>
  <c r="J118" i="1"/>
  <c r="F118" i="1"/>
  <c r="L117" i="1"/>
  <c r="K117" i="1"/>
  <c r="J117" i="1"/>
  <c r="F117" i="1"/>
  <c r="L116" i="1"/>
  <c r="K116" i="1"/>
  <c r="J116" i="1"/>
  <c r="F116" i="1"/>
  <c r="L115" i="1"/>
  <c r="K115" i="1"/>
  <c r="J115" i="1"/>
  <c r="F115" i="1"/>
  <c r="L114" i="1"/>
  <c r="K114" i="1"/>
  <c r="J114" i="1"/>
  <c r="F114" i="1"/>
  <c r="L113" i="1"/>
  <c r="K113" i="1"/>
  <c r="J113" i="1"/>
  <c r="F113" i="1"/>
  <c r="L112" i="1"/>
  <c r="K112" i="1"/>
  <c r="J112" i="1"/>
  <c r="F112" i="1"/>
  <c r="L111" i="1"/>
  <c r="K111" i="1"/>
  <c r="J111" i="1"/>
  <c r="F111" i="1"/>
  <c r="L110" i="1"/>
  <c r="K110" i="1"/>
  <c r="J110" i="1"/>
  <c r="F110" i="1"/>
  <c r="L109" i="1"/>
  <c r="K109" i="1"/>
  <c r="J109" i="1"/>
  <c r="F109" i="1"/>
  <c r="L108" i="1"/>
  <c r="K108" i="1"/>
  <c r="J108" i="1"/>
  <c r="F108" i="1"/>
  <c r="L107" i="1"/>
  <c r="K107" i="1"/>
  <c r="J107" i="1"/>
  <c r="F107" i="1"/>
  <c r="I106" i="1"/>
  <c r="I121" i="1" s="1"/>
  <c r="P121" i="1" s="1"/>
  <c r="H106" i="1"/>
  <c r="H121" i="1" s="1"/>
  <c r="O121" i="1" s="1"/>
  <c r="G106" i="1"/>
  <c r="G121" i="1" s="1"/>
  <c r="N121" i="1" s="1"/>
  <c r="E106" i="1"/>
  <c r="E121" i="1" s="1"/>
  <c r="B106" i="1"/>
  <c r="B121" i="1" s="1"/>
  <c r="L105" i="1"/>
  <c r="K105" i="1"/>
  <c r="J105" i="1"/>
  <c r="F105" i="1"/>
  <c r="L104" i="1"/>
  <c r="K104" i="1"/>
  <c r="J104" i="1"/>
  <c r="F104" i="1"/>
  <c r="L103" i="1"/>
  <c r="J103" i="1"/>
  <c r="F103" i="1"/>
  <c r="K103" i="1" s="1"/>
  <c r="L102" i="1"/>
  <c r="J102" i="1"/>
  <c r="F102" i="1"/>
  <c r="K102" i="1" s="1"/>
  <c r="L101" i="1"/>
  <c r="J101" i="1"/>
  <c r="F101" i="1"/>
  <c r="K101" i="1" s="1"/>
  <c r="L100" i="1"/>
  <c r="J100" i="1"/>
  <c r="F100" i="1"/>
  <c r="K100" i="1" s="1"/>
  <c r="L99" i="1"/>
  <c r="J99" i="1"/>
  <c r="F99" i="1"/>
  <c r="K99" i="1" s="1"/>
  <c r="L98" i="1"/>
  <c r="J98" i="1"/>
  <c r="F98" i="1"/>
  <c r="K98" i="1" s="1"/>
  <c r="L97" i="1"/>
  <c r="J97" i="1"/>
  <c r="F97" i="1"/>
  <c r="K97" i="1" s="1"/>
  <c r="L96" i="1"/>
  <c r="J96" i="1"/>
  <c r="F96" i="1"/>
  <c r="K96" i="1" s="1"/>
  <c r="L95" i="1"/>
  <c r="J95" i="1"/>
  <c r="F95" i="1"/>
  <c r="K95" i="1" s="1"/>
  <c r="L94" i="1"/>
  <c r="K94" i="1"/>
  <c r="J94" i="1"/>
  <c r="F94" i="1"/>
  <c r="L93" i="1"/>
  <c r="J93" i="1"/>
  <c r="F93" i="1"/>
  <c r="K93" i="1" s="1"/>
  <c r="L92" i="1"/>
  <c r="J92" i="1"/>
  <c r="F92" i="1"/>
  <c r="K92" i="1" s="1"/>
  <c r="L91" i="1"/>
  <c r="K91" i="1"/>
  <c r="J91" i="1"/>
  <c r="F91" i="1"/>
  <c r="L90" i="1"/>
  <c r="J90" i="1"/>
  <c r="F90" i="1"/>
  <c r="K90" i="1" s="1"/>
  <c r="L89" i="1"/>
  <c r="K89" i="1"/>
  <c r="J89" i="1"/>
  <c r="F89" i="1"/>
  <c r="J88" i="1"/>
  <c r="F88" i="1"/>
  <c r="F106" i="1" s="1"/>
  <c r="D88" i="1"/>
  <c r="D506" i="1" s="1"/>
  <c r="L87" i="1"/>
  <c r="K87" i="1"/>
  <c r="J87" i="1"/>
  <c r="L86" i="1"/>
  <c r="J86" i="1"/>
  <c r="F86" i="1"/>
  <c r="K86" i="1" s="1"/>
  <c r="V85" i="1"/>
  <c r="K85" i="1"/>
  <c r="F85" i="1"/>
  <c r="L85" i="1" s="1"/>
  <c r="L84" i="1"/>
  <c r="C83" i="1"/>
  <c r="F82" i="1"/>
  <c r="L81" i="1"/>
  <c r="K81" i="1"/>
  <c r="J81" i="1"/>
  <c r="F81" i="1"/>
  <c r="L80" i="1"/>
  <c r="K80" i="1"/>
  <c r="J80" i="1"/>
  <c r="F80" i="1"/>
  <c r="L79" i="1"/>
  <c r="K79" i="1"/>
  <c r="J79" i="1"/>
  <c r="F79" i="1"/>
  <c r="L78" i="1"/>
  <c r="K78" i="1"/>
  <c r="J78" i="1"/>
  <c r="F78" i="1"/>
  <c r="L77" i="1"/>
  <c r="K77" i="1"/>
  <c r="J77" i="1"/>
  <c r="F77" i="1"/>
  <c r="L76" i="1"/>
  <c r="K76" i="1"/>
  <c r="J76" i="1"/>
  <c r="F76" i="1"/>
  <c r="L75" i="1"/>
  <c r="J75" i="1"/>
  <c r="F75" i="1"/>
  <c r="K75" i="1" s="1"/>
  <c r="L74" i="1"/>
  <c r="J74" i="1"/>
  <c r="F74" i="1"/>
  <c r="K74" i="1" s="1"/>
  <c r="L73" i="1"/>
  <c r="K73" i="1"/>
  <c r="J73" i="1"/>
  <c r="F73" i="1"/>
  <c r="L72" i="1"/>
  <c r="K72" i="1"/>
  <c r="J72" i="1"/>
  <c r="F72" i="1"/>
  <c r="L71" i="1"/>
  <c r="K71" i="1"/>
  <c r="J71" i="1"/>
  <c r="F71" i="1"/>
  <c r="L70" i="1"/>
  <c r="K70" i="1"/>
  <c r="J70" i="1"/>
  <c r="F70" i="1"/>
  <c r="L69" i="1"/>
  <c r="K69" i="1"/>
  <c r="J69" i="1"/>
  <c r="F69" i="1"/>
  <c r="I68" i="1"/>
  <c r="I83" i="1" s="1"/>
  <c r="P83" i="1" s="1"/>
  <c r="H68" i="1"/>
  <c r="H83" i="1" s="1"/>
  <c r="O83" i="1" s="1"/>
  <c r="G68" i="1"/>
  <c r="G83" i="1" s="1"/>
  <c r="N83" i="1" s="1"/>
  <c r="F68" i="1"/>
  <c r="J68" i="1" s="1"/>
  <c r="E68" i="1"/>
  <c r="E83" i="1" s="1"/>
  <c r="D68" i="1"/>
  <c r="K68" i="1" s="1"/>
  <c r="B68" i="1"/>
  <c r="L67" i="1"/>
  <c r="K67" i="1"/>
  <c r="J67" i="1"/>
  <c r="F67" i="1"/>
  <c r="L66" i="1"/>
  <c r="K66" i="1"/>
  <c r="J66" i="1"/>
  <c r="F66" i="1"/>
  <c r="L65" i="1"/>
  <c r="K65" i="1"/>
  <c r="J65" i="1"/>
  <c r="F65" i="1"/>
  <c r="L64" i="1"/>
  <c r="K64" i="1"/>
  <c r="J64" i="1"/>
  <c r="F64" i="1"/>
  <c r="L63" i="1"/>
  <c r="K63" i="1"/>
  <c r="J63" i="1"/>
  <c r="F63" i="1"/>
  <c r="L62" i="1"/>
  <c r="K62" i="1"/>
  <c r="J62" i="1"/>
  <c r="F62" i="1"/>
  <c r="L61" i="1"/>
  <c r="K61" i="1"/>
  <c r="J61" i="1"/>
  <c r="F61" i="1"/>
  <c r="L60" i="1"/>
  <c r="K60" i="1"/>
  <c r="J60" i="1"/>
  <c r="F60" i="1"/>
  <c r="L59" i="1"/>
  <c r="K59" i="1"/>
  <c r="J59" i="1"/>
  <c r="F59" i="1"/>
  <c r="L58" i="1"/>
  <c r="K58" i="1"/>
  <c r="J58" i="1"/>
  <c r="F58" i="1"/>
  <c r="L57" i="1"/>
  <c r="K57" i="1"/>
  <c r="J57" i="1"/>
  <c r="F57" i="1"/>
  <c r="L56" i="1"/>
  <c r="K56" i="1"/>
  <c r="J56" i="1"/>
  <c r="F56" i="1"/>
  <c r="L55" i="1"/>
  <c r="K55" i="1"/>
  <c r="J55" i="1"/>
  <c r="F55" i="1"/>
  <c r="L54" i="1"/>
  <c r="K54" i="1"/>
  <c r="J54" i="1"/>
  <c r="F54" i="1"/>
  <c r="L53" i="1"/>
  <c r="K53" i="1"/>
  <c r="J53" i="1"/>
  <c r="F53" i="1"/>
  <c r="L52" i="1"/>
  <c r="K52" i="1"/>
  <c r="J52" i="1"/>
  <c r="F52" i="1"/>
  <c r="L51" i="1"/>
  <c r="K51" i="1"/>
  <c r="J51" i="1"/>
  <c r="F51" i="1"/>
  <c r="L50" i="1"/>
  <c r="K50" i="1"/>
  <c r="J50" i="1"/>
  <c r="F50" i="1"/>
  <c r="L49" i="1"/>
  <c r="K49" i="1"/>
  <c r="J49" i="1"/>
  <c r="K48" i="1"/>
  <c r="F48" i="1"/>
  <c r="L48" i="1" s="1"/>
  <c r="D48" i="1"/>
  <c r="V47" i="1"/>
  <c r="F47" i="1"/>
  <c r="F83" i="1" s="1"/>
  <c r="D47" i="1"/>
  <c r="D83" i="1" s="1"/>
  <c r="K83" i="1" s="1"/>
  <c r="B47" i="1"/>
  <c r="B503" i="1" s="1"/>
  <c r="L46" i="1"/>
  <c r="C45" i="1"/>
  <c r="C539" i="1" s="1"/>
  <c r="C615" i="1" s="1"/>
  <c r="B45" i="1"/>
  <c r="F44" i="1"/>
  <c r="F538" i="1" s="1"/>
  <c r="F614" i="1" s="1"/>
  <c r="S614" i="1" s="1"/>
  <c r="L43" i="1"/>
  <c r="K43" i="1"/>
  <c r="J43" i="1"/>
  <c r="F43" i="1"/>
  <c r="F537" i="1" s="1"/>
  <c r="L42" i="1"/>
  <c r="K42" i="1"/>
  <c r="J42" i="1"/>
  <c r="F42" i="1"/>
  <c r="F536" i="1" s="1"/>
  <c r="L41" i="1"/>
  <c r="K41" i="1"/>
  <c r="J41" i="1"/>
  <c r="F41" i="1"/>
  <c r="F535" i="1" s="1"/>
  <c r="L40" i="1"/>
  <c r="K40" i="1"/>
  <c r="J40" i="1"/>
  <c r="F40" i="1"/>
  <c r="F534" i="1" s="1"/>
  <c r="L39" i="1"/>
  <c r="K39" i="1"/>
  <c r="J39" i="1"/>
  <c r="F39" i="1"/>
  <c r="F533" i="1" s="1"/>
  <c r="L38" i="1"/>
  <c r="K38" i="1"/>
  <c r="J38" i="1"/>
  <c r="F38" i="1"/>
  <c r="F532" i="1" s="1"/>
  <c r="J37" i="1"/>
  <c r="F37" i="1"/>
  <c r="F531" i="1" s="1"/>
  <c r="J36" i="1"/>
  <c r="F36" i="1"/>
  <c r="F530" i="1" s="1"/>
  <c r="K35" i="1"/>
  <c r="J35" i="1"/>
  <c r="F35" i="1"/>
  <c r="F529" i="1" s="1"/>
  <c r="K34" i="1"/>
  <c r="J34" i="1"/>
  <c r="F34" i="1"/>
  <c r="F528" i="1" s="1"/>
  <c r="K33" i="1"/>
  <c r="J33" i="1"/>
  <c r="F33" i="1"/>
  <c r="F527" i="1" s="1"/>
  <c r="K32" i="1"/>
  <c r="J32" i="1"/>
  <c r="F32" i="1"/>
  <c r="F526" i="1" s="1"/>
  <c r="K31" i="1"/>
  <c r="J31" i="1"/>
  <c r="F31" i="1"/>
  <c r="F525" i="1" s="1"/>
  <c r="I30" i="1"/>
  <c r="I524" i="1" s="1"/>
  <c r="I600" i="1" s="1"/>
  <c r="H30" i="1"/>
  <c r="H524" i="1" s="1"/>
  <c r="H600" i="1" s="1"/>
  <c r="G30" i="1"/>
  <c r="G524" i="1" s="1"/>
  <c r="G600" i="1" s="1"/>
  <c r="E30" i="1"/>
  <c r="E524" i="1" s="1"/>
  <c r="E600" i="1" s="1"/>
  <c r="D30" i="1"/>
  <c r="B30" i="1"/>
  <c r="B524" i="1" s="1"/>
  <c r="L29" i="1"/>
  <c r="K29" i="1"/>
  <c r="J29" i="1"/>
  <c r="F29" i="1"/>
  <c r="F523" i="1" s="1"/>
  <c r="L28" i="1"/>
  <c r="K28" i="1"/>
  <c r="J28" i="1"/>
  <c r="F28" i="1"/>
  <c r="F522" i="1" s="1"/>
  <c r="L27" i="1"/>
  <c r="K27" i="1"/>
  <c r="J27" i="1"/>
  <c r="F27" i="1"/>
  <c r="F521" i="1" s="1"/>
  <c r="L26" i="1"/>
  <c r="K26" i="1"/>
  <c r="J26" i="1"/>
  <c r="F26" i="1"/>
  <c r="F520" i="1" s="1"/>
  <c r="L25" i="1"/>
  <c r="K25" i="1"/>
  <c r="J25" i="1"/>
  <c r="F25" i="1"/>
  <c r="F519" i="1" s="1"/>
  <c r="L24" i="1"/>
  <c r="K24" i="1"/>
  <c r="J24" i="1"/>
  <c r="F24" i="1"/>
  <c r="F518" i="1" s="1"/>
  <c r="L23" i="1"/>
  <c r="K23" i="1"/>
  <c r="J23" i="1"/>
  <c r="F23" i="1"/>
  <c r="F517" i="1" s="1"/>
  <c r="L22" i="1"/>
  <c r="K22" i="1"/>
  <c r="J22" i="1"/>
  <c r="F22" i="1"/>
  <c r="F516" i="1" s="1"/>
  <c r="L21" i="1"/>
  <c r="K21" i="1"/>
  <c r="J21" i="1"/>
  <c r="F21" i="1"/>
  <c r="F515" i="1" s="1"/>
  <c r="L20" i="1"/>
  <c r="K20" i="1"/>
  <c r="J20" i="1"/>
  <c r="F20" i="1"/>
  <c r="F514" i="1" s="1"/>
  <c r="L19" i="1"/>
  <c r="K19" i="1"/>
  <c r="J19" i="1"/>
  <c r="F19" i="1"/>
  <c r="F513" i="1" s="1"/>
  <c r="L18" i="1"/>
  <c r="K18" i="1"/>
  <c r="J18" i="1"/>
  <c r="F18" i="1"/>
  <c r="F512" i="1" s="1"/>
  <c r="L512" i="1" s="1"/>
  <c r="L17" i="1"/>
  <c r="K17" i="1"/>
  <c r="J17" i="1"/>
  <c r="F17" i="1"/>
  <c r="F511" i="1" s="1"/>
  <c r="K16" i="1"/>
  <c r="F16" i="1"/>
  <c r="F510" i="1" s="1"/>
  <c r="K15" i="1"/>
  <c r="F15" i="1"/>
  <c r="F509" i="1" s="1"/>
  <c r="K14" i="1"/>
  <c r="F14" i="1"/>
  <c r="F508" i="1" s="1"/>
  <c r="K13" i="1"/>
  <c r="J13" i="1"/>
  <c r="F13" i="1"/>
  <c r="F507" i="1" s="1"/>
  <c r="K12" i="1"/>
  <c r="F12" i="1"/>
  <c r="F506" i="1" s="1"/>
  <c r="L11" i="1"/>
  <c r="K11" i="1"/>
  <c r="J11" i="1"/>
  <c r="J10" i="1"/>
  <c r="F10" i="1"/>
  <c r="F504" i="1" s="1"/>
  <c r="D10" i="1"/>
  <c r="D504" i="1" s="1"/>
  <c r="V9" i="1"/>
  <c r="J9" i="1"/>
  <c r="F9" i="1"/>
  <c r="F503" i="1" s="1"/>
  <c r="D9" i="1"/>
  <c r="D503" i="1" s="1"/>
  <c r="J106" i="1" l="1"/>
  <c r="S83" i="1"/>
  <c r="Q83" i="1"/>
  <c r="M83" i="1"/>
  <c r="L83" i="1"/>
  <c r="J121" i="1"/>
  <c r="K9" i="1"/>
  <c r="F580" i="1"/>
  <c r="L504" i="1"/>
  <c r="J12" i="1"/>
  <c r="J14" i="1"/>
  <c r="J15" i="1"/>
  <c r="J16" i="1"/>
  <c r="L31" i="1"/>
  <c r="L32" i="1"/>
  <c r="L33" i="1"/>
  <c r="L34" i="1"/>
  <c r="L35" i="1"/>
  <c r="L36" i="1"/>
  <c r="L37" i="1"/>
  <c r="D45" i="1"/>
  <c r="H45" i="1"/>
  <c r="B579" i="1"/>
  <c r="J503" i="1"/>
  <c r="K47" i="1"/>
  <c r="L68" i="1"/>
  <c r="D582" i="1"/>
  <c r="K506" i="1"/>
  <c r="L88" i="1"/>
  <c r="F121" i="1"/>
  <c r="K123" i="1"/>
  <c r="D144" i="1"/>
  <c r="L144" i="1"/>
  <c r="L161" i="1"/>
  <c r="K167" i="1"/>
  <c r="F182" i="1"/>
  <c r="F197" i="1" s="1"/>
  <c r="J203" i="1"/>
  <c r="L203" i="1"/>
  <c r="J210" i="1"/>
  <c r="L210" i="1"/>
  <c r="J212" i="1"/>
  <c r="L212" i="1"/>
  <c r="L237" i="1"/>
  <c r="J237" i="1"/>
  <c r="J238" i="1"/>
  <c r="L238" i="1"/>
  <c r="F296" i="1"/>
  <c r="L278" i="1"/>
  <c r="K278" i="1"/>
  <c r="J278" i="1"/>
  <c r="L282" i="1"/>
  <c r="K282" i="1"/>
  <c r="J282" i="1"/>
  <c r="D579" i="1"/>
  <c r="K503" i="1"/>
  <c r="L9" i="1"/>
  <c r="F601" i="1"/>
  <c r="L525" i="1"/>
  <c r="F602" i="1"/>
  <c r="L526" i="1"/>
  <c r="F603" i="1"/>
  <c r="L527" i="1"/>
  <c r="L528" i="1"/>
  <c r="F605" i="1"/>
  <c r="L529" i="1"/>
  <c r="F606" i="1"/>
  <c r="L530" i="1"/>
  <c r="L531" i="1"/>
  <c r="F607" i="1"/>
  <c r="F608" i="1"/>
  <c r="L532" i="1"/>
  <c r="F609" i="1"/>
  <c r="L533" i="1"/>
  <c r="F610" i="1"/>
  <c r="L534" i="1"/>
  <c r="L535" i="1"/>
  <c r="F611" i="1"/>
  <c r="F612" i="1"/>
  <c r="L536" i="1"/>
  <c r="F613" i="1"/>
  <c r="L537" i="1"/>
  <c r="E45" i="1"/>
  <c r="E539" i="1" s="1"/>
  <c r="E615" i="1" s="1"/>
  <c r="I45" i="1"/>
  <c r="L47" i="1"/>
  <c r="J48" i="1"/>
  <c r="J85" i="1"/>
  <c r="L123" i="1"/>
  <c r="K126" i="1"/>
  <c r="L162" i="1"/>
  <c r="J165" i="1"/>
  <c r="J168" i="1"/>
  <c r="L168" i="1"/>
  <c r="D197" i="1"/>
  <c r="K203" i="1"/>
  <c r="J207" i="1"/>
  <c r="L207" i="1"/>
  <c r="K210" i="1"/>
  <c r="K212" i="1"/>
  <c r="J214" i="1"/>
  <c r="L214" i="1"/>
  <c r="J216" i="1"/>
  <c r="L216" i="1"/>
  <c r="K237" i="1"/>
  <c r="K238" i="1"/>
  <c r="F273" i="1"/>
  <c r="L283" i="1"/>
  <c r="K283" i="1"/>
  <c r="J283" i="1"/>
  <c r="L285" i="1"/>
  <c r="K285" i="1"/>
  <c r="J285" i="1"/>
  <c r="F425" i="1"/>
  <c r="K425" i="1" s="1"/>
  <c r="F579" i="1"/>
  <c r="L503" i="1"/>
  <c r="K10" i="1"/>
  <c r="L12" i="1"/>
  <c r="L13" i="1"/>
  <c r="L14" i="1"/>
  <c r="L15" i="1"/>
  <c r="L16" i="1"/>
  <c r="F30" i="1"/>
  <c r="F45" i="1"/>
  <c r="J45" i="1" s="1"/>
  <c r="B83" i="1"/>
  <c r="J83" i="1" s="1"/>
  <c r="D106" i="1"/>
  <c r="D524" i="1" s="1"/>
  <c r="F159" i="1"/>
  <c r="J159" i="1" s="1"/>
  <c r="K182" i="1"/>
  <c r="D235" i="1"/>
  <c r="K199" i="1"/>
  <c r="J202" i="1"/>
  <c r="F220" i="1"/>
  <c r="L202" i="1"/>
  <c r="J204" i="1"/>
  <c r="L204" i="1"/>
  <c r="J209" i="1"/>
  <c r="L209" i="1"/>
  <c r="J211" i="1"/>
  <c r="L211" i="1"/>
  <c r="J273" i="1"/>
  <c r="F311" i="1"/>
  <c r="J275" i="1"/>
  <c r="L275" i="1"/>
  <c r="L286" i="1"/>
  <c r="K286" i="1"/>
  <c r="J286" i="1"/>
  <c r="L372" i="1"/>
  <c r="K372" i="1"/>
  <c r="L410" i="1"/>
  <c r="K410" i="1"/>
  <c r="J425" i="1"/>
  <c r="D580" i="1"/>
  <c r="K580" i="1" s="1"/>
  <c r="K504" i="1"/>
  <c r="L10" i="1"/>
  <c r="F582" i="1"/>
  <c r="L506" i="1"/>
  <c r="F583" i="1"/>
  <c r="L507" i="1"/>
  <c r="F584" i="1"/>
  <c r="L508" i="1"/>
  <c r="F585" i="1"/>
  <c r="L509" i="1"/>
  <c r="K509" i="1"/>
  <c r="F586" i="1"/>
  <c r="L510" i="1"/>
  <c r="F589" i="1"/>
  <c r="L513" i="1"/>
  <c r="K513" i="1"/>
  <c r="F590" i="1"/>
  <c r="L514" i="1"/>
  <c r="F591" i="1"/>
  <c r="L515" i="1"/>
  <c r="F592" i="1"/>
  <c r="L516" i="1"/>
  <c r="F593" i="1"/>
  <c r="L517" i="1"/>
  <c r="K517" i="1"/>
  <c r="F594" i="1"/>
  <c r="L518" i="1"/>
  <c r="F595" i="1"/>
  <c r="L519" i="1"/>
  <c r="F596" i="1"/>
  <c r="L520" i="1"/>
  <c r="F597" i="1"/>
  <c r="L521" i="1"/>
  <c r="K521" i="1"/>
  <c r="F598" i="1"/>
  <c r="L522" i="1"/>
  <c r="F599" i="1"/>
  <c r="L523" i="1"/>
  <c r="B600" i="1"/>
  <c r="K30" i="1"/>
  <c r="K36" i="1"/>
  <c r="K37" i="1"/>
  <c r="G45" i="1"/>
  <c r="J47" i="1"/>
  <c r="K88" i="1"/>
  <c r="K164" i="1"/>
  <c r="J167" i="1"/>
  <c r="D511" i="1"/>
  <c r="K169" i="1"/>
  <c r="F235" i="1"/>
  <c r="K202" i="1"/>
  <c r="K204" i="1"/>
  <c r="J206" i="1"/>
  <c r="L206" i="1"/>
  <c r="K209" i="1"/>
  <c r="K211" i="1"/>
  <c r="J215" i="1"/>
  <c r="L215" i="1"/>
  <c r="J217" i="1"/>
  <c r="L217" i="1"/>
  <c r="B235" i="1"/>
  <c r="J235" i="1" s="1"/>
  <c r="J220" i="1"/>
  <c r="K275" i="1"/>
  <c r="L281" i="1"/>
  <c r="K281" i="1"/>
  <c r="J281" i="1"/>
  <c r="F387" i="1"/>
  <c r="J387" i="1" s="1"/>
  <c r="J334" i="1"/>
  <c r="F349" i="1"/>
  <c r="K349" i="1" s="1"/>
  <c r="L390" i="1"/>
  <c r="K427" i="1"/>
  <c r="L428" i="1"/>
  <c r="J443" i="1"/>
  <c r="L443" i="1"/>
  <c r="J445" i="1"/>
  <c r="L445" i="1"/>
  <c r="B463" i="1"/>
  <c r="J463" i="1" s="1"/>
  <c r="J448" i="1"/>
  <c r="J288" i="1"/>
  <c r="J289" i="1"/>
  <c r="J290" i="1"/>
  <c r="J291" i="1"/>
  <c r="J292" i="1"/>
  <c r="J293" i="1"/>
  <c r="J294" i="1"/>
  <c r="L314" i="1"/>
  <c r="K334" i="1"/>
  <c r="L351" i="1"/>
  <c r="J352" i="1"/>
  <c r="K354" i="1"/>
  <c r="J359" i="1"/>
  <c r="J361" i="1"/>
  <c r="J362" i="1"/>
  <c r="J363" i="1"/>
  <c r="J364" i="1"/>
  <c r="J366" i="1"/>
  <c r="J367" i="1"/>
  <c r="J368" i="1"/>
  <c r="J369" i="1"/>
  <c r="J370" i="1"/>
  <c r="L389" i="1"/>
  <c r="J392" i="1"/>
  <c r="J394" i="1"/>
  <c r="J395" i="1"/>
  <c r="J396" i="1"/>
  <c r="J397" i="1"/>
  <c r="J399" i="1"/>
  <c r="J400" i="1"/>
  <c r="J401" i="1"/>
  <c r="J402" i="1"/>
  <c r="J404" i="1"/>
  <c r="J405" i="1"/>
  <c r="J406" i="1"/>
  <c r="J407" i="1"/>
  <c r="L412" i="1"/>
  <c r="L415" i="1"/>
  <c r="D463" i="1"/>
  <c r="K463" i="1" s="1"/>
  <c r="L427" i="1"/>
  <c r="J430" i="1"/>
  <c r="J434" i="1"/>
  <c r="J435" i="1"/>
  <c r="J437" i="1"/>
  <c r="K439" i="1"/>
  <c r="L440" i="1"/>
  <c r="K443" i="1"/>
  <c r="K445" i="1"/>
  <c r="S501" i="1"/>
  <c r="Q501" i="1"/>
  <c r="M501" i="1"/>
  <c r="L501" i="1"/>
  <c r="K288" i="1"/>
  <c r="K289" i="1"/>
  <c r="K290" i="1"/>
  <c r="K291" i="1"/>
  <c r="K292" i="1"/>
  <c r="K293" i="1"/>
  <c r="K294" i="1"/>
  <c r="K352" i="1"/>
  <c r="K359" i="1"/>
  <c r="K361" i="1"/>
  <c r="K362" i="1"/>
  <c r="K363" i="1"/>
  <c r="K364" i="1"/>
  <c r="K366" i="1"/>
  <c r="K367" i="1"/>
  <c r="K368" i="1"/>
  <c r="K369" i="1"/>
  <c r="K370" i="1"/>
  <c r="K392" i="1"/>
  <c r="K394" i="1"/>
  <c r="K395" i="1"/>
  <c r="K396" i="1"/>
  <c r="K397" i="1"/>
  <c r="K399" i="1"/>
  <c r="K400" i="1"/>
  <c r="K401" i="1"/>
  <c r="K402" i="1"/>
  <c r="K404" i="1"/>
  <c r="K405" i="1"/>
  <c r="K406" i="1"/>
  <c r="K407" i="1"/>
  <c r="L463" i="1"/>
  <c r="S463" i="1"/>
  <c r="Q463" i="1"/>
  <c r="M463" i="1"/>
  <c r="J442" i="1"/>
  <c r="L442" i="1"/>
  <c r="J444" i="1"/>
  <c r="L444" i="1"/>
  <c r="K448" i="1"/>
  <c r="L486" i="1"/>
  <c r="K486" i="1"/>
  <c r="V275" i="1"/>
  <c r="V615" i="1" s="1"/>
  <c r="W615" i="1" s="1"/>
  <c r="W616" i="1" s="1"/>
  <c r="J296" i="1"/>
  <c r="J351" i="1"/>
  <c r="B587" i="1"/>
  <c r="J511" i="1"/>
  <c r="J372" i="1"/>
  <c r="J389" i="1"/>
  <c r="L392" i="1"/>
  <c r="J410" i="1"/>
  <c r="J427" i="1"/>
  <c r="L430" i="1"/>
  <c r="K442" i="1"/>
  <c r="K444" i="1"/>
  <c r="J501" i="1"/>
  <c r="G501" i="1"/>
  <c r="N501" i="1" s="1"/>
  <c r="J580" i="1"/>
  <c r="J504" i="1"/>
  <c r="J584" i="1"/>
  <c r="J508" i="1"/>
  <c r="K586" i="1"/>
  <c r="K590" i="1"/>
  <c r="J592" i="1"/>
  <c r="J516" i="1"/>
  <c r="K594" i="1"/>
  <c r="J596" i="1"/>
  <c r="J520" i="1"/>
  <c r="K598" i="1"/>
  <c r="K602" i="1"/>
  <c r="J528" i="1"/>
  <c r="J608" i="1"/>
  <c r="L562" i="1"/>
  <c r="K562" i="1"/>
  <c r="K465" i="1"/>
  <c r="J466" i="1"/>
  <c r="J468" i="1"/>
  <c r="J471" i="1"/>
  <c r="J472" i="1"/>
  <c r="J473" i="1"/>
  <c r="J475" i="1"/>
  <c r="J477" i="1"/>
  <c r="J478" i="1"/>
  <c r="J480" i="1"/>
  <c r="J481" i="1"/>
  <c r="J482" i="1"/>
  <c r="J483" i="1"/>
  <c r="J484" i="1"/>
  <c r="J583" i="1"/>
  <c r="J507" i="1"/>
  <c r="K508" i="1"/>
  <c r="K585" i="1"/>
  <c r="K589" i="1"/>
  <c r="J591" i="1"/>
  <c r="J515" i="1"/>
  <c r="K516" i="1"/>
  <c r="K593" i="1"/>
  <c r="J595" i="1"/>
  <c r="J519" i="1"/>
  <c r="K520" i="1"/>
  <c r="K597" i="1"/>
  <c r="J599" i="1"/>
  <c r="J523" i="1"/>
  <c r="K601" i="1"/>
  <c r="J603" i="1"/>
  <c r="J527" i="1"/>
  <c r="D605" i="1"/>
  <c r="K605" i="1" s="1"/>
  <c r="K529" i="1"/>
  <c r="J607" i="1"/>
  <c r="K466" i="1"/>
  <c r="K468" i="1"/>
  <c r="K471" i="1"/>
  <c r="K472" i="1"/>
  <c r="K473" i="1"/>
  <c r="K475" i="1"/>
  <c r="K477" i="1"/>
  <c r="K478" i="1"/>
  <c r="K480" i="1"/>
  <c r="K481" i="1"/>
  <c r="K482" i="1"/>
  <c r="K483" i="1"/>
  <c r="K484" i="1"/>
  <c r="J582" i="1"/>
  <c r="J506" i="1"/>
  <c r="K507" i="1"/>
  <c r="K584" i="1"/>
  <c r="J586" i="1"/>
  <c r="J510" i="1"/>
  <c r="J590" i="1"/>
  <c r="J514" i="1"/>
  <c r="K515" i="1"/>
  <c r="K592" i="1"/>
  <c r="J594" i="1"/>
  <c r="J518" i="1"/>
  <c r="K519" i="1"/>
  <c r="K596" i="1"/>
  <c r="J598" i="1"/>
  <c r="J522" i="1"/>
  <c r="K523" i="1"/>
  <c r="J602" i="1"/>
  <c r="J526" i="1"/>
  <c r="K527" i="1"/>
  <c r="J530" i="1"/>
  <c r="J562" i="1"/>
  <c r="J486" i="1"/>
  <c r="K583" i="1"/>
  <c r="J585" i="1"/>
  <c r="J509" i="1"/>
  <c r="K510" i="1"/>
  <c r="J589" i="1"/>
  <c r="J513" i="1"/>
  <c r="K514" i="1"/>
  <c r="K591" i="1"/>
  <c r="J593" i="1"/>
  <c r="J517" i="1"/>
  <c r="K518" i="1"/>
  <c r="K595" i="1"/>
  <c r="J597" i="1"/>
  <c r="J521" i="1"/>
  <c r="K522" i="1"/>
  <c r="K599" i="1"/>
  <c r="J601" i="1"/>
  <c r="J525" i="1"/>
  <c r="K526" i="1"/>
  <c r="K603" i="1"/>
  <c r="J529" i="1"/>
  <c r="B605" i="1"/>
  <c r="J605" i="1" s="1"/>
  <c r="L563" i="1"/>
  <c r="K563" i="1"/>
  <c r="J563" i="1"/>
  <c r="L564" i="1"/>
  <c r="K564" i="1"/>
  <c r="J564" i="1"/>
  <c r="K606" i="1"/>
  <c r="J532" i="1"/>
  <c r="K533" i="1"/>
  <c r="J536" i="1"/>
  <c r="K537" i="1"/>
  <c r="K614" i="1"/>
  <c r="F549" i="1"/>
  <c r="L551" i="1"/>
  <c r="L552" i="1"/>
  <c r="L554" i="1"/>
  <c r="L556" i="1"/>
  <c r="L557" i="1"/>
  <c r="L558" i="1"/>
  <c r="L559" i="1"/>
  <c r="L560" i="1"/>
  <c r="L561" i="1"/>
  <c r="F566" i="1"/>
  <c r="K567" i="1"/>
  <c r="B577" i="1"/>
  <c r="J577" i="1" s="1"/>
  <c r="F577" i="1"/>
  <c r="B606" i="1"/>
  <c r="J606" i="1" s="1"/>
  <c r="B610" i="1"/>
  <c r="J610" i="1" s="1"/>
  <c r="B614" i="1"/>
  <c r="J614" i="1" s="1"/>
  <c r="J531" i="1"/>
  <c r="K532" i="1"/>
  <c r="J535" i="1"/>
  <c r="L567" i="1"/>
  <c r="G577" i="1"/>
  <c r="N577" i="1" s="1"/>
  <c r="B609" i="1"/>
  <c r="J609" i="1" s="1"/>
  <c r="B613" i="1"/>
  <c r="J613" i="1" s="1"/>
  <c r="K531" i="1"/>
  <c r="K608" i="1"/>
  <c r="K535" i="1"/>
  <c r="J551" i="1"/>
  <c r="J552" i="1"/>
  <c r="J554" i="1"/>
  <c r="J556" i="1"/>
  <c r="J557" i="1"/>
  <c r="J558" i="1"/>
  <c r="J559" i="1"/>
  <c r="J560" i="1"/>
  <c r="J561" i="1"/>
  <c r="K530" i="1"/>
  <c r="K607" i="1"/>
  <c r="K534" i="1"/>
  <c r="K538" i="1"/>
  <c r="D600" i="1" l="1"/>
  <c r="K524" i="1"/>
  <c r="Q197" i="1"/>
  <c r="M197" i="1"/>
  <c r="L197" i="1"/>
  <c r="S197" i="1"/>
  <c r="J197" i="1"/>
  <c r="Q577" i="1"/>
  <c r="M577" i="1"/>
  <c r="L577" i="1"/>
  <c r="S577" i="1"/>
  <c r="L235" i="1"/>
  <c r="S235" i="1"/>
  <c r="M235" i="1"/>
  <c r="Q235" i="1"/>
  <c r="S598" i="1"/>
  <c r="L598" i="1"/>
  <c r="S593" i="1"/>
  <c r="L593" i="1"/>
  <c r="L591" i="1"/>
  <c r="S591" i="1"/>
  <c r="S585" i="1"/>
  <c r="L585" i="1"/>
  <c r="S583" i="1"/>
  <c r="L583" i="1"/>
  <c r="S311" i="1"/>
  <c r="Q311" i="1"/>
  <c r="M311" i="1"/>
  <c r="L311" i="1"/>
  <c r="K235" i="1"/>
  <c r="F524" i="1"/>
  <c r="J30" i="1"/>
  <c r="L30" i="1"/>
  <c r="S273" i="1"/>
  <c r="L273" i="1"/>
  <c r="Q273" i="1"/>
  <c r="M273" i="1"/>
  <c r="K197" i="1"/>
  <c r="S611" i="1"/>
  <c r="L611" i="1"/>
  <c r="S607" i="1"/>
  <c r="L607" i="1"/>
  <c r="K579" i="1"/>
  <c r="J311" i="1"/>
  <c r="K582" i="1"/>
  <c r="J579" i="1"/>
  <c r="S580" i="1"/>
  <c r="L580" i="1"/>
  <c r="K549" i="1"/>
  <c r="J549" i="1"/>
  <c r="L549" i="1"/>
  <c r="K577" i="1"/>
  <c r="Q349" i="1"/>
  <c r="M349" i="1"/>
  <c r="L349" i="1"/>
  <c r="S349" i="1"/>
  <c r="S596" i="1"/>
  <c r="L596" i="1"/>
  <c r="S594" i="1"/>
  <c r="L594" i="1"/>
  <c r="L589" i="1"/>
  <c r="S589" i="1"/>
  <c r="S586" i="1"/>
  <c r="L586" i="1"/>
  <c r="L220" i="1"/>
  <c r="K220" i="1"/>
  <c r="S579" i="1"/>
  <c r="L579" i="1"/>
  <c r="S613" i="1"/>
  <c r="L613" i="1"/>
  <c r="S609" i="1"/>
  <c r="L609" i="1"/>
  <c r="S605" i="1"/>
  <c r="L605" i="1"/>
  <c r="S603" i="1"/>
  <c r="L603" i="1"/>
  <c r="S601" i="1"/>
  <c r="L601" i="1"/>
  <c r="Q121" i="1"/>
  <c r="M121" i="1"/>
  <c r="L121" i="1"/>
  <c r="H539" i="1"/>
  <c r="H615" i="1" s="1"/>
  <c r="H618" i="1" s="1"/>
  <c r="O45" i="1"/>
  <c r="O615" i="1" s="1"/>
  <c r="D587" i="1"/>
  <c r="K511" i="1"/>
  <c r="S599" i="1"/>
  <c r="L599" i="1"/>
  <c r="S592" i="1"/>
  <c r="L592" i="1"/>
  <c r="L590" i="1"/>
  <c r="S590" i="1"/>
  <c r="L511" i="1"/>
  <c r="S584" i="1"/>
  <c r="L584" i="1"/>
  <c r="S582" i="1"/>
  <c r="L582" i="1"/>
  <c r="Q159" i="1"/>
  <c r="M159" i="1"/>
  <c r="F539" i="1"/>
  <c r="S45" i="1"/>
  <c r="Q45" i="1"/>
  <c r="Q615" i="1" s="1"/>
  <c r="M45" i="1"/>
  <c r="L45" i="1"/>
  <c r="S425" i="1"/>
  <c r="Q425" i="1"/>
  <c r="M425" i="1"/>
  <c r="L425" i="1"/>
  <c r="I539" i="1"/>
  <c r="I615" i="1" s="1"/>
  <c r="I618" i="1" s="1"/>
  <c r="P45" i="1"/>
  <c r="P615" i="1" s="1"/>
  <c r="K45" i="1"/>
  <c r="K566" i="1"/>
  <c r="J566" i="1"/>
  <c r="L566" i="1"/>
  <c r="S387" i="1"/>
  <c r="Q387" i="1"/>
  <c r="M387" i="1"/>
  <c r="L387" i="1"/>
  <c r="G539" i="1"/>
  <c r="G615" i="1" s="1"/>
  <c r="G618" i="1" s="1"/>
  <c r="N45" i="1"/>
  <c r="N615" i="1" s="1"/>
  <c r="S597" i="1"/>
  <c r="L597" i="1"/>
  <c r="S595" i="1"/>
  <c r="L595" i="1"/>
  <c r="F587" i="1"/>
  <c r="D121" i="1"/>
  <c r="K121" i="1" s="1"/>
  <c r="K106" i="1"/>
  <c r="B539" i="1"/>
  <c r="K387" i="1"/>
  <c r="K311" i="1"/>
  <c r="S612" i="1"/>
  <c r="L612" i="1"/>
  <c r="S610" i="1"/>
  <c r="L610" i="1"/>
  <c r="S608" i="1"/>
  <c r="L608" i="1"/>
  <c r="S606" i="1"/>
  <c r="L606" i="1"/>
  <c r="F604" i="1"/>
  <c r="S602" i="1"/>
  <c r="L602" i="1"/>
  <c r="J349" i="1"/>
  <c r="L296" i="1"/>
  <c r="K296" i="1"/>
  <c r="L182" i="1"/>
  <c r="J182" i="1"/>
  <c r="K144" i="1"/>
  <c r="D159" i="1"/>
  <c r="K159" i="1" s="1"/>
  <c r="K273" i="1"/>
  <c r="L106" i="1"/>
  <c r="S587" i="1" l="1"/>
  <c r="L587" i="1"/>
  <c r="J587" i="1"/>
  <c r="B615" i="1"/>
  <c r="J539" i="1"/>
  <c r="S604" i="1"/>
  <c r="L604" i="1"/>
  <c r="K604" i="1"/>
  <c r="J604" i="1"/>
  <c r="F615" i="1"/>
  <c r="S159" i="1"/>
  <c r="F600" i="1"/>
  <c r="K600" i="1" s="1"/>
  <c r="L524" i="1"/>
  <c r="J524" i="1"/>
  <c r="D539" i="1"/>
  <c r="M615" i="1"/>
  <c r="L159" i="1"/>
  <c r="K587" i="1"/>
  <c r="S121" i="1"/>
  <c r="D615" i="1" l="1"/>
  <c r="K615" i="1" s="1"/>
  <c r="K539" i="1"/>
  <c r="J615" i="1"/>
  <c r="J618" i="1" s="1"/>
  <c r="F618" i="1"/>
  <c r="L615" i="1"/>
  <c r="S615" i="1"/>
  <c r="S600" i="1"/>
  <c r="L600" i="1"/>
  <c r="J600" i="1"/>
  <c r="L539" i="1"/>
</calcChain>
</file>

<file path=xl/sharedStrings.xml><?xml version="1.0" encoding="utf-8"?>
<sst xmlns="http://schemas.openxmlformats.org/spreadsheetml/2006/main" count="642" uniqueCount="101">
  <si>
    <t>2 sz. melléklet</t>
  </si>
  <si>
    <t>Szentes Város Önkormányzata 2020. évi összes kiadása kiemelt előirányzatonként és intézményenként</t>
  </si>
  <si>
    <t>ezer Ft-ban</t>
  </si>
  <si>
    <t>Intézmény</t>
  </si>
  <si>
    <t>2018. évi</t>
  </si>
  <si>
    <t>2019. évi</t>
  </si>
  <si>
    <t>2020. évi terv</t>
  </si>
  <si>
    <t>ebből</t>
  </si>
  <si>
    <t>Változás %-a</t>
  </si>
  <si>
    <t>változás (2018.-2017.)</t>
  </si>
  <si>
    <t>kötelező</t>
  </si>
  <si>
    <t xml:space="preserve">önként vállalt </t>
  </si>
  <si>
    <t>állami</t>
  </si>
  <si>
    <t>180500-ra</t>
  </si>
  <si>
    <t>TB</t>
  </si>
  <si>
    <t>eredeti</t>
  </si>
  <si>
    <t>teljesítés</t>
  </si>
  <si>
    <t>várható</t>
  </si>
  <si>
    <t>feladatok</t>
  </si>
  <si>
    <t>(6./2.)</t>
  </si>
  <si>
    <t>(6./4.)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</si>
  <si>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</si>
  <si>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</si>
  <si>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</si>
  <si>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</si>
  <si>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</si>
  <si>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</si>
  <si>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</si>
  <si>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</si>
  <si>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</si>
  <si>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</si>
  <si>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</si>
  <si>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Gondozási Központ</t>
  </si>
  <si>
    <r>
      <t>w</t>
    </r>
    <r>
      <rPr>
        <sz val="11"/>
        <rFont val="Times New Roman"/>
        <family val="1"/>
        <charset val="238"/>
      </rPr>
      <t xml:space="preserve"> személyi juttatások</t>
    </r>
  </si>
  <si>
    <r>
      <t>w</t>
    </r>
    <r>
      <rPr>
        <sz val="11"/>
        <rFont val="Times New Roman"/>
        <family val="1"/>
        <charset val="238"/>
      </rPr>
      <t xml:space="preserve"> munkaadókat terhelő jár. és szociális hozzájár. adó</t>
    </r>
  </si>
  <si>
    <r>
      <t>w</t>
    </r>
    <r>
      <rPr>
        <sz val="11"/>
        <rFont val="Times New Roman"/>
        <family val="1"/>
        <charset val="238"/>
      </rPr>
      <t xml:space="preserve"> dologi kiadások</t>
    </r>
  </si>
  <si>
    <r>
      <t xml:space="preserve">    </t>
    </r>
    <r>
      <rPr>
        <i/>
        <sz val="6"/>
        <rFont val="Wingdings 3"/>
        <family val="1"/>
        <charset val="2"/>
      </rPr>
      <t>w</t>
    </r>
    <r>
      <rPr>
        <i/>
        <sz val="11"/>
        <rFont val="Times New Roman"/>
        <family val="1"/>
        <charset val="238"/>
      </rPr>
      <t xml:space="preserve"> készletbeszerzés</t>
    </r>
  </si>
  <si>
    <t>ebből élelmiszer</t>
  </si>
  <si>
    <t>gyógyszer</t>
  </si>
  <si>
    <t>üzemanyag</t>
  </si>
  <si>
    <r>
      <t xml:space="preserve">    </t>
    </r>
    <r>
      <rPr>
        <i/>
        <sz val="6"/>
        <rFont val="Wingdings 3"/>
        <family val="1"/>
        <charset val="2"/>
      </rPr>
      <t>w</t>
    </r>
    <r>
      <rPr>
        <i/>
        <sz val="11"/>
        <rFont val="Times New Roman"/>
        <family val="1"/>
        <charset val="238"/>
      </rPr>
      <t xml:space="preserve"> kommunikációs szolgáltatások</t>
    </r>
  </si>
  <si>
    <r>
      <t xml:space="preserve">    </t>
    </r>
    <r>
      <rPr>
        <i/>
        <sz val="6"/>
        <rFont val="Wingdings 3"/>
        <family val="1"/>
        <charset val="2"/>
      </rPr>
      <t>w</t>
    </r>
    <r>
      <rPr>
        <i/>
        <sz val="11"/>
        <rFont val="Times New Roman"/>
        <family val="1"/>
        <charset val="238"/>
      </rPr>
      <t xml:space="preserve"> szolgáltatási kiadások</t>
    </r>
  </si>
  <si>
    <t>ebből közüzemi díjak</t>
  </si>
  <si>
    <r>
      <t xml:space="preserve">            </t>
    </r>
    <r>
      <rPr>
        <sz val="6"/>
        <rFont val="Wingdings 3"/>
        <family val="1"/>
        <charset val="2"/>
      </rPr>
      <t>w</t>
    </r>
    <r>
      <rPr>
        <sz val="11"/>
        <rFont val="Times New Roman"/>
        <family val="1"/>
        <charset val="238"/>
      </rPr>
      <t xml:space="preserve"> villamos energia</t>
    </r>
  </si>
  <si>
    <r>
      <t xml:space="preserve">            </t>
    </r>
    <r>
      <rPr>
        <sz val="6"/>
        <rFont val="Wingdings 3"/>
        <family val="1"/>
        <charset val="2"/>
      </rPr>
      <t>w</t>
    </r>
    <r>
      <rPr>
        <sz val="11"/>
        <rFont val="Times New Roman"/>
        <family val="1"/>
        <charset val="238"/>
      </rPr>
      <t xml:space="preserve"> gázenergia</t>
    </r>
  </si>
  <si>
    <r>
      <t xml:space="preserve">            </t>
    </r>
    <r>
      <rPr>
        <sz val="6"/>
        <rFont val="Wingdings 3"/>
        <family val="1"/>
        <charset val="2"/>
      </rPr>
      <t>w</t>
    </r>
    <r>
      <rPr>
        <sz val="11"/>
        <rFont val="Times New Roman"/>
        <family val="1"/>
        <charset val="238"/>
      </rPr>
      <t xml:space="preserve"> távhő-, melegvíz</t>
    </r>
  </si>
  <si>
    <r>
      <t xml:space="preserve">            </t>
    </r>
    <r>
      <rPr>
        <sz val="6"/>
        <rFont val="Wingdings 3"/>
        <family val="1"/>
        <charset val="2"/>
      </rPr>
      <t>w</t>
    </r>
    <r>
      <rPr>
        <sz val="11"/>
        <rFont val="Times New Roman"/>
        <family val="1"/>
        <charset val="238"/>
      </rPr>
      <t xml:space="preserve"> víz- és csatornadíj</t>
    </r>
  </si>
  <si>
    <r>
      <t xml:space="preserve">            </t>
    </r>
    <r>
      <rPr>
        <sz val="6"/>
        <rFont val="Wingdings 3"/>
        <family val="1"/>
        <charset val="2"/>
      </rPr>
      <t>w</t>
    </r>
    <r>
      <rPr>
        <sz val="11"/>
        <rFont val="Times New Roman"/>
        <family val="1"/>
        <charset val="238"/>
      </rPr>
      <t xml:space="preserve"> vásárolt élelmezés</t>
    </r>
  </si>
  <si>
    <r>
      <t xml:space="preserve">            </t>
    </r>
    <r>
      <rPr>
        <sz val="6"/>
        <rFont val="Wingdings 3"/>
        <family val="1"/>
        <charset val="2"/>
      </rPr>
      <t>w</t>
    </r>
    <r>
      <rPr>
        <sz val="11"/>
        <rFont val="Times New Roman"/>
        <family val="1"/>
        <charset val="238"/>
      </rPr>
      <t xml:space="preserve"> szemétszállítás</t>
    </r>
  </si>
  <si>
    <r>
      <t xml:space="preserve">    </t>
    </r>
    <r>
      <rPr>
        <i/>
        <sz val="6"/>
        <rFont val="Wingdings 3"/>
        <family val="1"/>
        <charset val="2"/>
      </rPr>
      <t>w</t>
    </r>
    <r>
      <rPr>
        <i/>
        <sz val="11"/>
        <rFont val="Times New Roman"/>
        <family val="1"/>
        <charset val="238"/>
      </rPr>
      <t xml:space="preserve"> kiküldetések, reklám- és propagandakiadások</t>
    </r>
  </si>
  <si>
    <r>
      <t xml:space="preserve">    </t>
    </r>
    <r>
      <rPr>
        <i/>
        <sz val="6"/>
        <rFont val="Wingdings 3"/>
        <family val="1"/>
        <charset val="2"/>
      </rPr>
      <t>w</t>
    </r>
    <r>
      <rPr>
        <i/>
        <sz val="11"/>
        <rFont val="Times New Roman"/>
        <family val="1"/>
        <charset val="238"/>
      </rPr>
      <t xml:space="preserve"> különféle befizetések és egyéb dologi kiadások</t>
    </r>
  </si>
  <si>
    <r>
      <t xml:space="preserve">            </t>
    </r>
    <r>
      <rPr>
        <sz val="6"/>
        <rFont val="Wingdings 3"/>
        <family val="1"/>
        <charset val="2"/>
      </rPr>
      <t>w</t>
    </r>
    <r>
      <rPr>
        <sz val="11"/>
        <rFont val="Times New Roman"/>
        <family val="1"/>
        <charset val="238"/>
      </rPr>
      <t xml:space="preserve"> működési célú ÁFA</t>
    </r>
  </si>
  <si>
    <r>
      <t xml:space="preserve">               </t>
    </r>
    <r>
      <rPr>
        <sz val="6"/>
        <rFont val="Wingdings 3"/>
        <family val="1"/>
        <charset val="2"/>
      </rPr>
      <t>w</t>
    </r>
    <r>
      <rPr>
        <sz val="11"/>
        <rFont val="Times New Roman"/>
        <family val="1"/>
        <charset val="238"/>
      </rPr>
      <t xml:space="preserve"> fizetendő ÁFA</t>
    </r>
  </si>
  <si>
    <r>
      <t xml:space="preserve">            </t>
    </r>
    <r>
      <rPr>
        <sz val="6"/>
        <rFont val="Wingdings 3"/>
        <family val="1"/>
        <charset val="2"/>
      </rPr>
      <t>w</t>
    </r>
    <r>
      <rPr>
        <sz val="11"/>
        <rFont val="Times New Roman"/>
        <family val="1"/>
        <charset val="238"/>
      </rPr>
      <t xml:space="preserve"> kamatkiadások</t>
    </r>
  </si>
  <si>
    <t>dologi kiadások összesen:</t>
  </si>
  <si>
    <r>
      <t>w</t>
    </r>
    <r>
      <rPr>
        <sz val="11"/>
        <rFont val="Times New Roman"/>
        <family val="1"/>
        <charset val="238"/>
      </rPr>
      <t xml:space="preserve"> ellátottak pénzbeli juttatásai</t>
    </r>
  </si>
  <si>
    <r>
      <t>w</t>
    </r>
    <r>
      <rPr>
        <sz val="11"/>
        <rFont val="Times New Roman"/>
        <family val="1"/>
        <charset val="238"/>
      </rPr>
      <t xml:space="preserve"> egyéb működési célú kiadások</t>
    </r>
  </si>
  <si>
    <t xml:space="preserve"> ebből egyéb működési célú tám.ÁHT-on belülre</t>
  </si>
  <si>
    <t>egyéb működési célú tám.ÁHT-on kívülre</t>
  </si>
  <si>
    <t>tartalék</t>
  </si>
  <si>
    <r>
      <t>w</t>
    </r>
    <r>
      <rPr>
        <sz val="11"/>
        <rFont val="Times New Roman"/>
        <family val="1"/>
        <charset val="238"/>
      </rPr>
      <t xml:space="preserve"> beruházások</t>
    </r>
  </si>
  <si>
    <t>ebből kisértékű tárgyi eszközök</t>
  </si>
  <si>
    <r>
      <t>w</t>
    </r>
    <r>
      <rPr>
        <sz val="11"/>
        <rFont val="Times New Roman"/>
        <family val="1"/>
        <charset val="238"/>
      </rPr>
      <t xml:space="preserve"> felújítások</t>
    </r>
  </si>
  <si>
    <r>
      <t>w</t>
    </r>
    <r>
      <rPr>
        <sz val="11"/>
        <rFont val="Times New Roman"/>
        <family val="1"/>
        <charset val="238"/>
      </rPr>
      <t xml:space="preserve"> egyéb felhalmozási célú kiadások</t>
    </r>
  </si>
  <si>
    <t xml:space="preserve"> ebből felhalmozási célú tám.ÁHT-on belülre</t>
  </si>
  <si>
    <t>felhalmozási célú kölcsönök ÁHT-on kívülre</t>
  </si>
  <si>
    <t>lakástámogatás</t>
  </si>
  <si>
    <t>egyéb felhalmozási célú tám.ÁHT-on kívülre</t>
  </si>
  <si>
    <r>
      <t>w</t>
    </r>
    <r>
      <rPr>
        <sz val="11"/>
        <rFont val="Times New Roman"/>
        <family val="1"/>
        <charset val="238"/>
      </rPr>
      <t xml:space="preserve"> finanszírozási kiadások</t>
    </r>
  </si>
  <si>
    <t>Gondozási Központ összesen</t>
  </si>
  <si>
    <t>Dr. Sipos Ferenc Parkerdő Otthon</t>
  </si>
  <si>
    <t>Dr. Sipos F. Parkerdő Otthon összesen</t>
  </si>
  <si>
    <t>Központi Óvoda</t>
  </si>
  <si>
    <t>Központi Óvoda összesen</t>
  </si>
  <si>
    <t>Felsőpárti Óvoda</t>
  </si>
  <si>
    <t>Felsőpárti Óvoda összesen</t>
  </si>
  <si>
    <t>Családsegítő Központ</t>
  </si>
  <si>
    <t>Családsegítő Központ összesen</t>
  </si>
  <si>
    <t>Bölcsőde</t>
  </si>
  <si>
    <t>Bölcsőde összesen</t>
  </si>
  <si>
    <t>Hajléktalan Segítő Központ</t>
  </si>
  <si>
    <t>Hajléktalan Segítő Kp. összesen</t>
  </si>
  <si>
    <t>Sportközpont</t>
  </si>
  <si>
    <t>Sportközpont összesen</t>
  </si>
  <si>
    <t>Szentesi Intézmények Gazdasági Szervezete</t>
  </si>
  <si>
    <t>Szentesi Intézmények Gazdasági Szervezete összesen</t>
  </si>
  <si>
    <t>Művelődési Központ</t>
  </si>
  <si>
    <t>Művelődési Közp. összesen</t>
  </si>
  <si>
    <t>Koszta J. Múzeum</t>
  </si>
  <si>
    <t>Koszta J. Múzeum összesen</t>
  </si>
  <si>
    <t>Szentes Városi Könyvtár</t>
  </si>
  <si>
    <t>Szentes Városi Könyvtár összesen</t>
  </si>
  <si>
    <t>Közös Önkormányzati Hivatal</t>
  </si>
  <si>
    <t>Közös Önkorm. Hivatal összesen</t>
  </si>
  <si>
    <t>Intézmények összesen</t>
  </si>
  <si>
    <t>Összesen:</t>
  </si>
  <si>
    <t>Önkormányzati feladatok</t>
  </si>
  <si>
    <t>Önkormányzati feladatok összesen</t>
  </si>
  <si>
    <t>Kiadási előirányzat-csoportok összesen</t>
  </si>
  <si>
    <t>bevételek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</si>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</sst>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Times New Roman"/>
      <charset val="238"/>
    </font>
    <font>
      <sz val="12"/>
      <name val="Times New Roman CE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charset val="238"/>
    </font>
    <font>
      <sz val="8"/>
      <name val="Times New Roman"/>
      <family val="1"/>
    </font>
    <font>
      <b/>
      <i/>
      <sz val="11"/>
      <name val="Times New Roman"/>
      <family val="1"/>
      <charset val="238"/>
    </font>
    <font>
      <sz val="11"/>
      <name val="Wingdings"/>
      <charset val="2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6"/>
      <name val="Wingdings 3"/>
      <family val="1"/>
      <charset val="2"/>
    </font>
    <font>
      <i/>
      <sz val="12"/>
      <name val="Times New Roman CE"/>
      <charset val="238"/>
    </font>
    <font>
      <sz val="6"/>
      <name val="Wingdings 3"/>
      <family val="1"/>
      <charset val="2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89">
    <xf numFmtId="0" fontId="0" fillId="0" borderId="0" xfId="0"/>
    <xf numFmtId="0" fontId="2" fillId="0" borderId="0" xfId="1" applyFont="1"/>
    <xf numFmtId="0" fontId="1" fillId="0" borderId="0" xfId="1"/>
    <xf numFmtId="2" fontId="2" fillId="0" borderId="0" xfId="1" applyNumberFormat="1" applyFont="1" applyAlignment="1">
      <alignment horizontal="right"/>
    </xf>
    <xf numFmtId="3" fontId="1" fillId="0" borderId="0" xfId="1" applyNumberForma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2" fontId="3" fillId="0" borderId="0" xfId="1" applyNumberFormat="1" applyFont="1" applyAlignment="1">
      <alignment horizontal="right"/>
    </xf>
    <xf numFmtId="0" fontId="2" fillId="0" borderId="1" xfId="2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2" fontId="2" fillId="0" borderId="2" xfId="3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0" fontId="1" fillId="0" borderId="7" xfId="1" applyBorder="1" applyAlignment="1">
      <alignment horizont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2" fontId="2" fillId="0" borderId="8" xfId="3" applyNumberFormat="1" applyFont="1" applyBorder="1" applyAlignment="1">
      <alignment horizontal="center" vertical="center" wrapText="1"/>
    </xf>
    <xf numFmtId="2" fontId="2" fillId="0" borderId="11" xfId="3" applyNumberFormat="1" applyFont="1" applyBorder="1" applyAlignment="1">
      <alignment horizontal="center" vertical="center" wrapText="1"/>
    </xf>
    <xf numFmtId="2" fontId="2" fillId="0" borderId="9" xfId="3" applyNumberFormat="1" applyFont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2" fontId="2" fillId="0" borderId="12" xfId="3" applyNumberFormat="1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2" fontId="2" fillId="0" borderId="0" xfId="3" applyNumberFormat="1" applyFont="1" applyAlignment="1">
      <alignment horizontal="center" vertical="center" wrapText="1"/>
    </xf>
    <xf numFmtId="2" fontId="2" fillId="0" borderId="12" xfId="3" applyNumberFormat="1" applyFont="1" applyBorder="1" applyAlignment="1">
      <alignment horizontal="center" vertical="center" wrapText="1"/>
    </xf>
    <xf numFmtId="2" fontId="2" fillId="0" borderId="13" xfId="3" applyNumberFormat="1" applyFont="1" applyBorder="1" applyAlignment="1">
      <alignment horizontal="center" vertical="center" wrapText="1"/>
    </xf>
    <xf numFmtId="2" fontId="2" fillId="0" borderId="13" xfId="3" applyNumberFormat="1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2" fontId="5" fillId="0" borderId="5" xfId="3" applyNumberFormat="1" applyFont="1" applyBorder="1" applyAlignment="1">
      <alignment horizontal="center" vertical="center" wrapText="1"/>
    </xf>
    <xf numFmtId="2" fontId="5" fillId="0" borderId="11" xfId="3" applyNumberFormat="1" applyFont="1" applyBorder="1" applyAlignment="1">
      <alignment horizontal="center" vertical="center" wrapText="1"/>
    </xf>
    <xf numFmtId="0" fontId="6" fillId="0" borderId="7" xfId="1" applyFont="1" applyBorder="1"/>
    <xf numFmtId="0" fontId="1" fillId="0" borderId="1" xfId="1" applyBorder="1"/>
    <xf numFmtId="2" fontId="1" fillId="0" borderId="1" xfId="1" applyNumberFormat="1" applyBorder="1"/>
    <xf numFmtId="0" fontId="7" fillId="0" borderId="7" xfId="1" quotePrefix="1" applyFont="1" applyBorder="1" applyAlignment="1">
      <alignment horizontal="left" indent="1"/>
    </xf>
    <xf numFmtId="3" fontId="1" fillId="0" borderId="8" xfId="1" applyNumberFormat="1" applyBorder="1"/>
    <xf numFmtId="2" fontId="1" fillId="0" borderId="8" xfId="1" applyNumberFormat="1" applyBorder="1"/>
    <xf numFmtId="3" fontId="9" fillId="0" borderId="8" xfId="1" applyNumberFormat="1" applyFont="1" applyBorder="1"/>
    <xf numFmtId="0" fontId="10" fillId="0" borderId="7" xfId="1" applyFont="1" applyBorder="1" applyAlignment="1">
      <alignment horizontal="left" indent="1"/>
    </xf>
    <xf numFmtId="3" fontId="12" fillId="0" borderId="8" xfId="1" applyNumberFormat="1" applyFont="1" applyBorder="1"/>
    <xf numFmtId="0" fontId="8" fillId="0" borderId="7" xfId="1" applyFont="1" applyBorder="1" applyAlignment="1">
      <alignment horizontal="left" indent="3"/>
    </xf>
    <xf numFmtId="0" fontId="8" fillId="0" borderId="7" xfId="1" applyFont="1" applyBorder="1" applyAlignment="1">
      <alignment horizontal="left" indent="6"/>
    </xf>
    <xf numFmtId="0" fontId="10" fillId="0" borderId="7" xfId="1" applyFont="1" applyBorder="1" applyAlignment="1">
      <alignment horizontal="left" indent="3"/>
    </xf>
    <xf numFmtId="3" fontId="2" fillId="0" borderId="8" xfId="1" applyNumberFormat="1" applyFont="1" applyBorder="1"/>
    <xf numFmtId="0" fontId="8" fillId="0" borderId="7" xfId="1" applyFont="1" applyBorder="1" applyAlignment="1">
      <alignment horizontal="left" indent="1"/>
    </xf>
    <xf numFmtId="0" fontId="8" fillId="0" borderId="7" xfId="1" applyFont="1" applyBorder="1"/>
    <xf numFmtId="0" fontId="8" fillId="0" borderId="7" xfId="1" applyFont="1" applyBorder="1" applyAlignment="1">
      <alignment horizontal="left" indent="2"/>
    </xf>
    <xf numFmtId="3" fontId="9" fillId="0" borderId="8" xfId="3" applyNumberFormat="1" applyFont="1" applyBorder="1"/>
    <xf numFmtId="0" fontId="8" fillId="0" borderId="7" xfId="1" applyFont="1" applyBorder="1" applyAlignment="1">
      <alignment horizontal="left" indent="5"/>
    </xf>
    <xf numFmtId="0" fontId="6" fillId="2" borderId="7" xfId="1" applyFont="1" applyFill="1" applyBorder="1"/>
    <xf numFmtId="3" fontId="14" fillId="2" borderId="0" xfId="1" applyNumberFormat="1" applyFont="1" applyFill="1"/>
    <xf numFmtId="2" fontId="15" fillId="2" borderId="14" xfId="1" applyNumberFormat="1" applyFont="1" applyFill="1" applyBorder="1"/>
    <xf numFmtId="2" fontId="15" fillId="2" borderId="8" xfId="1" applyNumberFormat="1" applyFont="1" applyFill="1" applyBorder="1"/>
    <xf numFmtId="3" fontId="14" fillId="2" borderId="8" xfId="1" applyNumberFormat="1" applyFont="1" applyFill="1" applyBorder="1"/>
    <xf numFmtId="0" fontId="16" fillId="0" borderId="7" xfId="0" applyFont="1" applyBorder="1"/>
    <xf numFmtId="0" fontId="1" fillId="0" borderId="8" xfId="1" applyBorder="1"/>
    <xf numFmtId="3" fontId="14" fillId="2" borderId="7" xfId="1" applyNumberFormat="1" applyFont="1" applyFill="1" applyBorder="1"/>
    <xf numFmtId="2" fontId="12" fillId="0" borderId="8" xfId="1" applyNumberFormat="1" applyFont="1" applyBorder="1"/>
    <xf numFmtId="0" fontId="16" fillId="2" borderId="7" xfId="1" applyFont="1" applyFill="1" applyBorder="1"/>
    <xf numFmtId="0" fontId="16" fillId="0" borderId="7" xfId="1" applyFont="1" applyBorder="1"/>
    <xf numFmtId="0" fontId="16" fillId="2" borderId="7" xfId="1" quotePrefix="1" applyFont="1" applyFill="1" applyBorder="1"/>
    <xf numFmtId="0" fontId="6" fillId="0" borderId="7" xfId="0" applyFont="1" applyBorder="1"/>
    <xf numFmtId="3" fontId="17" fillId="0" borderId="8" xfId="1" applyNumberFormat="1" applyFont="1" applyBorder="1"/>
    <xf numFmtId="2" fontId="17" fillId="0" borderId="8" xfId="1" applyNumberFormat="1" applyFont="1" applyBorder="1"/>
    <xf numFmtId="3" fontId="9" fillId="2" borderId="8" xfId="1" applyNumberFormat="1" applyFont="1" applyFill="1" applyBorder="1"/>
    <xf numFmtId="0" fontId="16" fillId="2" borderId="7" xfId="0" applyFont="1" applyFill="1" applyBorder="1"/>
    <xf numFmtId="0" fontId="18" fillId="0" borderId="7" xfId="0" applyFont="1" applyBorder="1"/>
    <xf numFmtId="0" fontId="18" fillId="2" borderId="7" xfId="0" applyFont="1" applyFill="1" applyBorder="1"/>
    <xf numFmtId="3" fontId="19" fillId="2" borderId="8" xfId="1" applyNumberFormat="1" applyFont="1" applyFill="1" applyBorder="1"/>
    <xf numFmtId="2" fontId="19" fillId="2" borderId="8" xfId="1" applyNumberFormat="1" applyFont="1" applyFill="1" applyBorder="1"/>
    <xf numFmtId="0" fontId="7" fillId="2" borderId="7" xfId="1" quotePrefix="1" applyFont="1" applyFill="1" applyBorder="1" applyAlignment="1">
      <alignment horizontal="left" indent="1"/>
    </xf>
    <xf numFmtId="0" fontId="10" fillId="2" borderId="7" xfId="1" applyFont="1" applyFill="1" applyBorder="1" applyAlignment="1">
      <alignment horizontal="left" indent="1"/>
    </xf>
    <xf numFmtId="0" fontId="8" fillId="2" borderId="7" xfId="1" applyFont="1" applyFill="1" applyBorder="1" applyAlignment="1">
      <alignment horizontal="left" indent="3"/>
    </xf>
    <xf numFmtId="0" fontId="8" fillId="2" borderId="7" xfId="1" applyFont="1" applyFill="1" applyBorder="1" applyAlignment="1">
      <alignment horizontal="left" indent="6"/>
    </xf>
    <xf numFmtId="0" fontId="10" fillId="2" borderId="7" xfId="1" applyFont="1" applyFill="1" applyBorder="1" applyAlignment="1">
      <alignment horizontal="left" indent="3"/>
    </xf>
    <xf numFmtId="0" fontId="8" fillId="2" borderId="7" xfId="1" applyFont="1" applyFill="1" applyBorder="1" applyAlignment="1">
      <alignment horizontal="left" indent="1"/>
    </xf>
    <xf numFmtId="0" fontId="8" fillId="2" borderId="7" xfId="1" applyFont="1" applyFill="1" applyBorder="1"/>
    <xf numFmtId="0" fontId="8" fillId="2" borderId="7" xfId="1" applyFont="1" applyFill="1" applyBorder="1" applyAlignment="1">
      <alignment horizontal="left" indent="2"/>
    </xf>
    <xf numFmtId="0" fontId="8" fillId="2" borderId="7" xfId="1" applyFont="1" applyFill="1" applyBorder="1" applyAlignment="1">
      <alignment horizontal="left" indent="5"/>
    </xf>
    <xf numFmtId="0" fontId="16" fillId="2" borderId="9" xfId="1" quotePrefix="1" applyFont="1" applyFill="1" applyBorder="1"/>
    <xf numFmtId="3" fontId="15" fillId="2" borderId="12" xfId="1" applyNumberFormat="1" applyFont="1" applyFill="1" applyBorder="1"/>
    <xf numFmtId="2" fontId="15" fillId="2" borderId="12" xfId="1" applyNumberFormat="1" applyFont="1" applyFill="1" applyBorder="1"/>
    <xf numFmtId="0" fontId="3" fillId="0" borderId="0" xfId="1" applyFont="1"/>
  </cellXfs>
  <cellStyles count="4">
    <cellStyle name="Normál" xfId="0" builtinId="0"/>
    <cellStyle name="Normál_01K1" xfId="3" xr:uid="{1620E90D-290A-4447-B9F7-3405677BC91B}"/>
    <cellStyle name="Normál_01k2" xfId="1" xr:uid="{8416155F-7AAD-415C-937A-A46354D31F1F}"/>
    <cellStyle name="Normál_2002KM" xfId="2" xr:uid="{872A7E74-95FF-4208-BA58-D240540F57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>
        <row r="25">
          <cell r="H25">
            <v>217851</v>
          </cell>
          <cell r="I25">
            <v>217851</v>
          </cell>
          <cell r="J25">
            <v>0</v>
          </cell>
          <cell r="K25">
            <v>0</v>
          </cell>
        </row>
        <row r="42">
          <cell r="H42">
            <v>387577</v>
          </cell>
          <cell r="I42">
            <v>0</v>
          </cell>
          <cell r="J42">
            <v>387577</v>
          </cell>
          <cell r="K42">
            <v>0</v>
          </cell>
        </row>
        <row r="59">
          <cell r="H59">
            <v>408532</v>
          </cell>
          <cell r="I59">
            <v>408532</v>
          </cell>
          <cell r="J59">
            <v>0</v>
          </cell>
          <cell r="K59">
            <v>0</v>
          </cell>
        </row>
        <row r="76">
          <cell r="H76">
            <v>406341</v>
          </cell>
          <cell r="I76">
            <v>406341</v>
          </cell>
          <cell r="J76">
            <v>0</v>
          </cell>
          <cell r="K76">
            <v>0</v>
          </cell>
        </row>
        <row r="93">
          <cell r="H93">
            <v>232699</v>
          </cell>
          <cell r="I93">
            <v>232699</v>
          </cell>
          <cell r="J93">
            <v>0</v>
          </cell>
          <cell r="K93">
            <v>0</v>
          </cell>
        </row>
        <row r="110">
          <cell r="H110">
            <v>180568</v>
          </cell>
          <cell r="I110">
            <v>180568</v>
          </cell>
          <cell r="J110">
            <v>0</v>
          </cell>
          <cell r="K110">
            <v>0</v>
          </cell>
        </row>
        <row r="127">
          <cell r="H127">
            <v>77792</v>
          </cell>
          <cell r="I127">
            <v>0</v>
          </cell>
          <cell r="J127">
            <v>77792</v>
          </cell>
          <cell r="K127">
            <v>0</v>
          </cell>
        </row>
        <row r="144">
          <cell r="H144">
            <v>79132</v>
          </cell>
          <cell r="I144">
            <v>0</v>
          </cell>
          <cell r="J144">
            <v>79132</v>
          </cell>
          <cell r="K144">
            <v>0</v>
          </cell>
        </row>
        <row r="161">
          <cell r="H161">
            <v>395841</v>
          </cell>
          <cell r="I161">
            <v>395841</v>
          </cell>
          <cell r="J161">
            <v>0</v>
          </cell>
          <cell r="K161">
            <v>0</v>
          </cell>
        </row>
        <row r="178">
          <cell r="H178">
            <v>200208</v>
          </cell>
          <cell r="I178">
            <v>200208</v>
          </cell>
          <cell r="J178">
            <v>0</v>
          </cell>
          <cell r="K178">
            <v>0</v>
          </cell>
        </row>
        <row r="195">
          <cell r="H195">
            <v>354023</v>
          </cell>
          <cell r="I195">
            <v>354023</v>
          </cell>
          <cell r="J195">
            <v>0</v>
          </cell>
          <cell r="K195">
            <v>0</v>
          </cell>
        </row>
        <row r="212">
          <cell r="H212">
            <v>85628</v>
          </cell>
          <cell r="I212">
            <v>85628</v>
          </cell>
          <cell r="J212">
            <v>0</v>
          </cell>
          <cell r="K212">
            <v>0</v>
          </cell>
        </row>
        <row r="229">
          <cell r="H229">
            <v>548289</v>
          </cell>
          <cell r="I229">
            <v>548289</v>
          </cell>
          <cell r="J229">
            <v>0</v>
          </cell>
          <cell r="K229">
            <v>0</v>
          </cell>
        </row>
        <row r="263">
          <cell r="H263">
            <v>1675363</v>
          </cell>
          <cell r="I263">
            <v>1265733</v>
          </cell>
          <cell r="J263">
            <v>409630</v>
          </cell>
          <cell r="K263">
            <v>0</v>
          </cell>
        </row>
        <row r="280">
          <cell r="H280">
            <v>5249844</v>
          </cell>
          <cell r="I280">
            <v>4295713</v>
          </cell>
          <cell r="J280">
            <v>954131</v>
          </cell>
          <cell r="K28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678F-D397-4A13-80E8-6E798C6E281A}">
  <dimension ref="A1:W751"/>
  <sheetViews>
    <sheetView tabSelected="1" zoomScale="75" workbookViewId="0">
      <pane xSplit="11" ySplit="7" topLeftCell="L580" activePane="bottomRight" state="frozen"/>
      <selection activeCell="C4" sqref="C4"/>
      <selection pane="topRight" activeCell="C4" sqref="C4"/>
      <selection pane="bottomLeft" activeCell="C4" sqref="C4"/>
      <selection pane="bottomRight" activeCell="G617" sqref="G617"/>
    </sheetView>
  </sheetViews>
  <sheetFormatPr defaultRowHeight="15.75" x14ac:dyDescent="0.25"/>
  <cols>
    <col min="1" max="1" width="44.5" style="1" customWidth="1"/>
    <col min="2" max="5" width="9.75" style="1" bestFit="1" customWidth="1"/>
    <col min="6" max="6" width="9.75" style="2" bestFit="1" customWidth="1"/>
    <col min="7" max="7" width="10.125" style="2" bestFit="1" customWidth="1"/>
    <col min="8" max="8" width="9.625" style="2" customWidth="1"/>
    <col min="9" max="9" width="9" style="2"/>
    <col min="10" max="10" width="9.875" style="2" customWidth="1"/>
    <col min="11" max="11" width="9.5" style="2" customWidth="1"/>
    <col min="12" max="12" width="9" style="2"/>
    <col min="13" max="13" width="11.125" style="2" bestFit="1" customWidth="1"/>
    <col min="14" max="14" width="10.125" style="2" bestFit="1" customWidth="1"/>
    <col min="15" max="20" width="9" style="2"/>
    <col min="21" max="21" width="10.125" style="4" bestFit="1" customWidth="1"/>
    <col min="22" max="22" width="9.125" style="4" bestFit="1" customWidth="1"/>
    <col min="23" max="23" width="11.125" style="2" bestFit="1" customWidth="1"/>
    <col min="24" max="256" width="9" style="2"/>
    <col min="257" max="257" width="44.5" style="2" customWidth="1"/>
    <col min="258" max="262" width="9.75" style="2" bestFit="1" customWidth="1"/>
    <col min="263" max="263" width="10.125" style="2" bestFit="1" customWidth="1"/>
    <col min="264" max="264" width="9.625" style="2" customWidth="1"/>
    <col min="265" max="265" width="9" style="2"/>
    <col min="266" max="266" width="9.875" style="2" customWidth="1"/>
    <col min="267" max="267" width="9.5" style="2" customWidth="1"/>
    <col min="268" max="268" width="9" style="2"/>
    <col min="269" max="269" width="11.125" style="2" bestFit="1" customWidth="1"/>
    <col min="270" max="270" width="10.125" style="2" bestFit="1" customWidth="1"/>
    <col min="271" max="276" width="9" style="2"/>
    <col min="277" max="277" width="10.125" style="2" bestFit="1" customWidth="1"/>
    <col min="278" max="278" width="9.125" style="2" bestFit="1" customWidth="1"/>
    <col min="279" max="279" width="11.125" style="2" bestFit="1" customWidth="1"/>
    <col min="280" max="512" width="9" style="2"/>
    <col min="513" max="513" width="44.5" style="2" customWidth="1"/>
    <col min="514" max="518" width="9.75" style="2" bestFit="1" customWidth="1"/>
    <col min="519" max="519" width="10.125" style="2" bestFit="1" customWidth="1"/>
    <col min="520" max="520" width="9.625" style="2" customWidth="1"/>
    <col min="521" max="521" width="9" style="2"/>
    <col min="522" max="522" width="9.875" style="2" customWidth="1"/>
    <col min="523" max="523" width="9.5" style="2" customWidth="1"/>
    <col min="524" max="524" width="9" style="2"/>
    <col min="525" max="525" width="11.125" style="2" bestFit="1" customWidth="1"/>
    <col min="526" max="526" width="10.125" style="2" bestFit="1" customWidth="1"/>
    <col min="527" max="532" width="9" style="2"/>
    <col min="533" max="533" width="10.125" style="2" bestFit="1" customWidth="1"/>
    <col min="534" max="534" width="9.125" style="2" bestFit="1" customWidth="1"/>
    <col min="535" max="535" width="11.125" style="2" bestFit="1" customWidth="1"/>
    <col min="536" max="768" width="9" style="2"/>
    <col min="769" max="769" width="44.5" style="2" customWidth="1"/>
    <col min="770" max="774" width="9.75" style="2" bestFit="1" customWidth="1"/>
    <col min="775" max="775" width="10.125" style="2" bestFit="1" customWidth="1"/>
    <col min="776" max="776" width="9.625" style="2" customWidth="1"/>
    <col min="777" max="777" width="9" style="2"/>
    <col min="778" max="778" width="9.875" style="2" customWidth="1"/>
    <col min="779" max="779" width="9.5" style="2" customWidth="1"/>
    <col min="780" max="780" width="9" style="2"/>
    <col min="781" max="781" width="11.125" style="2" bestFit="1" customWidth="1"/>
    <col min="782" max="782" width="10.125" style="2" bestFit="1" customWidth="1"/>
    <col min="783" max="788" width="9" style="2"/>
    <col min="789" max="789" width="10.125" style="2" bestFit="1" customWidth="1"/>
    <col min="790" max="790" width="9.125" style="2" bestFit="1" customWidth="1"/>
    <col min="791" max="791" width="11.125" style="2" bestFit="1" customWidth="1"/>
    <col min="792" max="1024" width="9" style="2"/>
    <col min="1025" max="1025" width="44.5" style="2" customWidth="1"/>
    <col min="1026" max="1030" width="9.75" style="2" bestFit="1" customWidth="1"/>
    <col min="1031" max="1031" width="10.125" style="2" bestFit="1" customWidth="1"/>
    <col min="1032" max="1032" width="9.625" style="2" customWidth="1"/>
    <col min="1033" max="1033" width="9" style="2"/>
    <col min="1034" max="1034" width="9.875" style="2" customWidth="1"/>
    <col min="1035" max="1035" width="9.5" style="2" customWidth="1"/>
    <col min="1036" max="1036" width="9" style="2"/>
    <col min="1037" max="1037" width="11.125" style="2" bestFit="1" customWidth="1"/>
    <col min="1038" max="1038" width="10.125" style="2" bestFit="1" customWidth="1"/>
    <col min="1039" max="1044" width="9" style="2"/>
    <col min="1045" max="1045" width="10.125" style="2" bestFit="1" customWidth="1"/>
    <col min="1046" max="1046" width="9.125" style="2" bestFit="1" customWidth="1"/>
    <col min="1047" max="1047" width="11.125" style="2" bestFit="1" customWidth="1"/>
    <col min="1048" max="1280" width="9" style="2"/>
    <col min="1281" max="1281" width="44.5" style="2" customWidth="1"/>
    <col min="1282" max="1286" width="9.75" style="2" bestFit="1" customWidth="1"/>
    <col min="1287" max="1287" width="10.125" style="2" bestFit="1" customWidth="1"/>
    <col min="1288" max="1288" width="9.625" style="2" customWidth="1"/>
    <col min="1289" max="1289" width="9" style="2"/>
    <col min="1290" max="1290" width="9.875" style="2" customWidth="1"/>
    <col min="1291" max="1291" width="9.5" style="2" customWidth="1"/>
    <col min="1292" max="1292" width="9" style="2"/>
    <col min="1293" max="1293" width="11.125" style="2" bestFit="1" customWidth="1"/>
    <col min="1294" max="1294" width="10.125" style="2" bestFit="1" customWidth="1"/>
    <col min="1295" max="1300" width="9" style="2"/>
    <col min="1301" max="1301" width="10.125" style="2" bestFit="1" customWidth="1"/>
    <col min="1302" max="1302" width="9.125" style="2" bestFit="1" customWidth="1"/>
    <col min="1303" max="1303" width="11.125" style="2" bestFit="1" customWidth="1"/>
    <col min="1304" max="1536" width="9" style="2"/>
    <col min="1537" max="1537" width="44.5" style="2" customWidth="1"/>
    <col min="1538" max="1542" width="9.75" style="2" bestFit="1" customWidth="1"/>
    <col min="1543" max="1543" width="10.125" style="2" bestFit="1" customWidth="1"/>
    <col min="1544" max="1544" width="9.625" style="2" customWidth="1"/>
    <col min="1545" max="1545" width="9" style="2"/>
    <col min="1546" max="1546" width="9.875" style="2" customWidth="1"/>
    <col min="1547" max="1547" width="9.5" style="2" customWidth="1"/>
    <col min="1548" max="1548" width="9" style="2"/>
    <col min="1549" max="1549" width="11.125" style="2" bestFit="1" customWidth="1"/>
    <col min="1550" max="1550" width="10.125" style="2" bestFit="1" customWidth="1"/>
    <col min="1551" max="1556" width="9" style="2"/>
    <col min="1557" max="1557" width="10.125" style="2" bestFit="1" customWidth="1"/>
    <col min="1558" max="1558" width="9.125" style="2" bestFit="1" customWidth="1"/>
    <col min="1559" max="1559" width="11.125" style="2" bestFit="1" customWidth="1"/>
    <col min="1560" max="1792" width="9" style="2"/>
    <col min="1793" max="1793" width="44.5" style="2" customWidth="1"/>
    <col min="1794" max="1798" width="9.75" style="2" bestFit="1" customWidth="1"/>
    <col min="1799" max="1799" width="10.125" style="2" bestFit="1" customWidth="1"/>
    <col min="1800" max="1800" width="9.625" style="2" customWidth="1"/>
    <col min="1801" max="1801" width="9" style="2"/>
    <col min="1802" max="1802" width="9.875" style="2" customWidth="1"/>
    <col min="1803" max="1803" width="9.5" style="2" customWidth="1"/>
    <col min="1804" max="1804" width="9" style="2"/>
    <col min="1805" max="1805" width="11.125" style="2" bestFit="1" customWidth="1"/>
    <col min="1806" max="1806" width="10.125" style="2" bestFit="1" customWidth="1"/>
    <col min="1807" max="1812" width="9" style="2"/>
    <col min="1813" max="1813" width="10.125" style="2" bestFit="1" customWidth="1"/>
    <col min="1814" max="1814" width="9.125" style="2" bestFit="1" customWidth="1"/>
    <col min="1815" max="1815" width="11.125" style="2" bestFit="1" customWidth="1"/>
    <col min="1816" max="2048" width="9" style="2"/>
    <col min="2049" max="2049" width="44.5" style="2" customWidth="1"/>
    <col min="2050" max="2054" width="9.75" style="2" bestFit="1" customWidth="1"/>
    <col min="2055" max="2055" width="10.125" style="2" bestFit="1" customWidth="1"/>
    <col min="2056" max="2056" width="9.625" style="2" customWidth="1"/>
    <col min="2057" max="2057" width="9" style="2"/>
    <col min="2058" max="2058" width="9.875" style="2" customWidth="1"/>
    <col min="2059" max="2059" width="9.5" style="2" customWidth="1"/>
    <col min="2060" max="2060" width="9" style="2"/>
    <col min="2061" max="2061" width="11.125" style="2" bestFit="1" customWidth="1"/>
    <col min="2062" max="2062" width="10.125" style="2" bestFit="1" customWidth="1"/>
    <col min="2063" max="2068" width="9" style="2"/>
    <col min="2069" max="2069" width="10.125" style="2" bestFit="1" customWidth="1"/>
    <col min="2070" max="2070" width="9.125" style="2" bestFit="1" customWidth="1"/>
    <col min="2071" max="2071" width="11.125" style="2" bestFit="1" customWidth="1"/>
    <col min="2072" max="2304" width="9" style="2"/>
    <col min="2305" max="2305" width="44.5" style="2" customWidth="1"/>
    <col min="2306" max="2310" width="9.75" style="2" bestFit="1" customWidth="1"/>
    <col min="2311" max="2311" width="10.125" style="2" bestFit="1" customWidth="1"/>
    <col min="2312" max="2312" width="9.625" style="2" customWidth="1"/>
    <col min="2313" max="2313" width="9" style="2"/>
    <col min="2314" max="2314" width="9.875" style="2" customWidth="1"/>
    <col min="2315" max="2315" width="9.5" style="2" customWidth="1"/>
    <col min="2316" max="2316" width="9" style="2"/>
    <col min="2317" max="2317" width="11.125" style="2" bestFit="1" customWidth="1"/>
    <col min="2318" max="2318" width="10.125" style="2" bestFit="1" customWidth="1"/>
    <col min="2319" max="2324" width="9" style="2"/>
    <col min="2325" max="2325" width="10.125" style="2" bestFit="1" customWidth="1"/>
    <col min="2326" max="2326" width="9.125" style="2" bestFit="1" customWidth="1"/>
    <col min="2327" max="2327" width="11.125" style="2" bestFit="1" customWidth="1"/>
    <col min="2328" max="2560" width="9" style="2"/>
    <col min="2561" max="2561" width="44.5" style="2" customWidth="1"/>
    <col min="2562" max="2566" width="9.75" style="2" bestFit="1" customWidth="1"/>
    <col min="2567" max="2567" width="10.125" style="2" bestFit="1" customWidth="1"/>
    <col min="2568" max="2568" width="9.625" style="2" customWidth="1"/>
    <col min="2569" max="2569" width="9" style="2"/>
    <col min="2570" max="2570" width="9.875" style="2" customWidth="1"/>
    <col min="2571" max="2571" width="9.5" style="2" customWidth="1"/>
    <col min="2572" max="2572" width="9" style="2"/>
    <col min="2573" max="2573" width="11.125" style="2" bestFit="1" customWidth="1"/>
    <col min="2574" max="2574" width="10.125" style="2" bestFit="1" customWidth="1"/>
    <col min="2575" max="2580" width="9" style="2"/>
    <col min="2581" max="2581" width="10.125" style="2" bestFit="1" customWidth="1"/>
    <col min="2582" max="2582" width="9.125" style="2" bestFit="1" customWidth="1"/>
    <col min="2583" max="2583" width="11.125" style="2" bestFit="1" customWidth="1"/>
    <col min="2584" max="2816" width="9" style="2"/>
    <col min="2817" max="2817" width="44.5" style="2" customWidth="1"/>
    <col min="2818" max="2822" width="9.75" style="2" bestFit="1" customWidth="1"/>
    <col min="2823" max="2823" width="10.125" style="2" bestFit="1" customWidth="1"/>
    <col min="2824" max="2824" width="9.625" style="2" customWidth="1"/>
    <col min="2825" max="2825" width="9" style="2"/>
    <col min="2826" max="2826" width="9.875" style="2" customWidth="1"/>
    <col min="2827" max="2827" width="9.5" style="2" customWidth="1"/>
    <col min="2828" max="2828" width="9" style="2"/>
    <col min="2829" max="2829" width="11.125" style="2" bestFit="1" customWidth="1"/>
    <col min="2830" max="2830" width="10.125" style="2" bestFit="1" customWidth="1"/>
    <col min="2831" max="2836" width="9" style="2"/>
    <col min="2837" max="2837" width="10.125" style="2" bestFit="1" customWidth="1"/>
    <col min="2838" max="2838" width="9.125" style="2" bestFit="1" customWidth="1"/>
    <col min="2839" max="2839" width="11.125" style="2" bestFit="1" customWidth="1"/>
    <col min="2840" max="3072" width="9" style="2"/>
    <col min="3073" max="3073" width="44.5" style="2" customWidth="1"/>
    <col min="3074" max="3078" width="9.75" style="2" bestFit="1" customWidth="1"/>
    <col min="3079" max="3079" width="10.125" style="2" bestFit="1" customWidth="1"/>
    <col min="3080" max="3080" width="9.625" style="2" customWidth="1"/>
    <col min="3081" max="3081" width="9" style="2"/>
    <col min="3082" max="3082" width="9.875" style="2" customWidth="1"/>
    <col min="3083" max="3083" width="9.5" style="2" customWidth="1"/>
    <col min="3084" max="3084" width="9" style="2"/>
    <col min="3085" max="3085" width="11.125" style="2" bestFit="1" customWidth="1"/>
    <col min="3086" max="3086" width="10.125" style="2" bestFit="1" customWidth="1"/>
    <col min="3087" max="3092" width="9" style="2"/>
    <col min="3093" max="3093" width="10.125" style="2" bestFit="1" customWidth="1"/>
    <col min="3094" max="3094" width="9.125" style="2" bestFit="1" customWidth="1"/>
    <col min="3095" max="3095" width="11.125" style="2" bestFit="1" customWidth="1"/>
    <col min="3096" max="3328" width="9" style="2"/>
    <col min="3329" max="3329" width="44.5" style="2" customWidth="1"/>
    <col min="3330" max="3334" width="9.75" style="2" bestFit="1" customWidth="1"/>
    <col min="3335" max="3335" width="10.125" style="2" bestFit="1" customWidth="1"/>
    <col min="3336" max="3336" width="9.625" style="2" customWidth="1"/>
    <col min="3337" max="3337" width="9" style="2"/>
    <col min="3338" max="3338" width="9.875" style="2" customWidth="1"/>
    <col min="3339" max="3339" width="9.5" style="2" customWidth="1"/>
    <col min="3340" max="3340" width="9" style="2"/>
    <col min="3341" max="3341" width="11.125" style="2" bestFit="1" customWidth="1"/>
    <col min="3342" max="3342" width="10.125" style="2" bestFit="1" customWidth="1"/>
    <col min="3343" max="3348" width="9" style="2"/>
    <col min="3349" max="3349" width="10.125" style="2" bestFit="1" customWidth="1"/>
    <col min="3350" max="3350" width="9.125" style="2" bestFit="1" customWidth="1"/>
    <col min="3351" max="3351" width="11.125" style="2" bestFit="1" customWidth="1"/>
    <col min="3352" max="3584" width="9" style="2"/>
    <col min="3585" max="3585" width="44.5" style="2" customWidth="1"/>
    <col min="3586" max="3590" width="9.75" style="2" bestFit="1" customWidth="1"/>
    <col min="3591" max="3591" width="10.125" style="2" bestFit="1" customWidth="1"/>
    <col min="3592" max="3592" width="9.625" style="2" customWidth="1"/>
    <col min="3593" max="3593" width="9" style="2"/>
    <col min="3594" max="3594" width="9.875" style="2" customWidth="1"/>
    <col min="3595" max="3595" width="9.5" style="2" customWidth="1"/>
    <col min="3596" max="3596" width="9" style="2"/>
    <col min="3597" max="3597" width="11.125" style="2" bestFit="1" customWidth="1"/>
    <col min="3598" max="3598" width="10.125" style="2" bestFit="1" customWidth="1"/>
    <col min="3599" max="3604" width="9" style="2"/>
    <col min="3605" max="3605" width="10.125" style="2" bestFit="1" customWidth="1"/>
    <col min="3606" max="3606" width="9.125" style="2" bestFit="1" customWidth="1"/>
    <col min="3607" max="3607" width="11.125" style="2" bestFit="1" customWidth="1"/>
    <col min="3608" max="3840" width="9" style="2"/>
    <col min="3841" max="3841" width="44.5" style="2" customWidth="1"/>
    <col min="3842" max="3846" width="9.75" style="2" bestFit="1" customWidth="1"/>
    <col min="3847" max="3847" width="10.125" style="2" bestFit="1" customWidth="1"/>
    <col min="3848" max="3848" width="9.625" style="2" customWidth="1"/>
    <col min="3849" max="3849" width="9" style="2"/>
    <col min="3850" max="3850" width="9.875" style="2" customWidth="1"/>
    <col min="3851" max="3851" width="9.5" style="2" customWidth="1"/>
    <col min="3852" max="3852" width="9" style="2"/>
    <col min="3853" max="3853" width="11.125" style="2" bestFit="1" customWidth="1"/>
    <col min="3854" max="3854" width="10.125" style="2" bestFit="1" customWidth="1"/>
    <col min="3855" max="3860" width="9" style="2"/>
    <col min="3861" max="3861" width="10.125" style="2" bestFit="1" customWidth="1"/>
    <col min="3862" max="3862" width="9.125" style="2" bestFit="1" customWidth="1"/>
    <col min="3863" max="3863" width="11.125" style="2" bestFit="1" customWidth="1"/>
    <col min="3864" max="4096" width="9" style="2"/>
    <col min="4097" max="4097" width="44.5" style="2" customWidth="1"/>
    <col min="4098" max="4102" width="9.75" style="2" bestFit="1" customWidth="1"/>
    <col min="4103" max="4103" width="10.125" style="2" bestFit="1" customWidth="1"/>
    <col min="4104" max="4104" width="9.625" style="2" customWidth="1"/>
    <col min="4105" max="4105" width="9" style="2"/>
    <col min="4106" max="4106" width="9.875" style="2" customWidth="1"/>
    <col min="4107" max="4107" width="9.5" style="2" customWidth="1"/>
    <col min="4108" max="4108" width="9" style="2"/>
    <col min="4109" max="4109" width="11.125" style="2" bestFit="1" customWidth="1"/>
    <col min="4110" max="4110" width="10.125" style="2" bestFit="1" customWidth="1"/>
    <col min="4111" max="4116" width="9" style="2"/>
    <col min="4117" max="4117" width="10.125" style="2" bestFit="1" customWidth="1"/>
    <col min="4118" max="4118" width="9.125" style="2" bestFit="1" customWidth="1"/>
    <col min="4119" max="4119" width="11.125" style="2" bestFit="1" customWidth="1"/>
    <col min="4120" max="4352" width="9" style="2"/>
    <col min="4353" max="4353" width="44.5" style="2" customWidth="1"/>
    <col min="4354" max="4358" width="9.75" style="2" bestFit="1" customWidth="1"/>
    <col min="4359" max="4359" width="10.125" style="2" bestFit="1" customWidth="1"/>
    <col min="4360" max="4360" width="9.625" style="2" customWidth="1"/>
    <col min="4361" max="4361" width="9" style="2"/>
    <col min="4362" max="4362" width="9.875" style="2" customWidth="1"/>
    <col min="4363" max="4363" width="9.5" style="2" customWidth="1"/>
    <col min="4364" max="4364" width="9" style="2"/>
    <col min="4365" max="4365" width="11.125" style="2" bestFit="1" customWidth="1"/>
    <col min="4366" max="4366" width="10.125" style="2" bestFit="1" customWidth="1"/>
    <col min="4367" max="4372" width="9" style="2"/>
    <col min="4373" max="4373" width="10.125" style="2" bestFit="1" customWidth="1"/>
    <col min="4374" max="4374" width="9.125" style="2" bestFit="1" customWidth="1"/>
    <col min="4375" max="4375" width="11.125" style="2" bestFit="1" customWidth="1"/>
    <col min="4376" max="4608" width="9" style="2"/>
    <col min="4609" max="4609" width="44.5" style="2" customWidth="1"/>
    <col min="4610" max="4614" width="9.75" style="2" bestFit="1" customWidth="1"/>
    <col min="4615" max="4615" width="10.125" style="2" bestFit="1" customWidth="1"/>
    <col min="4616" max="4616" width="9.625" style="2" customWidth="1"/>
    <col min="4617" max="4617" width="9" style="2"/>
    <col min="4618" max="4618" width="9.875" style="2" customWidth="1"/>
    <col min="4619" max="4619" width="9.5" style="2" customWidth="1"/>
    <col min="4620" max="4620" width="9" style="2"/>
    <col min="4621" max="4621" width="11.125" style="2" bestFit="1" customWidth="1"/>
    <col min="4622" max="4622" width="10.125" style="2" bestFit="1" customWidth="1"/>
    <col min="4623" max="4628" width="9" style="2"/>
    <col min="4629" max="4629" width="10.125" style="2" bestFit="1" customWidth="1"/>
    <col min="4630" max="4630" width="9.125" style="2" bestFit="1" customWidth="1"/>
    <col min="4631" max="4631" width="11.125" style="2" bestFit="1" customWidth="1"/>
    <col min="4632" max="4864" width="9" style="2"/>
    <col min="4865" max="4865" width="44.5" style="2" customWidth="1"/>
    <col min="4866" max="4870" width="9.75" style="2" bestFit="1" customWidth="1"/>
    <col min="4871" max="4871" width="10.125" style="2" bestFit="1" customWidth="1"/>
    <col min="4872" max="4872" width="9.625" style="2" customWidth="1"/>
    <col min="4873" max="4873" width="9" style="2"/>
    <col min="4874" max="4874" width="9.875" style="2" customWidth="1"/>
    <col min="4875" max="4875" width="9.5" style="2" customWidth="1"/>
    <col min="4876" max="4876" width="9" style="2"/>
    <col min="4877" max="4877" width="11.125" style="2" bestFit="1" customWidth="1"/>
    <col min="4878" max="4878" width="10.125" style="2" bestFit="1" customWidth="1"/>
    <col min="4879" max="4884" width="9" style="2"/>
    <col min="4885" max="4885" width="10.125" style="2" bestFit="1" customWidth="1"/>
    <col min="4886" max="4886" width="9.125" style="2" bestFit="1" customWidth="1"/>
    <col min="4887" max="4887" width="11.125" style="2" bestFit="1" customWidth="1"/>
    <col min="4888" max="5120" width="9" style="2"/>
    <col min="5121" max="5121" width="44.5" style="2" customWidth="1"/>
    <col min="5122" max="5126" width="9.75" style="2" bestFit="1" customWidth="1"/>
    <col min="5127" max="5127" width="10.125" style="2" bestFit="1" customWidth="1"/>
    <col min="5128" max="5128" width="9.625" style="2" customWidth="1"/>
    <col min="5129" max="5129" width="9" style="2"/>
    <col min="5130" max="5130" width="9.875" style="2" customWidth="1"/>
    <col min="5131" max="5131" width="9.5" style="2" customWidth="1"/>
    <col min="5132" max="5132" width="9" style="2"/>
    <col min="5133" max="5133" width="11.125" style="2" bestFit="1" customWidth="1"/>
    <col min="5134" max="5134" width="10.125" style="2" bestFit="1" customWidth="1"/>
    <col min="5135" max="5140" width="9" style="2"/>
    <col min="5141" max="5141" width="10.125" style="2" bestFit="1" customWidth="1"/>
    <col min="5142" max="5142" width="9.125" style="2" bestFit="1" customWidth="1"/>
    <col min="5143" max="5143" width="11.125" style="2" bestFit="1" customWidth="1"/>
    <col min="5144" max="5376" width="9" style="2"/>
    <col min="5377" max="5377" width="44.5" style="2" customWidth="1"/>
    <col min="5378" max="5382" width="9.75" style="2" bestFit="1" customWidth="1"/>
    <col min="5383" max="5383" width="10.125" style="2" bestFit="1" customWidth="1"/>
    <col min="5384" max="5384" width="9.625" style="2" customWidth="1"/>
    <col min="5385" max="5385" width="9" style="2"/>
    <col min="5386" max="5386" width="9.875" style="2" customWidth="1"/>
    <col min="5387" max="5387" width="9.5" style="2" customWidth="1"/>
    <col min="5388" max="5388" width="9" style="2"/>
    <col min="5389" max="5389" width="11.125" style="2" bestFit="1" customWidth="1"/>
    <col min="5390" max="5390" width="10.125" style="2" bestFit="1" customWidth="1"/>
    <col min="5391" max="5396" width="9" style="2"/>
    <col min="5397" max="5397" width="10.125" style="2" bestFit="1" customWidth="1"/>
    <col min="5398" max="5398" width="9.125" style="2" bestFit="1" customWidth="1"/>
    <col min="5399" max="5399" width="11.125" style="2" bestFit="1" customWidth="1"/>
    <col min="5400" max="5632" width="9" style="2"/>
    <col min="5633" max="5633" width="44.5" style="2" customWidth="1"/>
    <col min="5634" max="5638" width="9.75" style="2" bestFit="1" customWidth="1"/>
    <col min="5639" max="5639" width="10.125" style="2" bestFit="1" customWidth="1"/>
    <col min="5640" max="5640" width="9.625" style="2" customWidth="1"/>
    <col min="5641" max="5641" width="9" style="2"/>
    <col min="5642" max="5642" width="9.875" style="2" customWidth="1"/>
    <col min="5643" max="5643" width="9.5" style="2" customWidth="1"/>
    <col min="5644" max="5644" width="9" style="2"/>
    <col min="5645" max="5645" width="11.125" style="2" bestFit="1" customWidth="1"/>
    <col min="5646" max="5646" width="10.125" style="2" bestFit="1" customWidth="1"/>
    <col min="5647" max="5652" width="9" style="2"/>
    <col min="5653" max="5653" width="10.125" style="2" bestFit="1" customWidth="1"/>
    <col min="5654" max="5654" width="9.125" style="2" bestFit="1" customWidth="1"/>
    <col min="5655" max="5655" width="11.125" style="2" bestFit="1" customWidth="1"/>
    <col min="5656" max="5888" width="9" style="2"/>
    <col min="5889" max="5889" width="44.5" style="2" customWidth="1"/>
    <col min="5890" max="5894" width="9.75" style="2" bestFit="1" customWidth="1"/>
    <col min="5895" max="5895" width="10.125" style="2" bestFit="1" customWidth="1"/>
    <col min="5896" max="5896" width="9.625" style="2" customWidth="1"/>
    <col min="5897" max="5897" width="9" style="2"/>
    <col min="5898" max="5898" width="9.875" style="2" customWidth="1"/>
    <col min="5899" max="5899" width="9.5" style="2" customWidth="1"/>
    <col min="5900" max="5900" width="9" style="2"/>
    <col min="5901" max="5901" width="11.125" style="2" bestFit="1" customWidth="1"/>
    <col min="5902" max="5902" width="10.125" style="2" bestFit="1" customWidth="1"/>
    <col min="5903" max="5908" width="9" style="2"/>
    <col min="5909" max="5909" width="10.125" style="2" bestFit="1" customWidth="1"/>
    <col min="5910" max="5910" width="9.125" style="2" bestFit="1" customWidth="1"/>
    <col min="5911" max="5911" width="11.125" style="2" bestFit="1" customWidth="1"/>
    <col min="5912" max="6144" width="9" style="2"/>
    <col min="6145" max="6145" width="44.5" style="2" customWidth="1"/>
    <col min="6146" max="6150" width="9.75" style="2" bestFit="1" customWidth="1"/>
    <col min="6151" max="6151" width="10.125" style="2" bestFit="1" customWidth="1"/>
    <col min="6152" max="6152" width="9.625" style="2" customWidth="1"/>
    <col min="6153" max="6153" width="9" style="2"/>
    <col min="6154" max="6154" width="9.875" style="2" customWidth="1"/>
    <col min="6155" max="6155" width="9.5" style="2" customWidth="1"/>
    <col min="6156" max="6156" width="9" style="2"/>
    <col min="6157" max="6157" width="11.125" style="2" bestFit="1" customWidth="1"/>
    <col min="6158" max="6158" width="10.125" style="2" bestFit="1" customWidth="1"/>
    <col min="6159" max="6164" width="9" style="2"/>
    <col min="6165" max="6165" width="10.125" style="2" bestFit="1" customWidth="1"/>
    <col min="6166" max="6166" width="9.125" style="2" bestFit="1" customWidth="1"/>
    <col min="6167" max="6167" width="11.125" style="2" bestFit="1" customWidth="1"/>
    <col min="6168" max="6400" width="9" style="2"/>
    <col min="6401" max="6401" width="44.5" style="2" customWidth="1"/>
    <col min="6402" max="6406" width="9.75" style="2" bestFit="1" customWidth="1"/>
    <col min="6407" max="6407" width="10.125" style="2" bestFit="1" customWidth="1"/>
    <col min="6408" max="6408" width="9.625" style="2" customWidth="1"/>
    <col min="6409" max="6409" width="9" style="2"/>
    <col min="6410" max="6410" width="9.875" style="2" customWidth="1"/>
    <col min="6411" max="6411" width="9.5" style="2" customWidth="1"/>
    <col min="6412" max="6412" width="9" style="2"/>
    <col min="6413" max="6413" width="11.125" style="2" bestFit="1" customWidth="1"/>
    <col min="6414" max="6414" width="10.125" style="2" bestFit="1" customWidth="1"/>
    <col min="6415" max="6420" width="9" style="2"/>
    <col min="6421" max="6421" width="10.125" style="2" bestFit="1" customWidth="1"/>
    <col min="6422" max="6422" width="9.125" style="2" bestFit="1" customWidth="1"/>
    <col min="6423" max="6423" width="11.125" style="2" bestFit="1" customWidth="1"/>
    <col min="6424" max="6656" width="9" style="2"/>
    <col min="6657" max="6657" width="44.5" style="2" customWidth="1"/>
    <col min="6658" max="6662" width="9.75" style="2" bestFit="1" customWidth="1"/>
    <col min="6663" max="6663" width="10.125" style="2" bestFit="1" customWidth="1"/>
    <col min="6664" max="6664" width="9.625" style="2" customWidth="1"/>
    <col min="6665" max="6665" width="9" style="2"/>
    <col min="6666" max="6666" width="9.875" style="2" customWidth="1"/>
    <col min="6667" max="6667" width="9.5" style="2" customWidth="1"/>
    <col min="6668" max="6668" width="9" style="2"/>
    <col min="6669" max="6669" width="11.125" style="2" bestFit="1" customWidth="1"/>
    <col min="6670" max="6670" width="10.125" style="2" bestFit="1" customWidth="1"/>
    <col min="6671" max="6676" width="9" style="2"/>
    <col min="6677" max="6677" width="10.125" style="2" bestFit="1" customWidth="1"/>
    <col min="6678" max="6678" width="9.125" style="2" bestFit="1" customWidth="1"/>
    <col min="6679" max="6679" width="11.125" style="2" bestFit="1" customWidth="1"/>
    <col min="6680" max="6912" width="9" style="2"/>
    <col min="6913" max="6913" width="44.5" style="2" customWidth="1"/>
    <col min="6914" max="6918" width="9.75" style="2" bestFit="1" customWidth="1"/>
    <col min="6919" max="6919" width="10.125" style="2" bestFit="1" customWidth="1"/>
    <col min="6920" max="6920" width="9.625" style="2" customWidth="1"/>
    <col min="6921" max="6921" width="9" style="2"/>
    <col min="6922" max="6922" width="9.875" style="2" customWidth="1"/>
    <col min="6923" max="6923" width="9.5" style="2" customWidth="1"/>
    <col min="6924" max="6924" width="9" style="2"/>
    <col min="6925" max="6925" width="11.125" style="2" bestFit="1" customWidth="1"/>
    <col min="6926" max="6926" width="10.125" style="2" bestFit="1" customWidth="1"/>
    <col min="6927" max="6932" width="9" style="2"/>
    <col min="6933" max="6933" width="10.125" style="2" bestFit="1" customWidth="1"/>
    <col min="6934" max="6934" width="9.125" style="2" bestFit="1" customWidth="1"/>
    <col min="6935" max="6935" width="11.125" style="2" bestFit="1" customWidth="1"/>
    <col min="6936" max="7168" width="9" style="2"/>
    <col min="7169" max="7169" width="44.5" style="2" customWidth="1"/>
    <col min="7170" max="7174" width="9.75" style="2" bestFit="1" customWidth="1"/>
    <col min="7175" max="7175" width="10.125" style="2" bestFit="1" customWidth="1"/>
    <col min="7176" max="7176" width="9.625" style="2" customWidth="1"/>
    <col min="7177" max="7177" width="9" style="2"/>
    <col min="7178" max="7178" width="9.875" style="2" customWidth="1"/>
    <col min="7179" max="7179" width="9.5" style="2" customWidth="1"/>
    <col min="7180" max="7180" width="9" style="2"/>
    <col min="7181" max="7181" width="11.125" style="2" bestFit="1" customWidth="1"/>
    <col min="7182" max="7182" width="10.125" style="2" bestFit="1" customWidth="1"/>
    <col min="7183" max="7188" width="9" style="2"/>
    <col min="7189" max="7189" width="10.125" style="2" bestFit="1" customWidth="1"/>
    <col min="7190" max="7190" width="9.125" style="2" bestFit="1" customWidth="1"/>
    <col min="7191" max="7191" width="11.125" style="2" bestFit="1" customWidth="1"/>
    <col min="7192" max="7424" width="9" style="2"/>
    <col min="7425" max="7425" width="44.5" style="2" customWidth="1"/>
    <col min="7426" max="7430" width="9.75" style="2" bestFit="1" customWidth="1"/>
    <col min="7431" max="7431" width="10.125" style="2" bestFit="1" customWidth="1"/>
    <col min="7432" max="7432" width="9.625" style="2" customWidth="1"/>
    <col min="7433" max="7433" width="9" style="2"/>
    <col min="7434" max="7434" width="9.875" style="2" customWidth="1"/>
    <col min="7435" max="7435" width="9.5" style="2" customWidth="1"/>
    <col min="7436" max="7436" width="9" style="2"/>
    <col min="7437" max="7437" width="11.125" style="2" bestFit="1" customWidth="1"/>
    <col min="7438" max="7438" width="10.125" style="2" bestFit="1" customWidth="1"/>
    <col min="7439" max="7444" width="9" style="2"/>
    <col min="7445" max="7445" width="10.125" style="2" bestFit="1" customWidth="1"/>
    <col min="7446" max="7446" width="9.125" style="2" bestFit="1" customWidth="1"/>
    <col min="7447" max="7447" width="11.125" style="2" bestFit="1" customWidth="1"/>
    <col min="7448" max="7680" width="9" style="2"/>
    <col min="7681" max="7681" width="44.5" style="2" customWidth="1"/>
    <col min="7682" max="7686" width="9.75" style="2" bestFit="1" customWidth="1"/>
    <col min="7687" max="7687" width="10.125" style="2" bestFit="1" customWidth="1"/>
    <col min="7688" max="7688" width="9.625" style="2" customWidth="1"/>
    <col min="7689" max="7689" width="9" style="2"/>
    <col min="7690" max="7690" width="9.875" style="2" customWidth="1"/>
    <col min="7691" max="7691" width="9.5" style="2" customWidth="1"/>
    <col min="7692" max="7692" width="9" style="2"/>
    <col min="7693" max="7693" width="11.125" style="2" bestFit="1" customWidth="1"/>
    <col min="7694" max="7694" width="10.125" style="2" bestFit="1" customWidth="1"/>
    <col min="7695" max="7700" width="9" style="2"/>
    <col min="7701" max="7701" width="10.125" style="2" bestFit="1" customWidth="1"/>
    <col min="7702" max="7702" width="9.125" style="2" bestFit="1" customWidth="1"/>
    <col min="7703" max="7703" width="11.125" style="2" bestFit="1" customWidth="1"/>
    <col min="7704" max="7936" width="9" style="2"/>
    <col min="7937" max="7937" width="44.5" style="2" customWidth="1"/>
    <col min="7938" max="7942" width="9.75" style="2" bestFit="1" customWidth="1"/>
    <col min="7943" max="7943" width="10.125" style="2" bestFit="1" customWidth="1"/>
    <col min="7944" max="7944" width="9.625" style="2" customWidth="1"/>
    <col min="7945" max="7945" width="9" style="2"/>
    <col min="7946" max="7946" width="9.875" style="2" customWidth="1"/>
    <col min="7947" max="7947" width="9.5" style="2" customWidth="1"/>
    <col min="7948" max="7948" width="9" style="2"/>
    <col min="7949" max="7949" width="11.125" style="2" bestFit="1" customWidth="1"/>
    <col min="7950" max="7950" width="10.125" style="2" bestFit="1" customWidth="1"/>
    <col min="7951" max="7956" width="9" style="2"/>
    <col min="7957" max="7957" width="10.125" style="2" bestFit="1" customWidth="1"/>
    <col min="7958" max="7958" width="9.125" style="2" bestFit="1" customWidth="1"/>
    <col min="7959" max="7959" width="11.125" style="2" bestFit="1" customWidth="1"/>
    <col min="7960" max="8192" width="9" style="2"/>
    <col min="8193" max="8193" width="44.5" style="2" customWidth="1"/>
    <col min="8194" max="8198" width="9.75" style="2" bestFit="1" customWidth="1"/>
    <col min="8199" max="8199" width="10.125" style="2" bestFit="1" customWidth="1"/>
    <col min="8200" max="8200" width="9.625" style="2" customWidth="1"/>
    <col min="8201" max="8201" width="9" style="2"/>
    <col min="8202" max="8202" width="9.875" style="2" customWidth="1"/>
    <col min="8203" max="8203" width="9.5" style="2" customWidth="1"/>
    <col min="8204" max="8204" width="9" style="2"/>
    <col min="8205" max="8205" width="11.125" style="2" bestFit="1" customWidth="1"/>
    <col min="8206" max="8206" width="10.125" style="2" bestFit="1" customWidth="1"/>
    <col min="8207" max="8212" width="9" style="2"/>
    <col min="8213" max="8213" width="10.125" style="2" bestFit="1" customWidth="1"/>
    <col min="8214" max="8214" width="9.125" style="2" bestFit="1" customWidth="1"/>
    <col min="8215" max="8215" width="11.125" style="2" bestFit="1" customWidth="1"/>
    <col min="8216" max="8448" width="9" style="2"/>
    <col min="8449" max="8449" width="44.5" style="2" customWidth="1"/>
    <col min="8450" max="8454" width="9.75" style="2" bestFit="1" customWidth="1"/>
    <col min="8455" max="8455" width="10.125" style="2" bestFit="1" customWidth="1"/>
    <col min="8456" max="8456" width="9.625" style="2" customWidth="1"/>
    <col min="8457" max="8457" width="9" style="2"/>
    <col min="8458" max="8458" width="9.875" style="2" customWidth="1"/>
    <col min="8459" max="8459" width="9.5" style="2" customWidth="1"/>
    <col min="8460" max="8460" width="9" style="2"/>
    <col min="8461" max="8461" width="11.125" style="2" bestFit="1" customWidth="1"/>
    <col min="8462" max="8462" width="10.125" style="2" bestFit="1" customWidth="1"/>
    <col min="8463" max="8468" width="9" style="2"/>
    <col min="8469" max="8469" width="10.125" style="2" bestFit="1" customWidth="1"/>
    <col min="8470" max="8470" width="9.125" style="2" bestFit="1" customWidth="1"/>
    <col min="8471" max="8471" width="11.125" style="2" bestFit="1" customWidth="1"/>
    <col min="8472" max="8704" width="9" style="2"/>
    <col min="8705" max="8705" width="44.5" style="2" customWidth="1"/>
    <col min="8706" max="8710" width="9.75" style="2" bestFit="1" customWidth="1"/>
    <col min="8711" max="8711" width="10.125" style="2" bestFit="1" customWidth="1"/>
    <col min="8712" max="8712" width="9.625" style="2" customWidth="1"/>
    <col min="8713" max="8713" width="9" style="2"/>
    <col min="8714" max="8714" width="9.875" style="2" customWidth="1"/>
    <col min="8715" max="8715" width="9.5" style="2" customWidth="1"/>
    <col min="8716" max="8716" width="9" style="2"/>
    <col min="8717" max="8717" width="11.125" style="2" bestFit="1" customWidth="1"/>
    <col min="8718" max="8718" width="10.125" style="2" bestFit="1" customWidth="1"/>
    <col min="8719" max="8724" width="9" style="2"/>
    <col min="8725" max="8725" width="10.125" style="2" bestFit="1" customWidth="1"/>
    <col min="8726" max="8726" width="9.125" style="2" bestFit="1" customWidth="1"/>
    <col min="8727" max="8727" width="11.125" style="2" bestFit="1" customWidth="1"/>
    <col min="8728" max="8960" width="9" style="2"/>
    <col min="8961" max="8961" width="44.5" style="2" customWidth="1"/>
    <col min="8962" max="8966" width="9.75" style="2" bestFit="1" customWidth="1"/>
    <col min="8967" max="8967" width="10.125" style="2" bestFit="1" customWidth="1"/>
    <col min="8968" max="8968" width="9.625" style="2" customWidth="1"/>
    <col min="8969" max="8969" width="9" style="2"/>
    <col min="8970" max="8970" width="9.875" style="2" customWidth="1"/>
    <col min="8971" max="8971" width="9.5" style="2" customWidth="1"/>
    <col min="8972" max="8972" width="9" style="2"/>
    <col min="8973" max="8973" width="11.125" style="2" bestFit="1" customWidth="1"/>
    <col min="8974" max="8974" width="10.125" style="2" bestFit="1" customWidth="1"/>
    <col min="8975" max="8980" width="9" style="2"/>
    <col min="8981" max="8981" width="10.125" style="2" bestFit="1" customWidth="1"/>
    <col min="8982" max="8982" width="9.125" style="2" bestFit="1" customWidth="1"/>
    <col min="8983" max="8983" width="11.125" style="2" bestFit="1" customWidth="1"/>
    <col min="8984" max="9216" width="9" style="2"/>
    <col min="9217" max="9217" width="44.5" style="2" customWidth="1"/>
    <col min="9218" max="9222" width="9.75" style="2" bestFit="1" customWidth="1"/>
    <col min="9223" max="9223" width="10.125" style="2" bestFit="1" customWidth="1"/>
    <col min="9224" max="9224" width="9.625" style="2" customWidth="1"/>
    <col min="9225" max="9225" width="9" style="2"/>
    <col min="9226" max="9226" width="9.875" style="2" customWidth="1"/>
    <col min="9227" max="9227" width="9.5" style="2" customWidth="1"/>
    <col min="9228" max="9228" width="9" style="2"/>
    <col min="9229" max="9229" width="11.125" style="2" bestFit="1" customWidth="1"/>
    <col min="9230" max="9230" width="10.125" style="2" bestFit="1" customWidth="1"/>
    <col min="9231" max="9236" width="9" style="2"/>
    <col min="9237" max="9237" width="10.125" style="2" bestFit="1" customWidth="1"/>
    <col min="9238" max="9238" width="9.125" style="2" bestFit="1" customWidth="1"/>
    <col min="9239" max="9239" width="11.125" style="2" bestFit="1" customWidth="1"/>
    <col min="9240" max="9472" width="9" style="2"/>
    <col min="9473" max="9473" width="44.5" style="2" customWidth="1"/>
    <col min="9474" max="9478" width="9.75" style="2" bestFit="1" customWidth="1"/>
    <col min="9479" max="9479" width="10.125" style="2" bestFit="1" customWidth="1"/>
    <col min="9480" max="9480" width="9.625" style="2" customWidth="1"/>
    <col min="9481" max="9481" width="9" style="2"/>
    <col min="9482" max="9482" width="9.875" style="2" customWidth="1"/>
    <col min="9483" max="9483" width="9.5" style="2" customWidth="1"/>
    <col min="9484" max="9484" width="9" style="2"/>
    <col min="9485" max="9485" width="11.125" style="2" bestFit="1" customWidth="1"/>
    <col min="9486" max="9486" width="10.125" style="2" bestFit="1" customWidth="1"/>
    <col min="9487" max="9492" width="9" style="2"/>
    <col min="9493" max="9493" width="10.125" style="2" bestFit="1" customWidth="1"/>
    <col min="9494" max="9494" width="9.125" style="2" bestFit="1" customWidth="1"/>
    <col min="9495" max="9495" width="11.125" style="2" bestFit="1" customWidth="1"/>
    <col min="9496" max="9728" width="9" style="2"/>
    <col min="9729" max="9729" width="44.5" style="2" customWidth="1"/>
    <col min="9730" max="9734" width="9.75" style="2" bestFit="1" customWidth="1"/>
    <col min="9735" max="9735" width="10.125" style="2" bestFit="1" customWidth="1"/>
    <col min="9736" max="9736" width="9.625" style="2" customWidth="1"/>
    <col min="9737" max="9737" width="9" style="2"/>
    <col min="9738" max="9738" width="9.875" style="2" customWidth="1"/>
    <col min="9739" max="9739" width="9.5" style="2" customWidth="1"/>
    <col min="9740" max="9740" width="9" style="2"/>
    <col min="9741" max="9741" width="11.125" style="2" bestFit="1" customWidth="1"/>
    <col min="9742" max="9742" width="10.125" style="2" bestFit="1" customWidth="1"/>
    <col min="9743" max="9748" width="9" style="2"/>
    <col min="9749" max="9749" width="10.125" style="2" bestFit="1" customWidth="1"/>
    <col min="9750" max="9750" width="9.125" style="2" bestFit="1" customWidth="1"/>
    <col min="9751" max="9751" width="11.125" style="2" bestFit="1" customWidth="1"/>
    <col min="9752" max="9984" width="9" style="2"/>
    <col min="9985" max="9985" width="44.5" style="2" customWidth="1"/>
    <col min="9986" max="9990" width="9.75" style="2" bestFit="1" customWidth="1"/>
    <col min="9991" max="9991" width="10.125" style="2" bestFit="1" customWidth="1"/>
    <col min="9992" max="9992" width="9.625" style="2" customWidth="1"/>
    <col min="9993" max="9993" width="9" style="2"/>
    <col min="9994" max="9994" width="9.875" style="2" customWidth="1"/>
    <col min="9995" max="9995" width="9.5" style="2" customWidth="1"/>
    <col min="9996" max="9996" width="9" style="2"/>
    <col min="9997" max="9997" width="11.125" style="2" bestFit="1" customWidth="1"/>
    <col min="9998" max="9998" width="10.125" style="2" bestFit="1" customWidth="1"/>
    <col min="9999" max="10004" width="9" style="2"/>
    <col min="10005" max="10005" width="10.125" style="2" bestFit="1" customWidth="1"/>
    <col min="10006" max="10006" width="9.125" style="2" bestFit="1" customWidth="1"/>
    <col min="10007" max="10007" width="11.125" style="2" bestFit="1" customWidth="1"/>
    <col min="10008" max="10240" width="9" style="2"/>
    <col min="10241" max="10241" width="44.5" style="2" customWidth="1"/>
    <col min="10242" max="10246" width="9.75" style="2" bestFit="1" customWidth="1"/>
    <col min="10247" max="10247" width="10.125" style="2" bestFit="1" customWidth="1"/>
    <col min="10248" max="10248" width="9.625" style="2" customWidth="1"/>
    <col min="10249" max="10249" width="9" style="2"/>
    <col min="10250" max="10250" width="9.875" style="2" customWidth="1"/>
    <col min="10251" max="10251" width="9.5" style="2" customWidth="1"/>
    <col min="10252" max="10252" width="9" style="2"/>
    <col min="10253" max="10253" width="11.125" style="2" bestFit="1" customWidth="1"/>
    <col min="10254" max="10254" width="10.125" style="2" bestFit="1" customWidth="1"/>
    <col min="10255" max="10260" width="9" style="2"/>
    <col min="10261" max="10261" width="10.125" style="2" bestFit="1" customWidth="1"/>
    <col min="10262" max="10262" width="9.125" style="2" bestFit="1" customWidth="1"/>
    <col min="10263" max="10263" width="11.125" style="2" bestFit="1" customWidth="1"/>
    <col min="10264" max="10496" width="9" style="2"/>
    <col min="10497" max="10497" width="44.5" style="2" customWidth="1"/>
    <col min="10498" max="10502" width="9.75" style="2" bestFit="1" customWidth="1"/>
    <col min="10503" max="10503" width="10.125" style="2" bestFit="1" customWidth="1"/>
    <col min="10504" max="10504" width="9.625" style="2" customWidth="1"/>
    <col min="10505" max="10505" width="9" style="2"/>
    <col min="10506" max="10506" width="9.875" style="2" customWidth="1"/>
    <col min="10507" max="10507" width="9.5" style="2" customWidth="1"/>
    <col min="10508" max="10508" width="9" style="2"/>
    <col min="10509" max="10509" width="11.125" style="2" bestFit="1" customWidth="1"/>
    <col min="10510" max="10510" width="10.125" style="2" bestFit="1" customWidth="1"/>
    <col min="10511" max="10516" width="9" style="2"/>
    <col min="10517" max="10517" width="10.125" style="2" bestFit="1" customWidth="1"/>
    <col min="10518" max="10518" width="9.125" style="2" bestFit="1" customWidth="1"/>
    <col min="10519" max="10519" width="11.125" style="2" bestFit="1" customWidth="1"/>
    <col min="10520" max="10752" width="9" style="2"/>
    <col min="10753" max="10753" width="44.5" style="2" customWidth="1"/>
    <col min="10754" max="10758" width="9.75" style="2" bestFit="1" customWidth="1"/>
    <col min="10759" max="10759" width="10.125" style="2" bestFit="1" customWidth="1"/>
    <col min="10760" max="10760" width="9.625" style="2" customWidth="1"/>
    <col min="10761" max="10761" width="9" style="2"/>
    <col min="10762" max="10762" width="9.875" style="2" customWidth="1"/>
    <col min="10763" max="10763" width="9.5" style="2" customWidth="1"/>
    <col min="10764" max="10764" width="9" style="2"/>
    <col min="10765" max="10765" width="11.125" style="2" bestFit="1" customWidth="1"/>
    <col min="10766" max="10766" width="10.125" style="2" bestFit="1" customWidth="1"/>
    <col min="10767" max="10772" width="9" style="2"/>
    <col min="10773" max="10773" width="10.125" style="2" bestFit="1" customWidth="1"/>
    <col min="10774" max="10774" width="9.125" style="2" bestFit="1" customWidth="1"/>
    <col min="10775" max="10775" width="11.125" style="2" bestFit="1" customWidth="1"/>
    <col min="10776" max="11008" width="9" style="2"/>
    <col min="11009" max="11009" width="44.5" style="2" customWidth="1"/>
    <col min="11010" max="11014" width="9.75" style="2" bestFit="1" customWidth="1"/>
    <col min="11015" max="11015" width="10.125" style="2" bestFit="1" customWidth="1"/>
    <col min="11016" max="11016" width="9.625" style="2" customWidth="1"/>
    <col min="11017" max="11017" width="9" style="2"/>
    <col min="11018" max="11018" width="9.875" style="2" customWidth="1"/>
    <col min="11019" max="11019" width="9.5" style="2" customWidth="1"/>
    <col min="11020" max="11020" width="9" style="2"/>
    <col min="11021" max="11021" width="11.125" style="2" bestFit="1" customWidth="1"/>
    <col min="11022" max="11022" width="10.125" style="2" bestFit="1" customWidth="1"/>
    <col min="11023" max="11028" width="9" style="2"/>
    <col min="11029" max="11029" width="10.125" style="2" bestFit="1" customWidth="1"/>
    <col min="11030" max="11030" width="9.125" style="2" bestFit="1" customWidth="1"/>
    <col min="11031" max="11031" width="11.125" style="2" bestFit="1" customWidth="1"/>
    <col min="11032" max="11264" width="9" style="2"/>
    <col min="11265" max="11265" width="44.5" style="2" customWidth="1"/>
    <col min="11266" max="11270" width="9.75" style="2" bestFit="1" customWidth="1"/>
    <col min="11271" max="11271" width="10.125" style="2" bestFit="1" customWidth="1"/>
    <col min="11272" max="11272" width="9.625" style="2" customWidth="1"/>
    <col min="11273" max="11273" width="9" style="2"/>
    <col min="11274" max="11274" width="9.875" style="2" customWidth="1"/>
    <col min="11275" max="11275" width="9.5" style="2" customWidth="1"/>
    <col min="11276" max="11276" width="9" style="2"/>
    <col min="11277" max="11277" width="11.125" style="2" bestFit="1" customWidth="1"/>
    <col min="11278" max="11278" width="10.125" style="2" bestFit="1" customWidth="1"/>
    <col min="11279" max="11284" width="9" style="2"/>
    <col min="11285" max="11285" width="10.125" style="2" bestFit="1" customWidth="1"/>
    <col min="11286" max="11286" width="9.125" style="2" bestFit="1" customWidth="1"/>
    <col min="11287" max="11287" width="11.125" style="2" bestFit="1" customWidth="1"/>
    <col min="11288" max="11520" width="9" style="2"/>
    <col min="11521" max="11521" width="44.5" style="2" customWidth="1"/>
    <col min="11522" max="11526" width="9.75" style="2" bestFit="1" customWidth="1"/>
    <col min="11527" max="11527" width="10.125" style="2" bestFit="1" customWidth="1"/>
    <col min="11528" max="11528" width="9.625" style="2" customWidth="1"/>
    <col min="11529" max="11529" width="9" style="2"/>
    <col min="11530" max="11530" width="9.875" style="2" customWidth="1"/>
    <col min="11531" max="11531" width="9.5" style="2" customWidth="1"/>
    <col min="11532" max="11532" width="9" style="2"/>
    <col min="11533" max="11533" width="11.125" style="2" bestFit="1" customWidth="1"/>
    <col min="11534" max="11534" width="10.125" style="2" bestFit="1" customWidth="1"/>
    <col min="11535" max="11540" width="9" style="2"/>
    <col min="11541" max="11541" width="10.125" style="2" bestFit="1" customWidth="1"/>
    <col min="11542" max="11542" width="9.125" style="2" bestFit="1" customWidth="1"/>
    <col min="11543" max="11543" width="11.125" style="2" bestFit="1" customWidth="1"/>
    <col min="11544" max="11776" width="9" style="2"/>
    <col min="11777" max="11777" width="44.5" style="2" customWidth="1"/>
    <col min="11778" max="11782" width="9.75" style="2" bestFit="1" customWidth="1"/>
    <col min="11783" max="11783" width="10.125" style="2" bestFit="1" customWidth="1"/>
    <col min="11784" max="11784" width="9.625" style="2" customWidth="1"/>
    <col min="11785" max="11785" width="9" style="2"/>
    <col min="11786" max="11786" width="9.875" style="2" customWidth="1"/>
    <col min="11787" max="11787" width="9.5" style="2" customWidth="1"/>
    <col min="11788" max="11788" width="9" style="2"/>
    <col min="11789" max="11789" width="11.125" style="2" bestFit="1" customWidth="1"/>
    <col min="11790" max="11790" width="10.125" style="2" bestFit="1" customWidth="1"/>
    <col min="11791" max="11796" width="9" style="2"/>
    <col min="11797" max="11797" width="10.125" style="2" bestFit="1" customWidth="1"/>
    <col min="11798" max="11798" width="9.125" style="2" bestFit="1" customWidth="1"/>
    <col min="11799" max="11799" width="11.125" style="2" bestFit="1" customWidth="1"/>
    <col min="11800" max="12032" width="9" style="2"/>
    <col min="12033" max="12033" width="44.5" style="2" customWidth="1"/>
    <col min="12034" max="12038" width="9.75" style="2" bestFit="1" customWidth="1"/>
    <col min="12039" max="12039" width="10.125" style="2" bestFit="1" customWidth="1"/>
    <col min="12040" max="12040" width="9.625" style="2" customWidth="1"/>
    <col min="12041" max="12041" width="9" style="2"/>
    <col min="12042" max="12042" width="9.875" style="2" customWidth="1"/>
    <col min="12043" max="12043" width="9.5" style="2" customWidth="1"/>
    <col min="12044" max="12044" width="9" style="2"/>
    <col min="12045" max="12045" width="11.125" style="2" bestFit="1" customWidth="1"/>
    <col min="12046" max="12046" width="10.125" style="2" bestFit="1" customWidth="1"/>
    <col min="12047" max="12052" width="9" style="2"/>
    <col min="12053" max="12053" width="10.125" style="2" bestFit="1" customWidth="1"/>
    <col min="12054" max="12054" width="9.125" style="2" bestFit="1" customWidth="1"/>
    <col min="12055" max="12055" width="11.125" style="2" bestFit="1" customWidth="1"/>
    <col min="12056" max="12288" width="9" style="2"/>
    <col min="12289" max="12289" width="44.5" style="2" customWidth="1"/>
    <col min="12290" max="12294" width="9.75" style="2" bestFit="1" customWidth="1"/>
    <col min="12295" max="12295" width="10.125" style="2" bestFit="1" customWidth="1"/>
    <col min="12296" max="12296" width="9.625" style="2" customWidth="1"/>
    <col min="12297" max="12297" width="9" style="2"/>
    <col min="12298" max="12298" width="9.875" style="2" customWidth="1"/>
    <col min="12299" max="12299" width="9.5" style="2" customWidth="1"/>
    <col min="12300" max="12300" width="9" style="2"/>
    <col min="12301" max="12301" width="11.125" style="2" bestFit="1" customWidth="1"/>
    <col min="12302" max="12302" width="10.125" style="2" bestFit="1" customWidth="1"/>
    <col min="12303" max="12308" width="9" style="2"/>
    <col min="12309" max="12309" width="10.125" style="2" bestFit="1" customWidth="1"/>
    <col min="12310" max="12310" width="9.125" style="2" bestFit="1" customWidth="1"/>
    <col min="12311" max="12311" width="11.125" style="2" bestFit="1" customWidth="1"/>
    <col min="12312" max="12544" width="9" style="2"/>
    <col min="12545" max="12545" width="44.5" style="2" customWidth="1"/>
    <col min="12546" max="12550" width="9.75" style="2" bestFit="1" customWidth="1"/>
    <col min="12551" max="12551" width="10.125" style="2" bestFit="1" customWidth="1"/>
    <col min="12552" max="12552" width="9.625" style="2" customWidth="1"/>
    <col min="12553" max="12553" width="9" style="2"/>
    <col min="12554" max="12554" width="9.875" style="2" customWidth="1"/>
    <col min="12555" max="12555" width="9.5" style="2" customWidth="1"/>
    <col min="12556" max="12556" width="9" style="2"/>
    <col min="12557" max="12557" width="11.125" style="2" bestFit="1" customWidth="1"/>
    <col min="12558" max="12558" width="10.125" style="2" bestFit="1" customWidth="1"/>
    <col min="12559" max="12564" width="9" style="2"/>
    <col min="12565" max="12565" width="10.125" style="2" bestFit="1" customWidth="1"/>
    <col min="12566" max="12566" width="9.125" style="2" bestFit="1" customWidth="1"/>
    <col min="12567" max="12567" width="11.125" style="2" bestFit="1" customWidth="1"/>
    <col min="12568" max="12800" width="9" style="2"/>
    <col min="12801" max="12801" width="44.5" style="2" customWidth="1"/>
    <col min="12802" max="12806" width="9.75" style="2" bestFit="1" customWidth="1"/>
    <col min="12807" max="12807" width="10.125" style="2" bestFit="1" customWidth="1"/>
    <col min="12808" max="12808" width="9.625" style="2" customWidth="1"/>
    <col min="12809" max="12809" width="9" style="2"/>
    <col min="12810" max="12810" width="9.875" style="2" customWidth="1"/>
    <col min="12811" max="12811" width="9.5" style="2" customWidth="1"/>
    <col min="12812" max="12812" width="9" style="2"/>
    <col min="12813" max="12813" width="11.125" style="2" bestFit="1" customWidth="1"/>
    <col min="12814" max="12814" width="10.125" style="2" bestFit="1" customWidth="1"/>
    <col min="12815" max="12820" width="9" style="2"/>
    <col min="12821" max="12821" width="10.125" style="2" bestFit="1" customWidth="1"/>
    <col min="12822" max="12822" width="9.125" style="2" bestFit="1" customWidth="1"/>
    <col min="12823" max="12823" width="11.125" style="2" bestFit="1" customWidth="1"/>
    <col min="12824" max="13056" width="9" style="2"/>
    <col min="13057" max="13057" width="44.5" style="2" customWidth="1"/>
    <col min="13058" max="13062" width="9.75" style="2" bestFit="1" customWidth="1"/>
    <col min="13063" max="13063" width="10.125" style="2" bestFit="1" customWidth="1"/>
    <col min="13064" max="13064" width="9.625" style="2" customWidth="1"/>
    <col min="13065" max="13065" width="9" style="2"/>
    <col min="13066" max="13066" width="9.875" style="2" customWidth="1"/>
    <col min="13067" max="13067" width="9.5" style="2" customWidth="1"/>
    <col min="13068" max="13068" width="9" style="2"/>
    <col min="13069" max="13069" width="11.125" style="2" bestFit="1" customWidth="1"/>
    <col min="13070" max="13070" width="10.125" style="2" bestFit="1" customWidth="1"/>
    <col min="13071" max="13076" width="9" style="2"/>
    <col min="13077" max="13077" width="10.125" style="2" bestFit="1" customWidth="1"/>
    <col min="13078" max="13078" width="9.125" style="2" bestFit="1" customWidth="1"/>
    <col min="13079" max="13079" width="11.125" style="2" bestFit="1" customWidth="1"/>
    <col min="13080" max="13312" width="9" style="2"/>
    <col min="13313" max="13313" width="44.5" style="2" customWidth="1"/>
    <col min="13314" max="13318" width="9.75" style="2" bestFit="1" customWidth="1"/>
    <col min="13319" max="13319" width="10.125" style="2" bestFit="1" customWidth="1"/>
    <col min="13320" max="13320" width="9.625" style="2" customWidth="1"/>
    <col min="13321" max="13321" width="9" style="2"/>
    <col min="13322" max="13322" width="9.875" style="2" customWidth="1"/>
    <col min="13323" max="13323" width="9.5" style="2" customWidth="1"/>
    <col min="13324" max="13324" width="9" style="2"/>
    <col min="13325" max="13325" width="11.125" style="2" bestFit="1" customWidth="1"/>
    <col min="13326" max="13326" width="10.125" style="2" bestFit="1" customWidth="1"/>
    <col min="13327" max="13332" width="9" style="2"/>
    <col min="13333" max="13333" width="10.125" style="2" bestFit="1" customWidth="1"/>
    <col min="13334" max="13334" width="9.125" style="2" bestFit="1" customWidth="1"/>
    <col min="13335" max="13335" width="11.125" style="2" bestFit="1" customWidth="1"/>
    <col min="13336" max="13568" width="9" style="2"/>
    <col min="13569" max="13569" width="44.5" style="2" customWidth="1"/>
    <col min="13570" max="13574" width="9.75" style="2" bestFit="1" customWidth="1"/>
    <col min="13575" max="13575" width="10.125" style="2" bestFit="1" customWidth="1"/>
    <col min="13576" max="13576" width="9.625" style="2" customWidth="1"/>
    <col min="13577" max="13577" width="9" style="2"/>
    <col min="13578" max="13578" width="9.875" style="2" customWidth="1"/>
    <col min="13579" max="13579" width="9.5" style="2" customWidth="1"/>
    <col min="13580" max="13580" width="9" style="2"/>
    <col min="13581" max="13581" width="11.125" style="2" bestFit="1" customWidth="1"/>
    <col min="13582" max="13582" width="10.125" style="2" bestFit="1" customWidth="1"/>
    <col min="13583" max="13588" width="9" style="2"/>
    <col min="13589" max="13589" width="10.125" style="2" bestFit="1" customWidth="1"/>
    <col min="13590" max="13590" width="9.125" style="2" bestFit="1" customWidth="1"/>
    <col min="13591" max="13591" width="11.125" style="2" bestFit="1" customWidth="1"/>
    <col min="13592" max="13824" width="9" style="2"/>
    <col min="13825" max="13825" width="44.5" style="2" customWidth="1"/>
    <col min="13826" max="13830" width="9.75" style="2" bestFit="1" customWidth="1"/>
    <col min="13831" max="13831" width="10.125" style="2" bestFit="1" customWidth="1"/>
    <col min="13832" max="13832" width="9.625" style="2" customWidth="1"/>
    <col min="13833" max="13833" width="9" style="2"/>
    <col min="13834" max="13834" width="9.875" style="2" customWidth="1"/>
    <col min="13835" max="13835" width="9.5" style="2" customWidth="1"/>
    <col min="13836" max="13836" width="9" style="2"/>
    <col min="13837" max="13837" width="11.125" style="2" bestFit="1" customWidth="1"/>
    <col min="13838" max="13838" width="10.125" style="2" bestFit="1" customWidth="1"/>
    <col min="13839" max="13844" width="9" style="2"/>
    <col min="13845" max="13845" width="10.125" style="2" bestFit="1" customWidth="1"/>
    <col min="13846" max="13846" width="9.125" style="2" bestFit="1" customWidth="1"/>
    <col min="13847" max="13847" width="11.125" style="2" bestFit="1" customWidth="1"/>
    <col min="13848" max="14080" width="9" style="2"/>
    <col min="14081" max="14081" width="44.5" style="2" customWidth="1"/>
    <col min="14082" max="14086" width="9.75" style="2" bestFit="1" customWidth="1"/>
    <col min="14087" max="14087" width="10.125" style="2" bestFit="1" customWidth="1"/>
    <col min="14088" max="14088" width="9.625" style="2" customWidth="1"/>
    <col min="14089" max="14089" width="9" style="2"/>
    <col min="14090" max="14090" width="9.875" style="2" customWidth="1"/>
    <col min="14091" max="14091" width="9.5" style="2" customWidth="1"/>
    <col min="14092" max="14092" width="9" style="2"/>
    <col min="14093" max="14093" width="11.125" style="2" bestFit="1" customWidth="1"/>
    <col min="14094" max="14094" width="10.125" style="2" bestFit="1" customWidth="1"/>
    <col min="14095" max="14100" width="9" style="2"/>
    <col min="14101" max="14101" width="10.125" style="2" bestFit="1" customWidth="1"/>
    <col min="14102" max="14102" width="9.125" style="2" bestFit="1" customWidth="1"/>
    <col min="14103" max="14103" width="11.125" style="2" bestFit="1" customWidth="1"/>
    <col min="14104" max="14336" width="9" style="2"/>
    <col min="14337" max="14337" width="44.5" style="2" customWidth="1"/>
    <col min="14338" max="14342" width="9.75" style="2" bestFit="1" customWidth="1"/>
    <col min="14343" max="14343" width="10.125" style="2" bestFit="1" customWidth="1"/>
    <col min="14344" max="14344" width="9.625" style="2" customWidth="1"/>
    <col min="14345" max="14345" width="9" style="2"/>
    <col min="14346" max="14346" width="9.875" style="2" customWidth="1"/>
    <col min="14347" max="14347" width="9.5" style="2" customWidth="1"/>
    <col min="14348" max="14348" width="9" style="2"/>
    <col min="14349" max="14349" width="11.125" style="2" bestFit="1" customWidth="1"/>
    <col min="14350" max="14350" width="10.125" style="2" bestFit="1" customWidth="1"/>
    <col min="14351" max="14356" width="9" style="2"/>
    <col min="14357" max="14357" width="10.125" style="2" bestFit="1" customWidth="1"/>
    <col min="14358" max="14358" width="9.125" style="2" bestFit="1" customWidth="1"/>
    <col min="14359" max="14359" width="11.125" style="2" bestFit="1" customWidth="1"/>
    <col min="14360" max="14592" width="9" style="2"/>
    <col min="14593" max="14593" width="44.5" style="2" customWidth="1"/>
    <col min="14594" max="14598" width="9.75" style="2" bestFit="1" customWidth="1"/>
    <col min="14599" max="14599" width="10.125" style="2" bestFit="1" customWidth="1"/>
    <col min="14600" max="14600" width="9.625" style="2" customWidth="1"/>
    <col min="14601" max="14601" width="9" style="2"/>
    <col min="14602" max="14602" width="9.875" style="2" customWidth="1"/>
    <col min="14603" max="14603" width="9.5" style="2" customWidth="1"/>
    <col min="14604" max="14604" width="9" style="2"/>
    <col min="14605" max="14605" width="11.125" style="2" bestFit="1" customWidth="1"/>
    <col min="14606" max="14606" width="10.125" style="2" bestFit="1" customWidth="1"/>
    <col min="14607" max="14612" width="9" style="2"/>
    <col min="14613" max="14613" width="10.125" style="2" bestFit="1" customWidth="1"/>
    <col min="14614" max="14614" width="9.125" style="2" bestFit="1" customWidth="1"/>
    <col min="14615" max="14615" width="11.125" style="2" bestFit="1" customWidth="1"/>
    <col min="14616" max="14848" width="9" style="2"/>
    <col min="14849" max="14849" width="44.5" style="2" customWidth="1"/>
    <col min="14850" max="14854" width="9.75" style="2" bestFit="1" customWidth="1"/>
    <col min="14855" max="14855" width="10.125" style="2" bestFit="1" customWidth="1"/>
    <col min="14856" max="14856" width="9.625" style="2" customWidth="1"/>
    <col min="14857" max="14857" width="9" style="2"/>
    <col min="14858" max="14858" width="9.875" style="2" customWidth="1"/>
    <col min="14859" max="14859" width="9.5" style="2" customWidth="1"/>
    <col min="14860" max="14860" width="9" style="2"/>
    <col min="14861" max="14861" width="11.125" style="2" bestFit="1" customWidth="1"/>
    <col min="14862" max="14862" width="10.125" style="2" bestFit="1" customWidth="1"/>
    <col min="14863" max="14868" width="9" style="2"/>
    <col min="14869" max="14869" width="10.125" style="2" bestFit="1" customWidth="1"/>
    <col min="14870" max="14870" width="9.125" style="2" bestFit="1" customWidth="1"/>
    <col min="14871" max="14871" width="11.125" style="2" bestFit="1" customWidth="1"/>
    <col min="14872" max="15104" width="9" style="2"/>
    <col min="15105" max="15105" width="44.5" style="2" customWidth="1"/>
    <col min="15106" max="15110" width="9.75" style="2" bestFit="1" customWidth="1"/>
    <col min="15111" max="15111" width="10.125" style="2" bestFit="1" customWidth="1"/>
    <col min="15112" max="15112" width="9.625" style="2" customWidth="1"/>
    <col min="15113" max="15113" width="9" style="2"/>
    <col min="15114" max="15114" width="9.875" style="2" customWidth="1"/>
    <col min="15115" max="15115" width="9.5" style="2" customWidth="1"/>
    <col min="15116" max="15116" width="9" style="2"/>
    <col min="15117" max="15117" width="11.125" style="2" bestFit="1" customWidth="1"/>
    <col min="15118" max="15118" width="10.125" style="2" bestFit="1" customWidth="1"/>
    <col min="15119" max="15124" width="9" style="2"/>
    <col min="15125" max="15125" width="10.125" style="2" bestFit="1" customWidth="1"/>
    <col min="15126" max="15126" width="9.125" style="2" bestFit="1" customWidth="1"/>
    <col min="15127" max="15127" width="11.125" style="2" bestFit="1" customWidth="1"/>
    <col min="15128" max="15360" width="9" style="2"/>
    <col min="15361" max="15361" width="44.5" style="2" customWidth="1"/>
    <col min="15362" max="15366" width="9.75" style="2" bestFit="1" customWidth="1"/>
    <col min="15367" max="15367" width="10.125" style="2" bestFit="1" customWidth="1"/>
    <col min="15368" max="15368" width="9.625" style="2" customWidth="1"/>
    <col min="15369" max="15369" width="9" style="2"/>
    <col min="15370" max="15370" width="9.875" style="2" customWidth="1"/>
    <col min="15371" max="15371" width="9.5" style="2" customWidth="1"/>
    <col min="15372" max="15372" width="9" style="2"/>
    <col min="15373" max="15373" width="11.125" style="2" bestFit="1" customWidth="1"/>
    <col min="15374" max="15374" width="10.125" style="2" bestFit="1" customWidth="1"/>
    <col min="15375" max="15380" width="9" style="2"/>
    <col min="15381" max="15381" width="10.125" style="2" bestFit="1" customWidth="1"/>
    <col min="15382" max="15382" width="9.125" style="2" bestFit="1" customWidth="1"/>
    <col min="15383" max="15383" width="11.125" style="2" bestFit="1" customWidth="1"/>
    <col min="15384" max="15616" width="9" style="2"/>
    <col min="15617" max="15617" width="44.5" style="2" customWidth="1"/>
    <col min="15618" max="15622" width="9.75" style="2" bestFit="1" customWidth="1"/>
    <col min="15623" max="15623" width="10.125" style="2" bestFit="1" customWidth="1"/>
    <col min="15624" max="15624" width="9.625" style="2" customWidth="1"/>
    <col min="15625" max="15625" width="9" style="2"/>
    <col min="15626" max="15626" width="9.875" style="2" customWidth="1"/>
    <col min="15627" max="15627" width="9.5" style="2" customWidth="1"/>
    <col min="15628" max="15628" width="9" style="2"/>
    <col min="15629" max="15629" width="11.125" style="2" bestFit="1" customWidth="1"/>
    <col min="15630" max="15630" width="10.125" style="2" bestFit="1" customWidth="1"/>
    <col min="15631" max="15636" width="9" style="2"/>
    <col min="15637" max="15637" width="10.125" style="2" bestFit="1" customWidth="1"/>
    <col min="15638" max="15638" width="9.125" style="2" bestFit="1" customWidth="1"/>
    <col min="15639" max="15639" width="11.125" style="2" bestFit="1" customWidth="1"/>
    <col min="15640" max="15872" width="9" style="2"/>
    <col min="15873" max="15873" width="44.5" style="2" customWidth="1"/>
    <col min="15874" max="15878" width="9.75" style="2" bestFit="1" customWidth="1"/>
    <col min="15879" max="15879" width="10.125" style="2" bestFit="1" customWidth="1"/>
    <col min="15880" max="15880" width="9.625" style="2" customWidth="1"/>
    <col min="15881" max="15881" width="9" style="2"/>
    <col min="15882" max="15882" width="9.875" style="2" customWidth="1"/>
    <col min="15883" max="15883" width="9.5" style="2" customWidth="1"/>
    <col min="15884" max="15884" width="9" style="2"/>
    <col min="15885" max="15885" width="11.125" style="2" bestFit="1" customWidth="1"/>
    <col min="15886" max="15886" width="10.125" style="2" bestFit="1" customWidth="1"/>
    <col min="15887" max="15892" width="9" style="2"/>
    <col min="15893" max="15893" width="10.125" style="2" bestFit="1" customWidth="1"/>
    <col min="15894" max="15894" width="9.125" style="2" bestFit="1" customWidth="1"/>
    <col min="15895" max="15895" width="11.125" style="2" bestFit="1" customWidth="1"/>
    <col min="15896" max="16128" width="9" style="2"/>
    <col min="16129" max="16129" width="44.5" style="2" customWidth="1"/>
    <col min="16130" max="16134" width="9.75" style="2" bestFit="1" customWidth="1"/>
    <col min="16135" max="16135" width="10.125" style="2" bestFit="1" customWidth="1"/>
    <col min="16136" max="16136" width="9.625" style="2" customWidth="1"/>
    <col min="16137" max="16137" width="9" style="2"/>
    <col min="16138" max="16138" width="9.875" style="2" customWidth="1"/>
    <col min="16139" max="16139" width="9.5" style="2" customWidth="1"/>
    <col min="16140" max="16140" width="9" style="2"/>
    <col min="16141" max="16141" width="11.125" style="2" bestFit="1" customWidth="1"/>
    <col min="16142" max="16142" width="10.125" style="2" bestFit="1" customWidth="1"/>
    <col min="16143" max="16148" width="9" style="2"/>
    <col min="16149" max="16149" width="10.125" style="2" bestFit="1" customWidth="1"/>
    <col min="16150" max="16150" width="9.125" style="2" bestFit="1" customWidth="1"/>
    <col min="16151" max="16151" width="11.125" style="2" bestFit="1" customWidth="1"/>
    <col min="16152" max="16384" width="9" style="2"/>
  </cols>
  <sheetData>
    <row r="1" spans="1:23" x14ac:dyDescent="0.25">
      <c r="K1" s="3" t="s">
        <v>0</v>
      </c>
    </row>
    <row r="2" spans="1:23" ht="15.7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23" ht="15.75" customHeight="1" x14ac:dyDescent="0.25">
      <c r="A4" s="8" t="s">
        <v>3</v>
      </c>
      <c r="B4" s="9" t="s">
        <v>4</v>
      </c>
      <c r="C4" s="10"/>
      <c r="D4" s="9" t="s">
        <v>5</v>
      </c>
      <c r="E4" s="10"/>
      <c r="F4" s="11" t="s">
        <v>6</v>
      </c>
      <c r="G4" s="12" t="s">
        <v>7</v>
      </c>
      <c r="H4" s="13"/>
      <c r="I4" s="14"/>
      <c r="J4" s="15" t="s">
        <v>8</v>
      </c>
      <c r="K4" s="16"/>
      <c r="L4" s="17" t="s">
        <v>9</v>
      </c>
    </row>
    <row r="5" spans="1:23" ht="31.5" customHeight="1" x14ac:dyDescent="0.25">
      <c r="A5" s="18"/>
      <c r="B5" s="19"/>
      <c r="C5" s="20"/>
      <c r="D5" s="19"/>
      <c r="E5" s="20"/>
      <c r="F5" s="21"/>
      <c r="G5" s="22" t="s">
        <v>10</v>
      </c>
      <c r="H5" s="22" t="s">
        <v>11</v>
      </c>
      <c r="I5" s="22" t="s">
        <v>12</v>
      </c>
      <c r="J5" s="23"/>
      <c r="K5" s="24"/>
      <c r="L5" s="17"/>
      <c r="U5" s="4" t="s">
        <v>13</v>
      </c>
      <c r="V5" s="4" t="s">
        <v>14</v>
      </c>
    </row>
    <row r="6" spans="1:23" x14ac:dyDescent="0.25">
      <c r="A6" s="25"/>
      <c r="B6" s="26" t="s">
        <v>15</v>
      </c>
      <c r="C6" s="27" t="s">
        <v>16</v>
      </c>
      <c r="D6" s="28" t="s">
        <v>15</v>
      </c>
      <c r="E6" s="29" t="s">
        <v>17</v>
      </c>
      <c r="F6" s="30"/>
      <c r="G6" s="23" t="s">
        <v>18</v>
      </c>
      <c r="H6" s="31"/>
      <c r="I6" s="24"/>
      <c r="J6" s="32" t="s">
        <v>19</v>
      </c>
      <c r="K6" s="22" t="s">
        <v>20</v>
      </c>
      <c r="L6" s="17"/>
    </row>
    <row r="7" spans="1:23" x14ac:dyDescent="0.25">
      <c r="A7" s="33" t="s">
        <v>21</v>
      </c>
      <c r="B7" s="34" t="s">
        <v>22</v>
      </c>
      <c r="C7" s="35" t="s">
        <v>23</v>
      </c>
      <c r="D7" s="36" t="s">
        <v>24</v>
      </c>
      <c r="E7" s="36" t="s">
        <v>25</v>
      </c>
      <c r="F7" s="36" t="s">
        <v>26</v>
      </c>
      <c r="G7" s="36" t="s">
        <v>27</v>
      </c>
      <c r="H7" s="36" t="s">
        <v>28</v>
      </c>
      <c r="I7" s="36" t="s">
        <v>29</v>
      </c>
      <c r="J7" s="36" t="s">
        <v>30</v>
      </c>
      <c r="K7" s="36" t="s">
        <v>31</v>
      </c>
      <c r="L7" s="17"/>
    </row>
    <row r="8" spans="1:23" x14ac:dyDescent="0.25">
      <c r="A8" s="37" t="s">
        <v>32</v>
      </c>
      <c r="B8" s="38"/>
      <c r="C8" s="38"/>
      <c r="D8" s="38"/>
      <c r="E8" s="38"/>
      <c r="F8" s="38"/>
      <c r="G8" s="38"/>
      <c r="H8" s="38"/>
      <c r="I8" s="38"/>
      <c r="J8" s="39"/>
      <c r="K8" s="39"/>
    </row>
    <row r="9" spans="1:23" x14ac:dyDescent="0.25">
      <c r="A9" s="40" t="s">
        <v>33</v>
      </c>
      <c r="B9" s="41">
        <v>96018</v>
      </c>
      <c r="C9" s="41">
        <v>123001</v>
      </c>
      <c r="D9" s="41">
        <f>103550+1259</f>
        <v>104809</v>
      </c>
      <c r="E9" s="41">
        <v>128037</v>
      </c>
      <c r="F9" s="41">
        <f>SUM(G9:I9)</f>
        <v>110901</v>
      </c>
      <c r="G9" s="41">
        <v>110901</v>
      </c>
      <c r="H9" s="41"/>
      <c r="I9" s="41"/>
      <c r="J9" s="42">
        <f t="shared" ref="J9:J43" si="0">IF(B9&gt;0,SUM((F9/B9)*100)," ")</f>
        <v>115.50021870899205</v>
      </c>
      <c r="K9" s="42">
        <f t="shared" ref="K9:K43" si="1">IF(D9&gt;0,SUM((F9/D9)*100)," ")</f>
        <v>105.8124779360551</v>
      </c>
      <c r="L9" s="41">
        <f t="shared" ref="L9:L43" si="2">SUM(F9-D9)</f>
        <v>6092</v>
      </c>
      <c r="U9" s="4">
        <v>2670400</v>
      </c>
      <c r="V9" s="4">
        <f>SUM(U9*0.195)</f>
        <v>520728</v>
      </c>
      <c r="W9" s="4"/>
    </row>
    <row r="10" spans="1:23" x14ac:dyDescent="0.25">
      <c r="A10" s="40" t="s">
        <v>34</v>
      </c>
      <c r="B10" s="41">
        <v>18057</v>
      </c>
      <c r="C10" s="41">
        <v>23958</v>
      </c>
      <c r="D10" s="41">
        <f>19253+246</f>
        <v>19499</v>
      </c>
      <c r="E10" s="41">
        <v>23416</v>
      </c>
      <c r="F10" s="41">
        <f>SUM(G10:I10)</f>
        <v>18796</v>
      </c>
      <c r="G10" s="41">
        <v>18796</v>
      </c>
      <c r="H10" s="41"/>
      <c r="I10" s="41"/>
      <c r="J10" s="42">
        <f t="shared" si="0"/>
        <v>104.09259566926954</v>
      </c>
      <c r="K10" s="42">
        <f t="shared" si="1"/>
        <v>96.394686907020883</v>
      </c>
      <c r="L10" s="41">
        <f t="shared" si="2"/>
        <v>-703</v>
      </c>
    </row>
    <row r="11" spans="1:23" x14ac:dyDescent="0.25">
      <c r="A11" s="40" t="s">
        <v>35</v>
      </c>
      <c r="B11" s="43"/>
      <c r="C11" s="43"/>
      <c r="D11" s="43"/>
      <c r="E11" s="43"/>
      <c r="F11" s="43"/>
      <c r="G11" s="43"/>
      <c r="H11" s="43"/>
      <c r="I11" s="43"/>
      <c r="J11" s="42" t="str">
        <f t="shared" si="0"/>
        <v xml:space="preserve"> </v>
      </c>
      <c r="K11" s="42" t="str">
        <f t="shared" si="1"/>
        <v xml:space="preserve"> </v>
      </c>
      <c r="L11" s="43">
        <f t="shared" si="2"/>
        <v>0</v>
      </c>
    </row>
    <row r="12" spans="1:23" x14ac:dyDescent="0.25">
      <c r="A12" s="44" t="s">
        <v>36</v>
      </c>
      <c r="B12" s="45">
        <v>3535</v>
      </c>
      <c r="C12" s="45">
        <v>5689</v>
      </c>
      <c r="D12" s="45">
        <v>3837</v>
      </c>
      <c r="E12" s="45">
        <v>4890</v>
      </c>
      <c r="F12" s="45">
        <f t="shared" ref="F12:F44" si="3">SUM(G12:I12)</f>
        <v>3996</v>
      </c>
      <c r="G12" s="45">
        <v>3996</v>
      </c>
      <c r="H12" s="45"/>
      <c r="I12" s="45"/>
      <c r="J12" s="42">
        <f t="shared" si="0"/>
        <v>113.04101838755305</v>
      </c>
      <c r="K12" s="42">
        <f t="shared" si="1"/>
        <v>104.14386239249413</v>
      </c>
      <c r="L12" s="45">
        <f t="shared" si="2"/>
        <v>159</v>
      </c>
    </row>
    <row r="13" spans="1:23" x14ac:dyDescent="0.25">
      <c r="A13" s="46" t="s">
        <v>37</v>
      </c>
      <c r="B13" s="41"/>
      <c r="C13" s="41">
        <v>549</v>
      </c>
      <c r="D13" s="41"/>
      <c r="E13" s="41">
        <v>270</v>
      </c>
      <c r="F13" s="41">
        <f t="shared" si="3"/>
        <v>0</v>
      </c>
      <c r="G13" s="41"/>
      <c r="H13" s="41"/>
      <c r="I13" s="41"/>
      <c r="J13" s="42" t="str">
        <f t="shared" si="0"/>
        <v xml:space="preserve"> </v>
      </c>
      <c r="K13" s="42" t="str">
        <f t="shared" si="1"/>
        <v xml:space="preserve"> </v>
      </c>
      <c r="L13" s="41">
        <f t="shared" si="2"/>
        <v>0</v>
      </c>
    </row>
    <row r="14" spans="1:23" x14ac:dyDescent="0.25">
      <c r="A14" s="47" t="s">
        <v>38</v>
      </c>
      <c r="B14" s="41">
        <v>28</v>
      </c>
      <c r="C14" s="41">
        <v>9</v>
      </c>
      <c r="D14" s="41">
        <v>28</v>
      </c>
      <c r="E14" s="41">
        <v>15</v>
      </c>
      <c r="F14" s="41">
        <f t="shared" si="3"/>
        <v>18</v>
      </c>
      <c r="G14" s="41">
        <v>18</v>
      </c>
      <c r="H14" s="41"/>
      <c r="I14" s="41"/>
      <c r="J14" s="42">
        <f t="shared" si="0"/>
        <v>64.285714285714292</v>
      </c>
      <c r="K14" s="42">
        <f t="shared" si="1"/>
        <v>64.285714285714292</v>
      </c>
      <c r="L14" s="41">
        <f t="shared" si="2"/>
        <v>-10</v>
      </c>
    </row>
    <row r="15" spans="1:23" x14ac:dyDescent="0.25">
      <c r="A15" s="47" t="s">
        <v>39</v>
      </c>
      <c r="B15" s="41">
        <v>1764</v>
      </c>
      <c r="C15" s="41">
        <v>1948</v>
      </c>
      <c r="D15" s="41">
        <v>1905</v>
      </c>
      <c r="E15" s="41">
        <v>1998</v>
      </c>
      <c r="F15" s="41">
        <f t="shared" si="3"/>
        <v>1937</v>
      </c>
      <c r="G15" s="41">
        <v>1937</v>
      </c>
      <c r="H15" s="41"/>
      <c r="I15" s="41"/>
      <c r="J15" s="42">
        <f t="shared" si="0"/>
        <v>109.80725623582765</v>
      </c>
      <c r="K15" s="42">
        <f t="shared" si="1"/>
        <v>101.67979002624672</v>
      </c>
      <c r="L15" s="41">
        <f t="shared" si="2"/>
        <v>32</v>
      </c>
    </row>
    <row r="16" spans="1:23" x14ac:dyDescent="0.25">
      <c r="A16" s="44" t="s">
        <v>40</v>
      </c>
      <c r="B16" s="45">
        <v>1132</v>
      </c>
      <c r="C16" s="45">
        <v>1328</v>
      </c>
      <c r="D16" s="45">
        <v>1291</v>
      </c>
      <c r="E16" s="45">
        <v>1221</v>
      </c>
      <c r="F16" s="45">
        <f t="shared" si="3"/>
        <v>1390</v>
      </c>
      <c r="G16" s="45">
        <v>1390</v>
      </c>
      <c r="H16" s="45"/>
      <c r="I16" s="45"/>
      <c r="J16" s="42">
        <f t="shared" si="0"/>
        <v>122.79151943462898</v>
      </c>
      <c r="K16" s="42">
        <f t="shared" si="1"/>
        <v>107.66847405112317</v>
      </c>
      <c r="L16" s="45">
        <f t="shared" si="2"/>
        <v>99</v>
      </c>
    </row>
    <row r="17" spans="1:12" x14ac:dyDescent="0.25">
      <c r="A17" s="44" t="s">
        <v>41</v>
      </c>
      <c r="B17" s="45">
        <v>66018</v>
      </c>
      <c r="C17" s="45">
        <v>62926</v>
      </c>
      <c r="D17" s="45">
        <v>64542</v>
      </c>
      <c r="E17" s="45">
        <v>64599</v>
      </c>
      <c r="F17" s="45">
        <f t="shared" si="3"/>
        <v>63996</v>
      </c>
      <c r="G17" s="45">
        <v>63996</v>
      </c>
      <c r="H17" s="45"/>
      <c r="I17" s="45"/>
      <c r="J17" s="42">
        <f t="shared" si="0"/>
        <v>96.937198945742082</v>
      </c>
      <c r="K17" s="42">
        <f t="shared" si="1"/>
        <v>99.154039230268666</v>
      </c>
      <c r="L17" s="45">
        <f t="shared" si="2"/>
        <v>-546</v>
      </c>
    </row>
    <row r="18" spans="1:12" x14ac:dyDescent="0.25">
      <c r="A18" s="48" t="s">
        <v>42</v>
      </c>
      <c r="B18" s="49"/>
      <c r="C18" s="49"/>
      <c r="D18" s="49"/>
      <c r="E18" s="49"/>
      <c r="F18" s="49">
        <f t="shared" si="3"/>
        <v>0</v>
      </c>
      <c r="G18" s="49"/>
      <c r="H18" s="49"/>
      <c r="I18" s="49"/>
      <c r="J18" s="42" t="str">
        <f t="shared" si="0"/>
        <v xml:space="preserve"> </v>
      </c>
      <c r="K18" s="42" t="str">
        <f t="shared" si="1"/>
        <v xml:space="preserve"> </v>
      </c>
      <c r="L18" s="49">
        <f t="shared" si="2"/>
        <v>0</v>
      </c>
    </row>
    <row r="19" spans="1:12" x14ac:dyDescent="0.25">
      <c r="A19" s="50" t="s">
        <v>43</v>
      </c>
      <c r="B19" s="41">
        <v>1082</v>
      </c>
      <c r="C19" s="41">
        <v>962</v>
      </c>
      <c r="D19" s="41">
        <v>1026</v>
      </c>
      <c r="E19" s="41">
        <v>1118</v>
      </c>
      <c r="F19" s="41">
        <f t="shared" si="3"/>
        <v>1118</v>
      </c>
      <c r="G19" s="41">
        <v>1118</v>
      </c>
      <c r="H19" s="41"/>
      <c r="I19" s="41"/>
      <c r="J19" s="42">
        <f t="shared" si="0"/>
        <v>103.32717190388169</v>
      </c>
      <c r="K19" s="42">
        <f t="shared" si="1"/>
        <v>108.96686159844056</v>
      </c>
      <c r="L19" s="41">
        <f t="shared" si="2"/>
        <v>92</v>
      </c>
    </row>
    <row r="20" spans="1:12" x14ac:dyDescent="0.25">
      <c r="A20" s="50" t="s">
        <v>44</v>
      </c>
      <c r="B20" s="41">
        <v>2985</v>
      </c>
      <c r="C20" s="41">
        <v>1802</v>
      </c>
      <c r="D20" s="41">
        <v>3001</v>
      </c>
      <c r="E20" s="41">
        <v>2911</v>
      </c>
      <c r="F20" s="41">
        <f t="shared" si="3"/>
        <v>2911</v>
      </c>
      <c r="G20" s="41">
        <v>2911</v>
      </c>
      <c r="H20" s="41"/>
      <c r="I20" s="41"/>
      <c r="J20" s="42">
        <f t="shared" si="0"/>
        <v>97.520938023450583</v>
      </c>
      <c r="K20" s="42">
        <f t="shared" si="1"/>
        <v>97.000999666777744</v>
      </c>
      <c r="L20" s="41">
        <f t="shared" si="2"/>
        <v>-90</v>
      </c>
    </row>
    <row r="21" spans="1:12" x14ac:dyDescent="0.25">
      <c r="A21" s="50" t="s">
        <v>45</v>
      </c>
      <c r="B21" s="41"/>
      <c r="C21" s="41"/>
      <c r="D21" s="41"/>
      <c r="E21" s="41"/>
      <c r="F21" s="41">
        <f t="shared" si="3"/>
        <v>0</v>
      </c>
      <c r="G21" s="41"/>
      <c r="H21" s="41"/>
      <c r="I21" s="41"/>
      <c r="J21" s="42" t="str">
        <f t="shared" si="0"/>
        <v xml:space="preserve"> </v>
      </c>
      <c r="K21" s="42" t="str">
        <f t="shared" si="1"/>
        <v xml:space="preserve"> </v>
      </c>
      <c r="L21" s="41">
        <f t="shared" si="2"/>
        <v>0</v>
      </c>
    </row>
    <row r="22" spans="1:12" x14ac:dyDescent="0.25">
      <c r="A22" s="50" t="s">
        <v>46</v>
      </c>
      <c r="B22" s="41">
        <v>912</v>
      </c>
      <c r="C22" s="41">
        <v>777</v>
      </c>
      <c r="D22" s="41">
        <v>804</v>
      </c>
      <c r="E22" s="41">
        <v>791</v>
      </c>
      <c r="F22" s="41">
        <f t="shared" si="3"/>
        <v>791</v>
      </c>
      <c r="G22" s="41">
        <v>791</v>
      </c>
      <c r="H22" s="41"/>
      <c r="I22" s="41"/>
      <c r="J22" s="42">
        <f t="shared" si="0"/>
        <v>86.732456140350877</v>
      </c>
      <c r="K22" s="42">
        <f t="shared" si="1"/>
        <v>98.383084577114431</v>
      </c>
      <c r="L22" s="41">
        <f t="shared" si="2"/>
        <v>-13</v>
      </c>
    </row>
    <row r="23" spans="1:12" x14ac:dyDescent="0.25">
      <c r="A23" s="50" t="s">
        <v>47</v>
      </c>
      <c r="B23" s="41">
        <v>56549</v>
      </c>
      <c r="C23" s="41">
        <v>54480</v>
      </c>
      <c r="D23" s="41">
        <v>53840</v>
      </c>
      <c r="E23" s="41">
        <v>52675</v>
      </c>
      <c r="F23" s="41">
        <f t="shared" si="3"/>
        <v>53490</v>
      </c>
      <c r="G23" s="41">
        <v>53490</v>
      </c>
      <c r="H23" s="41"/>
      <c r="I23" s="41"/>
      <c r="J23" s="42">
        <f t="shared" si="0"/>
        <v>94.590532104900177</v>
      </c>
      <c r="K23" s="42">
        <f t="shared" si="1"/>
        <v>99.349925705794945</v>
      </c>
      <c r="L23" s="41">
        <f t="shared" si="2"/>
        <v>-350</v>
      </c>
    </row>
    <row r="24" spans="1:12" x14ac:dyDescent="0.25">
      <c r="A24" s="50" t="s">
        <v>48</v>
      </c>
      <c r="B24" s="41">
        <v>120</v>
      </c>
      <c r="C24" s="41">
        <v>128</v>
      </c>
      <c r="D24" s="41">
        <v>126</v>
      </c>
      <c r="E24" s="41">
        <v>141</v>
      </c>
      <c r="F24" s="41">
        <f t="shared" si="3"/>
        <v>140</v>
      </c>
      <c r="G24" s="41">
        <v>140</v>
      </c>
      <c r="H24" s="41"/>
      <c r="I24" s="41"/>
      <c r="J24" s="42">
        <f t="shared" si="0"/>
        <v>116.66666666666667</v>
      </c>
      <c r="K24" s="42">
        <f t="shared" si="1"/>
        <v>111.11111111111111</v>
      </c>
      <c r="L24" s="41">
        <f t="shared" si="2"/>
        <v>14</v>
      </c>
    </row>
    <row r="25" spans="1:12" x14ac:dyDescent="0.25">
      <c r="A25" s="44" t="s">
        <v>49</v>
      </c>
      <c r="B25" s="45">
        <v>93</v>
      </c>
      <c r="C25" s="45">
        <v>123</v>
      </c>
      <c r="D25" s="45">
        <v>93</v>
      </c>
      <c r="E25" s="45">
        <v>145</v>
      </c>
      <c r="F25" s="45">
        <f t="shared" si="3"/>
        <v>120</v>
      </c>
      <c r="G25" s="45">
        <v>120</v>
      </c>
      <c r="H25" s="45"/>
      <c r="I25" s="45"/>
      <c r="J25" s="42">
        <f t="shared" si="0"/>
        <v>129.03225806451613</v>
      </c>
      <c r="K25" s="42">
        <f t="shared" si="1"/>
        <v>129.03225806451613</v>
      </c>
      <c r="L25" s="45">
        <f t="shared" si="2"/>
        <v>27</v>
      </c>
    </row>
    <row r="26" spans="1:12" x14ac:dyDescent="0.25">
      <c r="A26" s="44" t="s">
        <v>50</v>
      </c>
      <c r="B26" s="45">
        <v>18877</v>
      </c>
      <c r="C26" s="45">
        <v>18382</v>
      </c>
      <c r="D26" s="45">
        <v>18166</v>
      </c>
      <c r="E26" s="45">
        <v>18306</v>
      </c>
      <c r="F26" s="45">
        <f t="shared" si="3"/>
        <v>18322</v>
      </c>
      <c r="G26" s="45">
        <v>18322</v>
      </c>
      <c r="H26" s="45"/>
      <c r="I26" s="45"/>
      <c r="J26" s="42">
        <f t="shared" si="0"/>
        <v>97.059914181278799</v>
      </c>
      <c r="K26" s="42">
        <f t="shared" si="1"/>
        <v>100.85874710998569</v>
      </c>
      <c r="L26" s="45">
        <f t="shared" si="2"/>
        <v>156</v>
      </c>
    </row>
    <row r="27" spans="1:12" x14ac:dyDescent="0.25">
      <c r="A27" s="50" t="s">
        <v>51</v>
      </c>
      <c r="B27" s="41">
        <v>18745</v>
      </c>
      <c r="C27" s="41">
        <v>18319</v>
      </c>
      <c r="D27" s="41">
        <v>18034</v>
      </c>
      <c r="E27" s="41">
        <v>18216</v>
      </c>
      <c r="F27" s="41">
        <f t="shared" si="3"/>
        <v>18222</v>
      </c>
      <c r="G27" s="41">
        <v>18222</v>
      </c>
      <c r="H27" s="41"/>
      <c r="I27" s="41"/>
      <c r="J27" s="42">
        <f t="shared" si="0"/>
        <v>97.209922646038947</v>
      </c>
      <c r="K27" s="42">
        <f t="shared" si="1"/>
        <v>101.04247532438725</v>
      </c>
      <c r="L27" s="41">
        <f t="shared" si="2"/>
        <v>188</v>
      </c>
    </row>
    <row r="28" spans="1:12" x14ac:dyDescent="0.25">
      <c r="A28" s="51" t="s">
        <v>52</v>
      </c>
      <c r="B28" s="41"/>
      <c r="C28" s="41"/>
      <c r="D28" s="41"/>
      <c r="E28" s="41"/>
      <c r="F28" s="41">
        <f t="shared" si="3"/>
        <v>0</v>
      </c>
      <c r="G28" s="41"/>
      <c r="H28" s="41"/>
      <c r="I28" s="41"/>
      <c r="J28" s="42" t="str">
        <f t="shared" si="0"/>
        <v xml:space="preserve"> </v>
      </c>
      <c r="K28" s="42" t="str">
        <f t="shared" si="1"/>
        <v xml:space="preserve"> </v>
      </c>
      <c r="L28" s="41">
        <f t="shared" si="2"/>
        <v>0</v>
      </c>
    </row>
    <row r="29" spans="1:12" x14ac:dyDescent="0.25">
      <c r="A29" s="50" t="s">
        <v>53</v>
      </c>
      <c r="B29" s="41"/>
      <c r="C29" s="41"/>
      <c r="D29" s="41"/>
      <c r="E29" s="41"/>
      <c r="F29" s="41">
        <f t="shared" si="3"/>
        <v>0</v>
      </c>
      <c r="G29" s="41"/>
      <c r="H29" s="41"/>
      <c r="I29" s="41"/>
      <c r="J29" s="42" t="str">
        <f t="shared" si="0"/>
        <v xml:space="preserve"> </v>
      </c>
      <c r="K29" s="42" t="str">
        <f t="shared" si="1"/>
        <v xml:space="preserve"> </v>
      </c>
      <c r="L29" s="41">
        <f t="shared" si="2"/>
        <v>0</v>
      </c>
    </row>
    <row r="30" spans="1:12" x14ac:dyDescent="0.25">
      <c r="A30" s="52" t="s">
        <v>54</v>
      </c>
      <c r="B30" s="53">
        <f>SUM(B12+B16+B17+B25+B26)</f>
        <v>89655</v>
      </c>
      <c r="C30" s="53">
        <v>88448</v>
      </c>
      <c r="D30" s="53">
        <f t="shared" ref="D30:I30" si="4">SUM(D12+D16+D17+D25+D26)</f>
        <v>87929</v>
      </c>
      <c r="E30" s="53">
        <f t="shared" si="4"/>
        <v>89161</v>
      </c>
      <c r="F30" s="53">
        <f t="shared" si="4"/>
        <v>87824</v>
      </c>
      <c r="G30" s="53">
        <f t="shared" si="4"/>
        <v>87824</v>
      </c>
      <c r="H30" s="53">
        <f t="shared" si="4"/>
        <v>0</v>
      </c>
      <c r="I30" s="53">
        <f t="shared" si="4"/>
        <v>0</v>
      </c>
      <c r="J30" s="42">
        <f t="shared" si="0"/>
        <v>97.957726841782389</v>
      </c>
      <c r="K30" s="42">
        <f t="shared" si="1"/>
        <v>99.880585472369759</v>
      </c>
      <c r="L30" s="53">
        <f t="shared" si="2"/>
        <v>-105</v>
      </c>
    </row>
    <row r="31" spans="1:12" x14ac:dyDescent="0.25">
      <c r="A31" s="40" t="s">
        <v>55</v>
      </c>
      <c r="B31" s="41"/>
      <c r="C31" s="41"/>
      <c r="D31" s="41"/>
      <c r="E31" s="41"/>
      <c r="F31" s="41">
        <f t="shared" si="3"/>
        <v>0</v>
      </c>
      <c r="G31" s="41"/>
      <c r="H31" s="41"/>
      <c r="I31" s="41"/>
      <c r="J31" s="42" t="str">
        <f t="shared" si="0"/>
        <v xml:space="preserve"> </v>
      </c>
      <c r="K31" s="42" t="str">
        <f t="shared" si="1"/>
        <v xml:space="preserve"> </v>
      </c>
      <c r="L31" s="41">
        <f t="shared" si="2"/>
        <v>0</v>
      </c>
    </row>
    <row r="32" spans="1:12" x14ac:dyDescent="0.25">
      <c r="A32" s="40" t="s">
        <v>56</v>
      </c>
      <c r="B32" s="41"/>
      <c r="C32" s="41"/>
      <c r="D32" s="41"/>
      <c r="E32" s="41"/>
      <c r="F32" s="41">
        <f t="shared" si="3"/>
        <v>0</v>
      </c>
      <c r="G32" s="41"/>
      <c r="H32" s="41"/>
      <c r="I32" s="41"/>
      <c r="J32" s="42" t="str">
        <f t="shared" si="0"/>
        <v xml:space="preserve"> </v>
      </c>
      <c r="K32" s="42" t="str">
        <f t="shared" si="1"/>
        <v xml:space="preserve"> </v>
      </c>
      <c r="L32" s="41">
        <f t="shared" si="2"/>
        <v>0</v>
      </c>
    </row>
    <row r="33" spans="1:22" x14ac:dyDescent="0.25">
      <c r="A33" s="52" t="s">
        <v>57</v>
      </c>
      <c r="B33" s="41"/>
      <c r="C33" s="41"/>
      <c r="D33" s="41"/>
      <c r="E33" s="41"/>
      <c r="F33" s="41">
        <f t="shared" si="3"/>
        <v>0</v>
      </c>
      <c r="G33" s="41"/>
      <c r="H33" s="41"/>
      <c r="I33" s="41"/>
      <c r="J33" s="42" t="str">
        <f t="shared" si="0"/>
        <v xml:space="preserve"> </v>
      </c>
      <c r="K33" s="42" t="str">
        <f t="shared" si="1"/>
        <v xml:space="preserve"> </v>
      </c>
      <c r="L33" s="41">
        <f t="shared" si="2"/>
        <v>0</v>
      </c>
    </row>
    <row r="34" spans="1:22" x14ac:dyDescent="0.25">
      <c r="A34" s="54" t="s">
        <v>58</v>
      </c>
      <c r="B34" s="41"/>
      <c r="C34" s="41"/>
      <c r="D34" s="41"/>
      <c r="E34" s="41"/>
      <c r="F34" s="41">
        <f t="shared" si="3"/>
        <v>0</v>
      </c>
      <c r="G34" s="41"/>
      <c r="H34" s="41"/>
      <c r="I34" s="41"/>
      <c r="J34" s="42" t="str">
        <f t="shared" si="0"/>
        <v xml:space="preserve"> </v>
      </c>
      <c r="K34" s="42" t="str">
        <f t="shared" si="1"/>
        <v xml:space="preserve"> </v>
      </c>
      <c r="L34" s="41">
        <f t="shared" si="2"/>
        <v>0</v>
      </c>
    </row>
    <row r="35" spans="1:22" x14ac:dyDescent="0.25">
      <c r="A35" s="54" t="s">
        <v>59</v>
      </c>
      <c r="B35" s="41"/>
      <c r="C35" s="41"/>
      <c r="D35" s="41"/>
      <c r="E35" s="41"/>
      <c r="F35" s="41">
        <f t="shared" si="3"/>
        <v>0</v>
      </c>
      <c r="G35" s="41"/>
      <c r="H35" s="41"/>
      <c r="I35" s="41"/>
      <c r="J35" s="42" t="str">
        <f t="shared" si="0"/>
        <v xml:space="preserve"> </v>
      </c>
      <c r="K35" s="42" t="str">
        <f t="shared" si="1"/>
        <v xml:space="preserve"> </v>
      </c>
      <c r="L35" s="41">
        <f t="shared" si="2"/>
        <v>0</v>
      </c>
    </row>
    <row r="36" spans="1:22" x14ac:dyDescent="0.25">
      <c r="A36" s="40" t="s">
        <v>60</v>
      </c>
      <c r="B36" s="41">
        <v>330</v>
      </c>
      <c r="C36" s="41">
        <v>928</v>
      </c>
      <c r="D36" s="41">
        <v>330</v>
      </c>
      <c r="E36" s="41">
        <v>8295</v>
      </c>
      <c r="F36" s="41">
        <f t="shared" si="3"/>
        <v>330</v>
      </c>
      <c r="G36" s="41">
        <v>330</v>
      </c>
      <c r="H36" s="41"/>
      <c r="I36" s="41"/>
      <c r="J36" s="42">
        <f t="shared" si="0"/>
        <v>100</v>
      </c>
      <c r="K36" s="42">
        <f t="shared" si="1"/>
        <v>100</v>
      </c>
      <c r="L36" s="41">
        <f t="shared" si="2"/>
        <v>0</v>
      </c>
    </row>
    <row r="37" spans="1:22" x14ac:dyDescent="0.25">
      <c r="A37" s="46" t="s">
        <v>61</v>
      </c>
      <c r="B37" s="41"/>
      <c r="C37" s="41">
        <v>928</v>
      </c>
      <c r="D37" s="41">
        <v>330</v>
      </c>
      <c r="E37" s="41">
        <v>363</v>
      </c>
      <c r="F37" s="41">
        <f t="shared" si="3"/>
        <v>330</v>
      </c>
      <c r="G37" s="41">
        <v>330</v>
      </c>
      <c r="H37" s="41"/>
      <c r="I37" s="41"/>
      <c r="J37" s="42" t="str">
        <f t="shared" si="0"/>
        <v xml:space="preserve"> </v>
      </c>
      <c r="K37" s="42">
        <f t="shared" si="1"/>
        <v>100</v>
      </c>
      <c r="L37" s="41">
        <f t="shared" si="2"/>
        <v>0</v>
      </c>
    </row>
    <row r="38" spans="1:22" x14ac:dyDescent="0.25">
      <c r="A38" s="40" t="s">
        <v>62</v>
      </c>
      <c r="B38" s="41"/>
      <c r="C38" s="41"/>
      <c r="D38" s="41"/>
      <c r="E38" s="41"/>
      <c r="F38" s="41">
        <f t="shared" si="3"/>
        <v>0</v>
      </c>
      <c r="G38" s="41"/>
      <c r="H38" s="41"/>
      <c r="I38" s="41"/>
      <c r="J38" s="42" t="str">
        <f t="shared" si="0"/>
        <v xml:space="preserve"> </v>
      </c>
      <c r="K38" s="42" t="str">
        <f t="shared" si="1"/>
        <v xml:space="preserve"> </v>
      </c>
      <c r="L38" s="41">
        <f t="shared" si="2"/>
        <v>0</v>
      </c>
    </row>
    <row r="39" spans="1:22" x14ac:dyDescent="0.25">
      <c r="A39" s="40" t="s">
        <v>63</v>
      </c>
      <c r="B39" s="41"/>
      <c r="C39" s="41"/>
      <c r="D39" s="41"/>
      <c r="E39" s="41"/>
      <c r="F39" s="41">
        <f t="shared" si="3"/>
        <v>0</v>
      </c>
      <c r="G39" s="41"/>
      <c r="H39" s="41"/>
      <c r="I39" s="41"/>
      <c r="J39" s="42" t="str">
        <f t="shared" si="0"/>
        <v xml:space="preserve"> </v>
      </c>
      <c r="K39" s="42" t="str">
        <f t="shared" si="1"/>
        <v xml:space="preserve"> </v>
      </c>
      <c r="L39" s="41">
        <f t="shared" si="2"/>
        <v>0</v>
      </c>
    </row>
    <row r="40" spans="1:22" x14ac:dyDescent="0.25">
      <c r="A40" s="52" t="s">
        <v>64</v>
      </c>
      <c r="B40" s="41"/>
      <c r="C40" s="41"/>
      <c r="D40" s="41"/>
      <c r="E40" s="41"/>
      <c r="F40" s="41">
        <f t="shared" si="3"/>
        <v>0</v>
      </c>
      <c r="G40" s="41"/>
      <c r="H40" s="41"/>
      <c r="I40" s="41"/>
      <c r="J40" s="42" t="str">
        <f t="shared" si="0"/>
        <v xml:space="preserve"> </v>
      </c>
      <c r="K40" s="42" t="str">
        <f t="shared" si="1"/>
        <v xml:space="preserve"> </v>
      </c>
      <c r="L40" s="41">
        <f t="shared" si="2"/>
        <v>0</v>
      </c>
    </row>
    <row r="41" spans="1:22" x14ac:dyDescent="0.25">
      <c r="A41" s="54" t="s">
        <v>65</v>
      </c>
      <c r="B41" s="41"/>
      <c r="C41" s="41"/>
      <c r="D41" s="41"/>
      <c r="E41" s="41"/>
      <c r="F41" s="41">
        <f t="shared" si="3"/>
        <v>0</v>
      </c>
      <c r="G41" s="41"/>
      <c r="H41" s="41"/>
      <c r="I41" s="41"/>
      <c r="J41" s="42" t="str">
        <f t="shared" si="0"/>
        <v xml:space="preserve"> </v>
      </c>
      <c r="K41" s="42" t="str">
        <f t="shared" si="1"/>
        <v xml:space="preserve"> </v>
      </c>
      <c r="L41" s="41">
        <f t="shared" si="2"/>
        <v>0</v>
      </c>
    </row>
    <row r="42" spans="1:22" x14ac:dyDescent="0.25">
      <c r="A42" s="54" t="s">
        <v>66</v>
      </c>
      <c r="B42" s="41"/>
      <c r="C42" s="41"/>
      <c r="D42" s="41"/>
      <c r="E42" s="41"/>
      <c r="F42" s="41">
        <f t="shared" si="3"/>
        <v>0</v>
      </c>
      <c r="G42" s="41"/>
      <c r="H42" s="41"/>
      <c r="I42" s="41"/>
      <c r="J42" s="42" t="str">
        <f t="shared" si="0"/>
        <v xml:space="preserve"> </v>
      </c>
      <c r="K42" s="42" t="str">
        <f t="shared" si="1"/>
        <v xml:space="preserve"> </v>
      </c>
      <c r="L42" s="41">
        <f t="shared" si="2"/>
        <v>0</v>
      </c>
    </row>
    <row r="43" spans="1:22" x14ac:dyDescent="0.25">
      <c r="A43" s="54" t="s">
        <v>67</v>
      </c>
      <c r="B43" s="41"/>
      <c r="C43" s="41"/>
      <c r="D43" s="41"/>
      <c r="E43" s="41"/>
      <c r="F43" s="41">
        <f t="shared" si="3"/>
        <v>0</v>
      </c>
      <c r="G43" s="41"/>
      <c r="H43" s="41"/>
      <c r="I43" s="41"/>
      <c r="J43" s="42" t="str">
        <f t="shared" si="0"/>
        <v xml:space="preserve"> </v>
      </c>
      <c r="K43" s="42" t="str">
        <f t="shared" si="1"/>
        <v xml:space="preserve"> </v>
      </c>
      <c r="L43" s="41">
        <f t="shared" si="2"/>
        <v>0</v>
      </c>
    </row>
    <row r="44" spans="1:22" x14ac:dyDescent="0.25">
      <c r="A44" s="40" t="s">
        <v>68</v>
      </c>
      <c r="B44" s="41"/>
      <c r="C44" s="41"/>
      <c r="D44" s="41"/>
      <c r="E44" s="41"/>
      <c r="F44" s="41">
        <f t="shared" si="3"/>
        <v>0</v>
      </c>
      <c r="G44" s="41"/>
      <c r="H44" s="41"/>
      <c r="I44" s="41"/>
      <c r="J44" s="42"/>
      <c r="K44" s="42"/>
      <c r="L44" s="41"/>
    </row>
    <row r="45" spans="1:22" x14ac:dyDescent="0.25">
      <c r="A45" s="55" t="s">
        <v>69</v>
      </c>
      <c r="B45" s="56">
        <f t="shared" ref="B45:I45" si="5">SUM(B9+B10+B30+B31+B32+B36+B38+B39+B44)</f>
        <v>204060</v>
      </c>
      <c r="C45" s="56">
        <f t="shared" si="5"/>
        <v>236335</v>
      </c>
      <c r="D45" s="56">
        <f t="shared" si="5"/>
        <v>212567</v>
      </c>
      <c r="E45" s="56">
        <f t="shared" si="5"/>
        <v>248909</v>
      </c>
      <c r="F45" s="56">
        <f t="shared" si="5"/>
        <v>217851</v>
      </c>
      <c r="G45" s="56">
        <f t="shared" si="5"/>
        <v>217851</v>
      </c>
      <c r="H45" s="56">
        <f t="shared" si="5"/>
        <v>0</v>
      </c>
      <c r="I45" s="56">
        <f t="shared" si="5"/>
        <v>0</v>
      </c>
      <c r="J45" s="57">
        <f>IF(B45&gt;0,SUM((F45/B45)*100)," ")</f>
        <v>106.75830638047631</v>
      </c>
      <c r="K45" s="58">
        <f>IF(D45&gt;0,SUM((F45/D45)*100)," ")</f>
        <v>102.48580447576529</v>
      </c>
      <c r="L45" s="59">
        <f t="shared" ref="L45:L81" si="6">SUM(F45-D45)</f>
        <v>5284</v>
      </c>
      <c r="M45" s="4">
        <f>F45-'[1]1d.mell.'!H25</f>
        <v>0</v>
      </c>
      <c r="N45" s="4">
        <f>G45-'[1]1d.mell.'!I25</f>
        <v>0</v>
      </c>
      <c r="O45" s="4">
        <f>H45-'[1]1d.mell.'!J25</f>
        <v>0</v>
      </c>
      <c r="P45" s="4">
        <f>I45-'[1]1d.mell.'!K25</f>
        <v>0</v>
      </c>
      <c r="Q45" s="2">
        <f>IF(F45-'[1]1d.mell.'!H25=0,0,1)</f>
        <v>0</v>
      </c>
      <c r="S45" s="4">
        <f>SUM(F45-D45)</f>
        <v>5284</v>
      </c>
    </row>
    <row r="46" spans="1:22" x14ac:dyDescent="0.25">
      <c r="A46" s="60" t="s">
        <v>70</v>
      </c>
      <c r="B46" s="61"/>
      <c r="C46" s="61"/>
      <c r="D46" s="61"/>
      <c r="E46" s="61"/>
      <c r="F46" s="61"/>
      <c r="G46" s="61"/>
      <c r="H46" s="61"/>
      <c r="I46" s="61"/>
      <c r="J46" s="42"/>
      <c r="K46" s="42"/>
      <c r="L46" s="61">
        <f t="shared" si="6"/>
        <v>0</v>
      </c>
    </row>
    <row r="47" spans="1:22" x14ac:dyDescent="0.25">
      <c r="A47" s="40" t="s">
        <v>33</v>
      </c>
      <c r="B47" s="41">
        <f>166992+4530+3697+1280</f>
        <v>176499</v>
      </c>
      <c r="C47" s="41">
        <v>202293</v>
      </c>
      <c r="D47" s="41">
        <f>180139+797</f>
        <v>180936</v>
      </c>
      <c r="E47" s="41">
        <v>215922</v>
      </c>
      <c r="F47" s="41">
        <f>SUM(G47:I47)</f>
        <v>190253</v>
      </c>
      <c r="G47" s="41"/>
      <c r="H47" s="43">
        <v>190253</v>
      </c>
      <c r="I47" s="41"/>
      <c r="J47" s="42">
        <f t="shared" ref="J47:J81" si="7">IF(B47&gt;0,SUM((F47/B47)*100)," ")</f>
        <v>107.79267871206069</v>
      </c>
      <c r="K47" s="42">
        <f t="shared" ref="K47:K81" si="8">IF(D47&gt;0,SUM((F47/D47)*100)," ")</f>
        <v>105.14933457134015</v>
      </c>
      <c r="L47" s="41">
        <f t="shared" si="6"/>
        <v>9317</v>
      </c>
      <c r="U47" s="4">
        <v>4847800</v>
      </c>
      <c r="V47" s="4">
        <f>SUM(U47*0.195)</f>
        <v>945321</v>
      </c>
    </row>
    <row r="48" spans="1:22" x14ac:dyDescent="0.25">
      <c r="A48" s="40" t="s">
        <v>34</v>
      </c>
      <c r="B48" s="41">
        <v>31291</v>
      </c>
      <c r="C48" s="41">
        <v>40240</v>
      </c>
      <c r="D48" s="41">
        <f>34295+156</f>
        <v>34451</v>
      </c>
      <c r="E48" s="41">
        <v>40782</v>
      </c>
      <c r="F48" s="41">
        <f>SUM(G48:I48)</f>
        <v>32754</v>
      </c>
      <c r="G48" s="41"/>
      <c r="H48" s="41">
        <v>32754</v>
      </c>
      <c r="I48" s="41"/>
      <c r="J48" s="42">
        <f t="shared" si="7"/>
        <v>104.67546578888498</v>
      </c>
      <c r="K48" s="42">
        <f t="shared" si="8"/>
        <v>95.074163304403356</v>
      </c>
      <c r="L48" s="41">
        <f t="shared" si="6"/>
        <v>-1697</v>
      </c>
    </row>
    <row r="49" spans="1:12" x14ac:dyDescent="0.25">
      <c r="A49" s="40" t="s">
        <v>35</v>
      </c>
      <c r="B49" s="43"/>
      <c r="C49" s="43"/>
      <c r="D49" s="43"/>
      <c r="E49" s="43"/>
      <c r="F49" s="43"/>
      <c r="G49" s="43"/>
      <c r="H49" s="41"/>
      <c r="I49" s="43"/>
      <c r="J49" s="42" t="str">
        <f t="shared" si="7"/>
        <v xml:space="preserve"> </v>
      </c>
      <c r="K49" s="42" t="str">
        <f t="shared" si="8"/>
        <v xml:space="preserve"> </v>
      </c>
      <c r="L49" s="43">
        <f t="shared" si="6"/>
        <v>0</v>
      </c>
    </row>
    <row r="50" spans="1:12" x14ac:dyDescent="0.25">
      <c r="A50" s="44" t="s">
        <v>36</v>
      </c>
      <c r="B50" s="45">
        <v>22268</v>
      </c>
      <c r="C50" s="45">
        <v>19387</v>
      </c>
      <c r="D50" s="45">
        <v>27665</v>
      </c>
      <c r="E50" s="45">
        <v>27389</v>
      </c>
      <c r="F50" s="45">
        <f t="shared" ref="F50:F82" si="9">SUM(G50:I50)</f>
        <v>28437</v>
      </c>
      <c r="G50" s="45"/>
      <c r="H50" s="43">
        <v>28437</v>
      </c>
      <c r="I50" s="45"/>
      <c r="J50" s="42">
        <f t="shared" si="7"/>
        <v>127.70343093227949</v>
      </c>
      <c r="K50" s="42">
        <f t="shared" si="8"/>
        <v>102.7905295499729</v>
      </c>
      <c r="L50" s="45">
        <f t="shared" si="6"/>
        <v>772</v>
      </c>
    </row>
    <row r="51" spans="1:12" x14ac:dyDescent="0.25">
      <c r="A51" s="46" t="s">
        <v>37</v>
      </c>
      <c r="B51" s="41">
        <v>70</v>
      </c>
      <c r="C51" s="41">
        <v>44</v>
      </c>
      <c r="D51" s="41">
        <v>70</v>
      </c>
      <c r="E51" s="41">
        <v>99</v>
      </c>
      <c r="F51" s="41">
        <f t="shared" si="9"/>
        <v>92</v>
      </c>
      <c r="G51" s="41"/>
      <c r="H51" s="41">
        <v>92</v>
      </c>
      <c r="I51" s="41"/>
      <c r="J51" s="42">
        <f t="shared" si="7"/>
        <v>131.42857142857142</v>
      </c>
      <c r="K51" s="42">
        <f t="shared" si="8"/>
        <v>131.42857142857142</v>
      </c>
      <c r="L51" s="41">
        <f t="shared" si="6"/>
        <v>22</v>
      </c>
    </row>
    <row r="52" spans="1:12" x14ac:dyDescent="0.25">
      <c r="A52" s="47" t="s">
        <v>38</v>
      </c>
      <c r="B52" s="41">
        <v>4702</v>
      </c>
      <c r="C52" s="41">
        <v>3578</v>
      </c>
      <c r="D52" s="41">
        <v>5400</v>
      </c>
      <c r="E52" s="41">
        <v>9002</v>
      </c>
      <c r="F52" s="41">
        <f t="shared" si="9"/>
        <v>9000</v>
      </c>
      <c r="G52" s="41"/>
      <c r="H52" s="41">
        <v>9000</v>
      </c>
      <c r="I52" s="41"/>
      <c r="J52" s="42">
        <f t="shared" si="7"/>
        <v>191.40791152700979</v>
      </c>
      <c r="K52" s="42">
        <f t="shared" si="8"/>
        <v>166.66666666666669</v>
      </c>
      <c r="L52" s="41">
        <f t="shared" si="6"/>
        <v>3600</v>
      </c>
    </row>
    <row r="53" spans="1:12" x14ac:dyDescent="0.25">
      <c r="A53" s="47" t="s">
        <v>39</v>
      </c>
      <c r="B53" s="41">
        <v>723</v>
      </c>
      <c r="C53" s="41">
        <v>635</v>
      </c>
      <c r="D53" s="41">
        <v>742</v>
      </c>
      <c r="E53" s="41">
        <v>682</v>
      </c>
      <c r="F53" s="41">
        <f t="shared" si="9"/>
        <v>742</v>
      </c>
      <c r="G53" s="41"/>
      <c r="H53" s="41">
        <v>742</v>
      </c>
      <c r="I53" s="41"/>
      <c r="J53" s="42">
        <f t="shared" si="7"/>
        <v>102.62793914246195</v>
      </c>
      <c r="K53" s="42">
        <f t="shared" si="8"/>
        <v>100</v>
      </c>
      <c r="L53" s="41">
        <f t="shared" si="6"/>
        <v>0</v>
      </c>
    </row>
    <row r="54" spans="1:12" x14ac:dyDescent="0.25">
      <c r="A54" s="44" t="s">
        <v>40</v>
      </c>
      <c r="B54" s="45">
        <v>2181</v>
      </c>
      <c r="C54" s="45">
        <v>1999</v>
      </c>
      <c r="D54" s="45">
        <v>2266</v>
      </c>
      <c r="E54" s="45">
        <v>2605</v>
      </c>
      <c r="F54" s="45">
        <f t="shared" si="9"/>
        <v>2461</v>
      </c>
      <c r="G54" s="45"/>
      <c r="H54" s="41">
        <v>2461</v>
      </c>
      <c r="I54" s="45"/>
      <c r="J54" s="42">
        <f t="shared" si="7"/>
        <v>112.83814763869783</v>
      </c>
      <c r="K54" s="42">
        <f t="shared" si="8"/>
        <v>108.6054721977052</v>
      </c>
      <c r="L54" s="45">
        <f t="shared" si="6"/>
        <v>195</v>
      </c>
    </row>
    <row r="55" spans="1:12" x14ac:dyDescent="0.25">
      <c r="A55" s="44" t="s">
        <v>41</v>
      </c>
      <c r="B55" s="45">
        <v>91609</v>
      </c>
      <c r="C55" s="45">
        <v>86963</v>
      </c>
      <c r="D55" s="45">
        <v>92517</v>
      </c>
      <c r="E55" s="45">
        <v>99172</v>
      </c>
      <c r="F55" s="45">
        <f t="shared" si="9"/>
        <v>101816</v>
      </c>
      <c r="G55" s="45"/>
      <c r="H55" s="45">
        <v>101816</v>
      </c>
      <c r="I55" s="45"/>
      <c r="J55" s="42">
        <f t="shared" si="7"/>
        <v>111.14191837046579</v>
      </c>
      <c r="K55" s="42">
        <f t="shared" si="8"/>
        <v>110.05112573905336</v>
      </c>
      <c r="L55" s="45">
        <f t="shared" si="6"/>
        <v>9299</v>
      </c>
    </row>
    <row r="56" spans="1:12" x14ac:dyDescent="0.25">
      <c r="A56" s="48" t="s">
        <v>42</v>
      </c>
      <c r="B56" s="49"/>
      <c r="C56" s="49"/>
      <c r="D56" s="49"/>
      <c r="E56" s="49"/>
      <c r="F56" s="49">
        <f t="shared" si="9"/>
        <v>0</v>
      </c>
      <c r="G56" s="49"/>
      <c r="H56" s="45"/>
      <c r="I56" s="49"/>
      <c r="J56" s="42" t="str">
        <f t="shared" si="7"/>
        <v xml:space="preserve"> </v>
      </c>
      <c r="K56" s="42" t="str">
        <f t="shared" si="8"/>
        <v xml:space="preserve"> </v>
      </c>
      <c r="L56" s="49">
        <f t="shared" si="6"/>
        <v>0</v>
      </c>
    </row>
    <row r="57" spans="1:12" x14ac:dyDescent="0.25">
      <c r="A57" s="50" t="s">
        <v>43</v>
      </c>
      <c r="B57" s="41">
        <v>3454</v>
      </c>
      <c r="C57" s="41">
        <v>3562</v>
      </c>
      <c r="D57" s="41">
        <v>3527</v>
      </c>
      <c r="E57" s="41">
        <v>3929</v>
      </c>
      <c r="F57" s="41">
        <f t="shared" si="9"/>
        <v>4151</v>
      </c>
      <c r="G57" s="41"/>
      <c r="H57" s="49">
        <v>4151</v>
      </c>
      <c r="I57" s="41"/>
      <c r="J57" s="42">
        <f t="shared" si="7"/>
        <v>120.17950202663579</v>
      </c>
      <c r="K57" s="42">
        <f t="shared" si="8"/>
        <v>117.69208959455628</v>
      </c>
      <c r="L57" s="41">
        <f t="shared" si="6"/>
        <v>624</v>
      </c>
    </row>
    <row r="58" spans="1:12" x14ac:dyDescent="0.25">
      <c r="A58" s="50" t="s">
        <v>44</v>
      </c>
      <c r="B58" s="41">
        <v>7148</v>
      </c>
      <c r="C58" s="41">
        <v>4565</v>
      </c>
      <c r="D58" s="41">
        <v>6799</v>
      </c>
      <c r="E58" s="41">
        <v>7131</v>
      </c>
      <c r="F58" s="41">
        <f t="shared" si="9"/>
        <v>8736</v>
      </c>
      <c r="G58" s="41"/>
      <c r="H58" s="41">
        <v>8736</v>
      </c>
      <c r="I58" s="41"/>
      <c r="J58" s="42">
        <f t="shared" si="7"/>
        <v>122.21600447677672</v>
      </c>
      <c r="K58" s="42">
        <f t="shared" si="8"/>
        <v>128.48948374760994</v>
      </c>
      <c r="L58" s="41">
        <f t="shared" si="6"/>
        <v>1937</v>
      </c>
    </row>
    <row r="59" spans="1:12" x14ac:dyDescent="0.25">
      <c r="A59" s="50" t="s">
        <v>45</v>
      </c>
      <c r="B59" s="41"/>
      <c r="C59" s="41"/>
      <c r="D59" s="41"/>
      <c r="E59" s="41"/>
      <c r="F59" s="41">
        <f t="shared" si="9"/>
        <v>0</v>
      </c>
      <c r="G59" s="41"/>
      <c r="H59" s="41"/>
      <c r="I59" s="41"/>
      <c r="J59" s="42" t="str">
        <f t="shared" si="7"/>
        <v xml:space="preserve"> </v>
      </c>
      <c r="K59" s="42" t="str">
        <f t="shared" si="8"/>
        <v xml:space="preserve"> </v>
      </c>
      <c r="L59" s="41">
        <f t="shared" si="6"/>
        <v>0</v>
      </c>
    </row>
    <row r="60" spans="1:12" x14ac:dyDescent="0.25">
      <c r="A60" s="50" t="s">
        <v>46</v>
      </c>
      <c r="B60" s="41">
        <v>2875</v>
      </c>
      <c r="C60" s="41">
        <v>2119</v>
      </c>
      <c r="D60" s="41">
        <v>2612</v>
      </c>
      <c r="E60" s="41">
        <v>2077</v>
      </c>
      <c r="F60" s="41">
        <f t="shared" si="9"/>
        <v>2612</v>
      </c>
      <c r="G60" s="41"/>
      <c r="H60" s="41">
        <v>2612</v>
      </c>
      <c r="I60" s="41"/>
      <c r="J60" s="42">
        <f t="shared" si="7"/>
        <v>90.852173913043472</v>
      </c>
      <c r="K60" s="42">
        <f t="shared" si="8"/>
        <v>100</v>
      </c>
      <c r="L60" s="41">
        <f t="shared" si="6"/>
        <v>0</v>
      </c>
    </row>
    <row r="61" spans="1:12" x14ac:dyDescent="0.25">
      <c r="A61" s="50" t="s">
        <v>47</v>
      </c>
      <c r="B61" s="41">
        <v>65458</v>
      </c>
      <c r="C61" s="41">
        <v>64293</v>
      </c>
      <c r="D61" s="41">
        <v>66254</v>
      </c>
      <c r="E61" s="41">
        <v>69206</v>
      </c>
      <c r="F61" s="41">
        <f t="shared" si="9"/>
        <v>69219</v>
      </c>
      <c r="G61" s="41"/>
      <c r="H61" s="41">
        <v>69219</v>
      </c>
      <c r="I61" s="41"/>
      <c r="J61" s="42">
        <f t="shared" si="7"/>
        <v>105.74566897858169</v>
      </c>
      <c r="K61" s="42">
        <f t="shared" si="8"/>
        <v>104.4752014972681</v>
      </c>
      <c r="L61" s="41">
        <f t="shared" si="6"/>
        <v>2965</v>
      </c>
    </row>
    <row r="62" spans="1:12" x14ac:dyDescent="0.25">
      <c r="A62" s="50" t="s">
        <v>48</v>
      </c>
      <c r="B62" s="41">
        <v>926</v>
      </c>
      <c r="C62" s="41">
        <v>730</v>
      </c>
      <c r="D62" s="41">
        <v>927</v>
      </c>
      <c r="E62" s="41">
        <v>871</v>
      </c>
      <c r="F62" s="41">
        <f t="shared" si="9"/>
        <v>927</v>
      </c>
      <c r="G62" s="41"/>
      <c r="H62" s="41">
        <v>927</v>
      </c>
      <c r="I62" s="41"/>
      <c r="J62" s="42">
        <f t="shared" si="7"/>
        <v>100.10799136069114</v>
      </c>
      <c r="K62" s="42">
        <f t="shared" si="8"/>
        <v>100</v>
      </c>
      <c r="L62" s="41">
        <f t="shared" si="6"/>
        <v>0</v>
      </c>
    </row>
    <row r="63" spans="1:12" x14ac:dyDescent="0.25">
      <c r="A63" s="44" t="s">
        <v>49</v>
      </c>
      <c r="B63" s="45">
        <v>18</v>
      </c>
      <c r="C63" s="45"/>
      <c r="D63" s="45">
        <v>18</v>
      </c>
      <c r="E63" s="45">
        <v>17</v>
      </c>
      <c r="F63" s="45">
        <f t="shared" si="9"/>
        <v>18</v>
      </c>
      <c r="G63" s="41"/>
      <c r="H63" s="41">
        <v>18</v>
      </c>
      <c r="I63" s="41"/>
      <c r="J63" s="42">
        <f t="shared" si="7"/>
        <v>100</v>
      </c>
      <c r="K63" s="42">
        <f t="shared" si="8"/>
        <v>100</v>
      </c>
      <c r="L63" s="41">
        <f t="shared" si="6"/>
        <v>0</v>
      </c>
    </row>
    <row r="64" spans="1:12" x14ac:dyDescent="0.25">
      <c r="A64" s="44" t="s">
        <v>50</v>
      </c>
      <c r="B64" s="45">
        <v>26159</v>
      </c>
      <c r="C64" s="45">
        <v>25994</v>
      </c>
      <c r="D64" s="45">
        <v>29187</v>
      </c>
      <c r="E64" s="45">
        <v>29637</v>
      </c>
      <c r="F64" s="45">
        <f t="shared" si="9"/>
        <v>31338</v>
      </c>
      <c r="G64" s="45"/>
      <c r="H64" s="45">
        <v>31338</v>
      </c>
      <c r="I64" s="45"/>
      <c r="J64" s="42">
        <f t="shared" si="7"/>
        <v>119.7981574219198</v>
      </c>
      <c r="K64" s="42">
        <f t="shared" si="8"/>
        <v>107.36971939562135</v>
      </c>
      <c r="L64" s="45">
        <f t="shared" si="6"/>
        <v>2151</v>
      </c>
    </row>
    <row r="65" spans="1:12" x14ac:dyDescent="0.25">
      <c r="A65" s="50" t="s">
        <v>51</v>
      </c>
      <c r="B65" s="41">
        <v>26159</v>
      </c>
      <c r="C65" s="41">
        <v>25845</v>
      </c>
      <c r="D65" s="41">
        <v>29006</v>
      </c>
      <c r="E65" s="41">
        <v>28502</v>
      </c>
      <c r="F65" s="41">
        <f t="shared" si="9"/>
        <v>31136</v>
      </c>
      <c r="G65" s="41"/>
      <c r="H65" s="41">
        <v>31136</v>
      </c>
      <c r="I65" s="41"/>
      <c r="J65" s="42">
        <f t="shared" si="7"/>
        <v>119.02595664971902</v>
      </c>
      <c r="K65" s="42">
        <f t="shared" si="8"/>
        <v>107.3433082810453</v>
      </c>
      <c r="L65" s="41">
        <f t="shared" si="6"/>
        <v>2130</v>
      </c>
    </row>
    <row r="66" spans="1:12" x14ac:dyDescent="0.25">
      <c r="A66" s="51" t="s">
        <v>52</v>
      </c>
      <c r="B66" s="41"/>
      <c r="C66" s="41"/>
      <c r="D66" s="41"/>
      <c r="E66" s="41"/>
      <c r="F66" s="41">
        <f t="shared" si="9"/>
        <v>0</v>
      </c>
      <c r="G66" s="41"/>
      <c r="H66" s="41"/>
      <c r="I66" s="41"/>
      <c r="J66" s="42" t="str">
        <f t="shared" si="7"/>
        <v xml:space="preserve"> </v>
      </c>
      <c r="K66" s="42" t="str">
        <f t="shared" si="8"/>
        <v xml:space="preserve"> </v>
      </c>
      <c r="L66" s="41">
        <f t="shared" si="6"/>
        <v>0</v>
      </c>
    </row>
    <row r="67" spans="1:12" x14ac:dyDescent="0.25">
      <c r="A67" s="50" t="s">
        <v>53</v>
      </c>
      <c r="B67" s="41"/>
      <c r="C67" s="41"/>
      <c r="D67" s="41"/>
      <c r="E67" s="41"/>
      <c r="F67" s="41">
        <f t="shared" si="9"/>
        <v>0</v>
      </c>
      <c r="G67" s="41"/>
      <c r="H67" s="41"/>
      <c r="I67" s="41"/>
      <c r="J67" s="42" t="str">
        <f t="shared" si="7"/>
        <v xml:space="preserve"> </v>
      </c>
      <c r="K67" s="42" t="str">
        <f t="shared" si="8"/>
        <v xml:space="preserve"> </v>
      </c>
      <c r="L67" s="41">
        <f t="shared" si="6"/>
        <v>0</v>
      </c>
    </row>
    <row r="68" spans="1:12" x14ac:dyDescent="0.25">
      <c r="A68" s="52" t="s">
        <v>54</v>
      </c>
      <c r="B68" s="53">
        <f>SUM(B50+B54+B55+B63+B64)</f>
        <v>142235</v>
      </c>
      <c r="C68" s="53">
        <v>134343</v>
      </c>
      <c r="D68" s="53">
        <f t="shared" ref="D68:I68" si="10">SUM(D50+D54+D55+D63+D64)</f>
        <v>151653</v>
      </c>
      <c r="E68" s="53">
        <f t="shared" si="10"/>
        <v>158820</v>
      </c>
      <c r="F68" s="53">
        <f t="shared" si="10"/>
        <v>164070</v>
      </c>
      <c r="G68" s="53">
        <f t="shared" si="10"/>
        <v>0</v>
      </c>
      <c r="H68" s="53">
        <f t="shared" si="10"/>
        <v>164070</v>
      </c>
      <c r="I68" s="53">
        <f t="shared" si="10"/>
        <v>0</v>
      </c>
      <c r="J68" s="42">
        <f t="shared" si="7"/>
        <v>115.3513551516856</v>
      </c>
      <c r="K68" s="42">
        <f t="shared" si="8"/>
        <v>108.18777076615696</v>
      </c>
      <c r="L68" s="53">
        <f t="shared" si="6"/>
        <v>12417</v>
      </c>
    </row>
    <row r="69" spans="1:12" x14ac:dyDescent="0.25">
      <c r="A69" s="40" t="s">
        <v>55</v>
      </c>
      <c r="B69" s="41"/>
      <c r="C69" s="41"/>
      <c r="D69" s="41"/>
      <c r="E69" s="41"/>
      <c r="F69" s="41">
        <f t="shared" si="9"/>
        <v>0</v>
      </c>
      <c r="G69" s="41"/>
      <c r="H69" s="53"/>
      <c r="I69" s="41"/>
      <c r="J69" s="42" t="str">
        <f t="shared" si="7"/>
        <v xml:space="preserve"> </v>
      </c>
      <c r="K69" s="42" t="str">
        <f t="shared" si="8"/>
        <v xml:space="preserve"> </v>
      </c>
      <c r="L69" s="41">
        <f t="shared" si="6"/>
        <v>0</v>
      </c>
    </row>
    <row r="70" spans="1:12" x14ac:dyDescent="0.25">
      <c r="A70" s="40" t="s">
        <v>56</v>
      </c>
      <c r="B70" s="41"/>
      <c r="C70" s="41"/>
      <c r="D70" s="41"/>
      <c r="E70" s="41"/>
      <c r="F70" s="41">
        <f t="shared" si="9"/>
        <v>0</v>
      </c>
      <c r="G70" s="41"/>
      <c r="H70" s="41"/>
      <c r="I70" s="41"/>
      <c r="J70" s="42" t="str">
        <f t="shared" si="7"/>
        <v xml:space="preserve"> </v>
      </c>
      <c r="K70" s="42" t="str">
        <f t="shared" si="8"/>
        <v xml:space="preserve"> </v>
      </c>
      <c r="L70" s="41">
        <f t="shared" si="6"/>
        <v>0</v>
      </c>
    </row>
    <row r="71" spans="1:12" x14ac:dyDescent="0.25">
      <c r="A71" s="52" t="s">
        <v>57</v>
      </c>
      <c r="B71" s="41"/>
      <c r="C71" s="41"/>
      <c r="D71" s="41"/>
      <c r="E71" s="41"/>
      <c r="F71" s="41">
        <f t="shared" si="9"/>
        <v>0</v>
      </c>
      <c r="G71" s="41"/>
      <c r="H71" s="41"/>
      <c r="I71" s="41"/>
      <c r="J71" s="42" t="str">
        <f t="shared" si="7"/>
        <v xml:space="preserve"> </v>
      </c>
      <c r="K71" s="42" t="str">
        <f t="shared" si="8"/>
        <v xml:space="preserve"> </v>
      </c>
      <c r="L71" s="41">
        <f t="shared" si="6"/>
        <v>0</v>
      </c>
    </row>
    <row r="72" spans="1:12" x14ac:dyDescent="0.25">
      <c r="A72" s="54" t="s">
        <v>58</v>
      </c>
      <c r="B72" s="41"/>
      <c r="C72" s="41"/>
      <c r="D72" s="41"/>
      <c r="E72" s="41"/>
      <c r="F72" s="41">
        <f t="shared" si="9"/>
        <v>0</v>
      </c>
      <c r="G72" s="41"/>
      <c r="H72" s="41"/>
      <c r="I72" s="41"/>
      <c r="J72" s="42" t="str">
        <f t="shared" si="7"/>
        <v xml:space="preserve"> </v>
      </c>
      <c r="K72" s="42" t="str">
        <f t="shared" si="8"/>
        <v xml:space="preserve"> </v>
      </c>
      <c r="L72" s="41">
        <f t="shared" si="6"/>
        <v>0</v>
      </c>
    </row>
    <row r="73" spans="1:12" x14ac:dyDescent="0.25">
      <c r="A73" s="54" t="s">
        <v>59</v>
      </c>
      <c r="B73" s="41"/>
      <c r="C73" s="41"/>
      <c r="D73" s="41"/>
      <c r="E73" s="41"/>
      <c r="F73" s="41">
        <f t="shared" si="9"/>
        <v>0</v>
      </c>
      <c r="G73" s="41"/>
      <c r="H73" s="41"/>
      <c r="I73" s="41"/>
      <c r="J73" s="42" t="str">
        <f t="shared" si="7"/>
        <v xml:space="preserve"> </v>
      </c>
      <c r="K73" s="42" t="str">
        <f t="shared" si="8"/>
        <v xml:space="preserve"> </v>
      </c>
      <c r="L73" s="41">
        <f t="shared" si="6"/>
        <v>0</v>
      </c>
    </row>
    <row r="74" spans="1:12" x14ac:dyDescent="0.25">
      <c r="A74" s="40" t="s">
        <v>60</v>
      </c>
      <c r="B74" s="41">
        <v>300</v>
      </c>
      <c r="C74" s="41">
        <v>639</v>
      </c>
      <c r="D74" s="41">
        <v>300</v>
      </c>
      <c r="E74" s="41">
        <v>10859</v>
      </c>
      <c r="F74" s="41">
        <f t="shared" si="9"/>
        <v>500</v>
      </c>
      <c r="G74" s="41"/>
      <c r="H74" s="41">
        <v>500</v>
      </c>
      <c r="I74" s="41"/>
      <c r="J74" s="42">
        <f t="shared" si="7"/>
        <v>166.66666666666669</v>
      </c>
      <c r="K74" s="42">
        <f t="shared" si="8"/>
        <v>166.66666666666669</v>
      </c>
      <c r="L74" s="41">
        <f t="shared" si="6"/>
        <v>200</v>
      </c>
    </row>
    <row r="75" spans="1:12" x14ac:dyDescent="0.25">
      <c r="A75" s="46" t="s">
        <v>61</v>
      </c>
      <c r="B75" s="41">
        <v>300</v>
      </c>
      <c r="C75" s="41">
        <v>639</v>
      </c>
      <c r="D75" s="41">
        <v>300</v>
      </c>
      <c r="E75" s="41"/>
      <c r="F75" s="41">
        <f t="shared" si="9"/>
        <v>500</v>
      </c>
      <c r="G75" s="41"/>
      <c r="H75" s="41">
        <v>500</v>
      </c>
      <c r="I75" s="41"/>
      <c r="J75" s="42">
        <f t="shared" si="7"/>
        <v>166.66666666666669</v>
      </c>
      <c r="K75" s="42">
        <f t="shared" si="8"/>
        <v>166.66666666666669</v>
      </c>
      <c r="L75" s="41">
        <f t="shared" si="6"/>
        <v>200</v>
      </c>
    </row>
    <row r="76" spans="1:12" x14ac:dyDescent="0.25">
      <c r="A76" s="40" t="s">
        <v>62</v>
      </c>
      <c r="B76" s="41"/>
      <c r="C76" s="41"/>
      <c r="D76" s="41"/>
      <c r="E76" s="41"/>
      <c r="F76" s="41">
        <f t="shared" si="9"/>
        <v>0</v>
      </c>
      <c r="G76" s="41"/>
      <c r="H76" s="41"/>
      <c r="I76" s="41"/>
      <c r="J76" s="42" t="str">
        <f t="shared" si="7"/>
        <v xml:space="preserve"> </v>
      </c>
      <c r="K76" s="42" t="str">
        <f t="shared" si="8"/>
        <v xml:space="preserve"> </v>
      </c>
      <c r="L76" s="41">
        <f t="shared" si="6"/>
        <v>0</v>
      </c>
    </row>
    <row r="77" spans="1:12" x14ac:dyDescent="0.25">
      <c r="A77" s="40" t="s">
        <v>63</v>
      </c>
      <c r="B77" s="41"/>
      <c r="C77" s="41"/>
      <c r="D77" s="41"/>
      <c r="E77" s="41"/>
      <c r="F77" s="41">
        <f t="shared" si="9"/>
        <v>0</v>
      </c>
      <c r="G77" s="41"/>
      <c r="H77" s="41"/>
      <c r="I77" s="41"/>
      <c r="J77" s="42" t="str">
        <f t="shared" si="7"/>
        <v xml:space="preserve"> </v>
      </c>
      <c r="K77" s="42" t="str">
        <f t="shared" si="8"/>
        <v xml:space="preserve"> </v>
      </c>
      <c r="L77" s="41">
        <f t="shared" si="6"/>
        <v>0</v>
      </c>
    </row>
    <row r="78" spans="1:12" x14ac:dyDescent="0.25">
      <c r="A78" s="52" t="s">
        <v>64</v>
      </c>
      <c r="B78" s="41"/>
      <c r="C78" s="41"/>
      <c r="D78" s="41"/>
      <c r="E78" s="41"/>
      <c r="F78" s="41">
        <f t="shared" si="9"/>
        <v>0</v>
      </c>
      <c r="G78" s="41"/>
      <c r="H78" s="41"/>
      <c r="I78" s="41"/>
      <c r="J78" s="42" t="str">
        <f t="shared" si="7"/>
        <v xml:space="preserve"> </v>
      </c>
      <c r="K78" s="42" t="str">
        <f t="shared" si="8"/>
        <v xml:space="preserve"> </v>
      </c>
      <c r="L78" s="41">
        <f t="shared" si="6"/>
        <v>0</v>
      </c>
    </row>
    <row r="79" spans="1:12" x14ac:dyDescent="0.25">
      <c r="A79" s="54" t="s">
        <v>65</v>
      </c>
      <c r="B79" s="41"/>
      <c r="C79" s="41"/>
      <c r="D79" s="41"/>
      <c r="E79" s="41"/>
      <c r="F79" s="41">
        <f t="shared" si="9"/>
        <v>0</v>
      </c>
      <c r="G79" s="41"/>
      <c r="H79" s="41"/>
      <c r="I79" s="41"/>
      <c r="J79" s="42" t="str">
        <f t="shared" si="7"/>
        <v xml:space="preserve"> </v>
      </c>
      <c r="K79" s="42" t="str">
        <f t="shared" si="8"/>
        <v xml:space="preserve"> </v>
      </c>
      <c r="L79" s="41">
        <f t="shared" si="6"/>
        <v>0</v>
      </c>
    </row>
    <row r="80" spans="1:12" x14ac:dyDescent="0.25">
      <c r="A80" s="54" t="s">
        <v>66</v>
      </c>
      <c r="B80" s="41"/>
      <c r="C80" s="41"/>
      <c r="D80" s="41"/>
      <c r="E80" s="41"/>
      <c r="F80" s="41">
        <f t="shared" si="9"/>
        <v>0</v>
      </c>
      <c r="G80" s="41"/>
      <c r="H80" s="41"/>
      <c r="I80" s="41"/>
      <c r="J80" s="42" t="str">
        <f t="shared" si="7"/>
        <v xml:space="preserve"> </v>
      </c>
      <c r="K80" s="42" t="str">
        <f t="shared" si="8"/>
        <v xml:space="preserve"> </v>
      </c>
      <c r="L80" s="41">
        <f t="shared" si="6"/>
        <v>0</v>
      </c>
    </row>
    <row r="81" spans="1:22" x14ac:dyDescent="0.25">
      <c r="A81" s="54" t="s">
        <v>67</v>
      </c>
      <c r="B81" s="41"/>
      <c r="C81" s="41"/>
      <c r="D81" s="41"/>
      <c r="E81" s="41"/>
      <c r="F81" s="41">
        <f t="shared" si="9"/>
        <v>0</v>
      </c>
      <c r="G81" s="41"/>
      <c r="H81" s="41"/>
      <c r="I81" s="41"/>
      <c r="J81" s="42" t="str">
        <f t="shared" si="7"/>
        <v xml:space="preserve"> </v>
      </c>
      <c r="K81" s="42" t="str">
        <f t="shared" si="8"/>
        <v xml:space="preserve"> </v>
      </c>
      <c r="L81" s="41">
        <f t="shared" si="6"/>
        <v>0</v>
      </c>
    </row>
    <row r="82" spans="1:22" x14ac:dyDescent="0.25">
      <c r="A82" s="40" t="s">
        <v>68</v>
      </c>
      <c r="B82" s="41"/>
      <c r="C82" s="41"/>
      <c r="D82" s="41"/>
      <c r="E82" s="41"/>
      <c r="F82" s="41">
        <f t="shared" si="9"/>
        <v>0</v>
      </c>
      <c r="G82" s="41"/>
      <c r="H82" s="41"/>
      <c r="I82" s="41"/>
      <c r="J82" s="42"/>
      <c r="K82" s="42"/>
      <c r="L82" s="41"/>
    </row>
    <row r="83" spans="1:22" x14ac:dyDescent="0.25">
      <c r="A83" s="55" t="s">
        <v>71</v>
      </c>
      <c r="B83" s="62">
        <f t="shared" ref="B83:I83" si="11">SUM(B47+B48+B68+B69+B70+B74+B76+B77+B82)</f>
        <v>350325</v>
      </c>
      <c r="C83" s="56">
        <f t="shared" si="11"/>
        <v>377515</v>
      </c>
      <c r="D83" s="56">
        <f t="shared" si="11"/>
        <v>367340</v>
      </c>
      <c r="E83" s="56">
        <f t="shared" si="11"/>
        <v>426383</v>
      </c>
      <c r="F83" s="56">
        <f t="shared" si="11"/>
        <v>387577</v>
      </c>
      <c r="G83" s="56">
        <f t="shared" si="11"/>
        <v>0</v>
      </c>
      <c r="H83" s="56">
        <f t="shared" si="11"/>
        <v>387577</v>
      </c>
      <c r="I83" s="56">
        <f t="shared" si="11"/>
        <v>0</v>
      </c>
      <c r="J83" s="57">
        <f>IF(B83&gt;0,SUM((F83/B83)*100)," ")</f>
        <v>110.63355455648328</v>
      </c>
      <c r="K83" s="58">
        <f>IF(D83&gt;0,SUM((F83/D83)*100)," ")</f>
        <v>105.50906517123101</v>
      </c>
      <c r="L83" s="59">
        <f t="shared" ref="L83:L119" si="12">SUM(F83-D83)</f>
        <v>20237</v>
      </c>
      <c r="M83" s="4">
        <f>F83-'[1]1d.mell.'!H42</f>
        <v>0</v>
      </c>
      <c r="N83" s="4">
        <f>G83-'[1]1d.mell.'!I42</f>
        <v>0</v>
      </c>
      <c r="O83" s="4">
        <f>H83-'[1]1d.mell.'!J42</f>
        <v>0</v>
      </c>
      <c r="P83" s="4">
        <f>I83-'[1]1d.mell.'!K42</f>
        <v>0</v>
      </c>
      <c r="Q83" s="2">
        <f>IF(F83-'[1]1d.mell.'!H42=0,0,1)</f>
        <v>0</v>
      </c>
      <c r="S83" s="4">
        <f>SUM(F83-D83)</f>
        <v>20237</v>
      </c>
    </row>
    <row r="84" spans="1:22" x14ac:dyDescent="0.25">
      <c r="A84" s="60" t="s">
        <v>72</v>
      </c>
      <c r="B84" s="61"/>
      <c r="C84" s="61"/>
      <c r="D84" s="61"/>
      <c r="E84" s="61"/>
      <c r="F84" s="61"/>
      <c r="G84" s="61"/>
      <c r="H84" s="61"/>
      <c r="I84" s="61"/>
      <c r="J84" s="42"/>
      <c r="K84" s="42"/>
      <c r="L84" s="61">
        <f t="shared" si="12"/>
        <v>0</v>
      </c>
    </row>
    <row r="85" spans="1:22" x14ac:dyDescent="0.25">
      <c r="A85" s="40" t="s">
        <v>33</v>
      </c>
      <c r="B85" s="41">
        <v>243975</v>
      </c>
      <c r="C85" s="41">
        <v>244787</v>
      </c>
      <c r="D85" s="41">
        <v>245826</v>
      </c>
      <c r="E85" s="41">
        <v>269606</v>
      </c>
      <c r="F85" s="41">
        <f>SUM(G85:I85)</f>
        <v>254800</v>
      </c>
      <c r="G85" s="41">
        <v>254800</v>
      </c>
      <c r="H85" s="41"/>
      <c r="I85" s="41"/>
      <c r="J85" s="42">
        <f t="shared" ref="J85:J119" si="13">IF(B85&gt;0,SUM((F85/B85)*100)," ")</f>
        <v>104.43693001332105</v>
      </c>
      <c r="K85" s="42">
        <f t="shared" ref="K85:K119" si="14">IF(D85&gt;0,SUM((F85/D85)*100)," ")</f>
        <v>103.65054957571616</v>
      </c>
      <c r="L85" s="41">
        <f t="shared" si="12"/>
        <v>8974</v>
      </c>
      <c r="U85" s="4">
        <v>2362900</v>
      </c>
      <c r="V85" s="4">
        <f>SUM(U85*0.195)</f>
        <v>460765.5</v>
      </c>
    </row>
    <row r="86" spans="1:22" x14ac:dyDescent="0.25">
      <c r="A86" s="40" t="s">
        <v>34</v>
      </c>
      <c r="B86" s="41">
        <v>47036</v>
      </c>
      <c r="C86" s="41">
        <v>49484</v>
      </c>
      <c r="D86" s="41">
        <v>47497</v>
      </c>
      <c r="E86" s="41">
        <v>50995</v>
      </c>
      <c r="F86" s="41">
        <f>SUM(G86:I86)</f>
        <v>44192</v>
      </c>
      <c r="G86" s="41">
        <v>44192</v>
      </c>
      <c r="H86" s="41"/>
      <c r="I86" s="41"/>
      <c r="J86" s="42">
        <f t="shared" si="13"/>
        <v>93.953567480227903</v>
      </c>
      <c r="K86" s="42">
        <f t="shared" si="14"/>
        <v>93.041665789418289</v>
      </c>
      <c r="L86" s="41">
        <f t="shared" si="12"/>
        <v>-3305</v>
      </c>
    </row>
    <row r="87" spans="1:22" x14ac:dyDescent="0.25">
      <c r="A87" s="40" t="s">
        <v>35</v>
      </c>
      <c r="B87" s="43"/>
      <c r="C87" s="43"/>
      <c r="D87" s="43"/>
      <c r="E87" s="43"/>
      <c r="F87" s="43"/>
      <c r="G87" s="43"/>
      <c r="H87" s="43"/>
      <c r="I87" s="43"/>
      <c r="J87" s="42" t="str">
        <f t="shared" si="13"/>
        <v xml:space="preserve"> </v>
      </c>
      <c r="K87" s="42" t="str">
        <f t="shared" si="14"/>
        <v xml:space="preserve"> </v>
      </c>
      <c r="L87" s="43">
        <f t="shared" si="12"/>
        <v>0</v>
      </c>
    </row>
    <row r="88" spans="1:22" x14ac:dyDescent="0.25">
      <c r="A88" s="44" t="s">
        <v>36</v>
      </c>
      <c r="B88" s="45">
        <v>1206</v>
      </c>
      <c r="C88" s="45">
        <v>2115</v>
      </c>
      <c r="D88" s="45">
        <f>1206+180</f>
        <v>1386</v>
      </c>
      <c r="E88" s="45">
        <v>3485</v>
      </c>
      <c r="F88" s="45">
        <f t="shared" ref="F88:F120" si="15">SUM(G88:I88)</f>
        <v>3485</v>
      </c>
      <c r="G88" s="45">
        <v>3485</v>
      </c>
      <c r="H88" s="45"/>
      <c r="I88" s="45"/>
      <c r="J88" s="63">
        <f t="shared" si="13"/>
        <v>288.97180762852406</v>
      </c>
      <c r="K88" s="63">
        <f t="shared" si="14"/>
        <v>251.44300144300144</v>
      </c>
      <c r="L88" s="45">
        <f t="shared" si="12"/>
        <v>2099</v>
      </c>
    </row>
    <row r="89" spans="1:22" x14ac:dyDescent="0.25">
      <c r="A89" s="46" t="s">
        <v>37</v>
      </c>
      <c r="B89" s="41"/>
      <c r="C89" s="41"/>
      <c r="D89" s="41"/>
      <c r="E89" s="41"/>
      <c r="F89" s="41">
        <f t="shared" si="15"/>
        <v>0</v>
      </c>
      <c r="G89" s="41"/>
      <c r="H89" s="41"/>
      <c r="I89" s="41"/>
      <c r="J89" s="42" t="str">
        <f t="shared" si="13"/>
        <v xml:space="preserve"> </v>
      </c>
      <c r="K89" s="42" t="str">
        <f t="shared" si="14"/>
        <v xml:space="preserve"> </v>
      </c>
      <c r="L89" s="41">
        <f t="shared" si="12"/>
        <v>0</v>
      </c>
    </row>
    <row r="90" spans="1:22" x14ac:dyDescent="0.25">
      <c r="A90" s="47" t="s">
        <v>38</v>
      </c>
      <c r="B90" s="41">
        <v>20</v>
      </c>
      <c r="C90" s="41">
        <v>12</v>
      </c>
      <c r="D90" s="41">
        <v>20</v>
      </c>
      <c r="E90" s="41">
        <v>20</v>
      </c>
      <c r="F90" s="41">
        <f t="shared" si="15"/>
        <v>20</v>
      </c>
      <c r="G90" s="41">
        <v>20</v>
      </c>
      <c r="H90" s="41"/>
      <c r="I90" s="41"/>
      <c r="J90" s="42">
        <f t="shared" si="13"/>
        <v>100</v>
      </c>
      <c r="K90" s="42">
        <f t="shared" si="14"/>
        <v>100</v>
      </c>
      <c r="L90" s="41">
        <f t="shared" si="12"/>
        <v>0</v>
      </c>
    </row>
    <row r="91" spans="1:22" x14ac:dyDescent="0.25">
      <c r="A91" s="47" t="s">
        <v>39</v>
      </c>
      <c r="B91" s="41"/>
      <c r="C91" s="41"/>
      <c r="D91" s="41"/>
      <c r="E91" s="41"/>
      <c r="F91" s="41">
        <f t="shared" si="15"/>
        <v>0</v>
      </c>
      <c r="G91" s="41"/>
      <c r="H91" s="41"/>
      <c r="I91" s="41"/>
      <c r="J91" s="42" t="str">
        <f t="shared" si="13"/>
        <v xml:space="preserve"> </v>
      </c>
      <c r="K91" s="42" t="str">
        <f t="shared" si="14"/>
        <v xml:space="preserve"> </v>
      </c>
      <c r="L91" s="41">
        <f t="shared" si="12"/>
        <v>0</v>
      </c>
    </row>
    <row r="92" spans="1:22" x14ac:dyDescent="0.25">
      <c r="A92" s="44" t="s">
        <v>40</v>
      </c>
      <c r="B92" s="45">
        <v>1080</v>
      </c>
      <c r="C92" s="45">
        <v>922</v>
      </c>
      <c r="D92" s="45">
        <v>1080</v>
      </c>
      <c r="E92" s="45">
        <v>780</v>
      </c>
      <c r="F92" s="45">
        <f t="shared" si="15"/>
        <v>800</v>
      </c>
      <c r="G92" s="45">
        <v>800</v>
      </c>
      <c r="H92" s="45"/>
      <c r="I92" s="45"/>
      <c r="J92" s="42">
        <f t="shared" si="13"/>
        <v>74.074074074074076</v>
      </c>
      <c r="K92" s="42">
        <f t="shared" si="14"/>
        <v>74.074074074074076</v>
      </c>
      <c r="L92" s="45">
        <f t="shared" si="12"/>
        <v>-280</v>
      </c>
    </row>
    <row r="93" spans="1:22" x14ac:dyDescent="0.25">
      <c r="A93" s="44" t="s">
        <v>41</v>
      </c>
      <c r="B93" s="45">
        <v>74251</v>
      </c>
      <c r="C93" s="45">
        <v>74312</v>
      </c>
      <c r="D93" s="45">
        <v>81867</v>
      </c>
      <c r="E93" s="45">
        <v>83976</v>
      </c>
      <c r="F93" s="45">
        <f t="shared" si="15"/>
        <v>82790</v>
      </c>
      <c r="G93" s="45">
        <v>82790</v>
      </c>
      <c r="H93" s="45"/>
      <c r="I93" s="45"/>
      <c r="J93" s="63">
        <f t="shared" si="13"/>
        <v>111.50018181573311</v>
      </c>
      <c r="K93" s="63">
        <f t="shared" si="14"/>
        <v>101.12743840619542</v>
      </c>
      <c r="L93" s="45">
        <f t="shared" si="12"/>
        <v>923</v>
      </c>
    </row>
    <row r="94" spans="1:22" x14ac:dyDescent="0.25">
      <c r="A94" s="48" t="s">
        <v>42</v>
      </c>
      <c r="B94" s="49"/>
      <c r="C94" s="49"/>
      <c r="D94" s="49"/>
      <c r="E94" s="49"/>
      <c r="F94" s="49">
        <f t="shared" si="15"/>
        <v>0</v>
      </c>
      <c r="G94" s="49"/>
      <c r="H94" s="49"/>
      <c r="I94" s="49"/>
      <c r="J94" s="42" t="str">
        <f t="shared" si="13"/>
        <v xml:space="preserve"> </v>
      </c>
      <c r="K94" s="42" t="str">
        <f t="shared" si="14"/>
        <v xml:space="preserve"> </v>
      </c>
      <c r="L94" s="49">
        <f t="shared" si="12"/>
        <v>0</v>
      </c>
    </row>
    <row r="95" spans="1:22" x14ac:dyDescent="0.25">
      <c r="A95" s="50" t="s">
        <v>43</v>
      </c>
      <c r="B95" s="41">
        <v>1734</v>
      </c>
      <c r="C95" s="41">
        <v>1379</v>
      </c>
      <c r="D95" s="41">
        <v>1734</v>
      </c>
      <c r="E95" s="41">
        <v>1800</v>
      </c>
      <c r="F95" s="41">
        <f t="shared" si="15"/>
        <v>1800</v>
      </c>
      <c r="G95" s="41">
        <v>1800</v>
      </c>
      <c r="H95" s="41"/>
      <c r="I95" s="41"/>
      <c r="J95" s="42">
        <f t="shared" si="13"/>
        <v>103.80622837370241</v>
      </c>
      <c r="K95" s="42">
        <f t="shared" si="14"/>
        <v>103.80622837370241</v>
      </c>
      <c r="L95" s="41">
        <f t="shared" si="12"/>
        <v>66</v>
      </c>
    </row>
    <row r="96" spans="1:22" x14ac:dyDescent="0.25">
      <c r="A96" s="50" t="s">
        <v>44</v>
      </c>
      <c r="B96" s="41">
        <v>1722</v>
      </c>
      <c r="C96" s="41">
        <v>1065</v>
      </c>
      <c r="D96" s="41">
        <v>1734</v>
      </c>
      <c r="E96" s="41">
        <v>1432</v>
      </c>
      <c r="F96" s="41">
        <f t="shared" si="15"/>
        <v>1734</v>
      </c>
      <c r="G96" s="41">
        <v>1734</v>
      </c>
      <c r="H96" s="41"/>
      <c r="I96" s="41"/>
      <c r="J96" s="42">
        <f t="shared" si="13"/>
        <v>100.69686411149826</v>
      </c>
      <c r="K96" s="42">
        <f t="shared" si="14"/>
        <v>100</v>
      </c>
      <c r="L96" s="41">
        <f t="shared" si="12"/>
        <v>0</v>
      </c>
    </row>
    <row r="97" spans="1:12" x14ac:dyDescent="0.25">
      <c r="A97" s="50" t="s">
        <v>45</v>
      </c>
      <c r="B97" s="41">
        <v>6838</v>
      </c>
      <c r="C97" s="41">
        <v>5478</v>
      </c>
      <c r="D97" s="41">
        <v>6838</v>
      </c>
      <c r="E97" s="41">
        <v>5976</v>
      </c>
      <c r="F97" s="41">
        <f t="shared" si="15"/>
        <v>6500</v>
      </c>
      <c r="G97" s="41">
        <v>6500</v>
      </c>
      <c r="H97" s="41"/>
      <c r="I97" s="41"/>
      <c r="J97" s="42">
        <f t="shared" si="13"/>
        <v>95.057034220532316</v>
      </c>
      <c r="K97" s="42">
        <f t="shared" si="14"/>
        <v>95.057034220532316</v>
      </c>
      <c r="L97" s="41">
        <f t="shared" si="12"/>
        <v>-338</v>
      </c>
    </row>
    <row r="98" spans="1:12" x14ac:dyDescent="0.25">
      <c r="A98" s="50" t="s">
        <v>46</v>
      </c>
      <c r="B98" s="41">
        <v>1908</v>
      </c>
      <c r="C98" s="41">
        <v>1793</v>
      </c>
      <c r="D98" s="41">
        <v>1908</v>
      </c>
      <c r="E98" s="41">
        <v>1601</v>
      </c>
      <c r="F98" s="41">
        <f t="shared" si="15"/>
        <v>1800</v>
      </c>
      <c r="G98" s="41">
        <v>1800</v>
      </c>
      <c r="H98" s="41"/>
      <c r="I98" s="41"/>
      <c r="J98" s="42">
        <f t="shared" si="13"/>
        <v>94.339622641509436</v>
      </c>
      <c r="K98" s="42">
        <f t="shared" si="14"/>
        <v>94.339622641509436</v>
      </c>
      <c r="L98" s="41">
        <f t="shared" si="12"/>
        <v>-108</v>
      </c>
    </row>
    <row r="99" spans="1:12" x14ac:dyDescent="0.25">
      <c r="A99" s="50" t="s">
        <v>47</v>
      </c>
      <c r="B99" s="41">
        <v>55907</v>
      </c>
      <c r="C99" s="41">
        <v>59650</v>
      </c>
      <c r="D99" s="41">
        <v>63245</v>
      </c>
      <c r="E99" s="41">
        <v>67000</v>
      </c>
      <c r="F99" s="41">
        <f t="shared" si="15"/>
        <v>65801</v>
      </c>
      <c r="G99" s="41">
        <v>65801</v>
      </c>
      <c r="H99" s="41"/>
      <c r="I99" s="41"/>
      <c r="J99" s="42">
        <f t="shared" si="13"/>
        <v>117.69724721412345</v>
      </c>
      <c r="K99" s="42">
        <f t="shared" si="14"/>
        <v>104.04142619969959</v>
      </c>
      <c r="L99" s="41">
        <f t="shared" si="12"/>
        <v>2556</v>
      </c>
    </row>
    <row r="100" spans="1:12" x14ac:dyDescent="0.25">
      <c r="A100" s="50" t="s">
        <v>48</v>
      </c>
      <c r="B100" s="41">
        <v>193</v>
      </c>
      <c r="C100" s="41">
        <v>156</v>
      </c>
      <c r="D100" s="41">
        <v>194</v>
      </c>
      <c r="E100" s="41">
        <v>157</v>
      </c>
      <c r="F100" s="41">
        <f t="shared" si="15"/>
        <v>170</v>
      </c>
      <c r="G100" s="41">
        <v>170</v>
      </c>
      <c r="H100" s="41"/>
      <c r="I100" s="41"/>
      <c r="J100" s="42">
        <f t="shared" si="13"/>
        <v>88.082901554404145</v>
      </c>
      <c r="K100" s="42">
        <f t="shared" si="14"/>
        <v>87.628865979381445</v>
      </c>
      <c r="L100" s="41">
        <f t="shared" si="12"/>
        <v>-24</v>
      </c>
    </row>
    <row r="101" spans="1:12" x14ac:dyDescent="0.25">
      <c r="A101" s="44" t="s">
        <v>49</v>
      </c>
      <c r="B101" s="45">
        <v>40</v>
      </c>
      <c r="C101" s="45">
        <v>26</v>
      </c>
      <c r="D101" s="45">
        <v>40</v>
      </c>
      <c r="E101" s="45">
        <v>40</v>
      </c>
      <c r="F101" s="45">
        <f t="shared" si="15"/>
        <v>40</v>
      </c>
      <c r="G101" s="45">
        <v>40</v>
      </c>
      <c r="H101" s="45"/>
      <c r="I101" s="45"/>
      <c r="J101" s="63">
        <f t="shared" si="13"/>
        <v>100</v>
      </c>
      <c r="K101" s="63">
        <f t="shared" si="14"/>
        <v>100</v>
      </c>
      <c r="L101" s="45">
        <f t="shared" si="12"/>
        <v>0</v>
      </c>
    </row>
    <row r="102" spans="1:12" x14ac:dyDescent="0.25">
      <c r="A102" s="44" t="s">
        <v>50</v>
      </c>
      <c r="B102" s="45">
        <v>19212</v>
      </c>
      <c r="C102" s="45">
        <v>19445</v>
      </c>
      <c r="D102" s="45">
        <v>21561</v>
      </c>
      <c r="E102" s="45">
        <v>22152</v>
      </c>
      <c r="F102" s="45">
        <f t="shared" si="15"/>
        <v>21825</v>
      </c>
      <c r="G102" s="45">
        <v>21825</v>
      </c>
      <c r="H102" s="45"/>
      <c r="I102" s="45"/>
      <c r="J102" s="63">
        <f t="shared" si="13"/>
        <v>113.60087445346659</v>
      </c>
      <c r="K102" s="63">
        <f t="shared" si="14"/>
        <v>101.22443300403505</v>
      </c>
      <c r="L102" s="45">
        <f t="shared" si="12"/>
        <v>264</v>
      </c>
    </row>
    <row r="103" spans="1:12" x14ac:dyDescent="0.25">
      <c r="A103" s="50" t="s">
        <v>51</v>
      </c>
      <c r="B103" s="41">
        <v>19212</v>
      </c>
      <c r="C103" s="41">
        <v>19440</v>
      </c>
      <c r="D103" s="41">
        <v>21561</v>
      </c>
      <c r="E103" s="41">
        <v>22015</v>
      </c>
      <c r="F103" s="41">
        <f t="shared" si="15"/>
        <v>21825</v>
      </c>
      <c r="G103" s="41">
        <v>21825</v>
      </c>
      <c r="H103" s="41"/>
      <c r="I103" s="41"/>
      <c r="J103" s="42">
        <f t="shared" si="13"/>
        <v>113.60087445346659</v>
      </c>
      <c r="K103" s="42">
        <f t="shared" si="14"/>
        <v>101.22443300403505</v>
      </c>
      <c r="L103" s="41">
        <f t="shared" si="12"/>
        <v>264</v>
      </c>
    </row>
    <row r="104" spans="1:12" x14ac:dyDescent="0.25">
      <c r="A104" s="51" t="s">
        <v>52</v>
      </c>
      <c r="B104" s="41"/>
      <c r="C104" s="41"/>
      <c r="D104" s="41"/>
      <c r="E104" s="41"/>
      <c r="F104" s="41">
        <f t="shared" si="15"/>
        <v>0</v>
      </c>
      <c r="G104" s="41"/>
      <c r="H104" s="41"/>
      <c r="I104" s="41"/>
      <c r="J104" s="42" t="str">
        <f t="shared" si="13"/>
        <v xml:space="preserve"> </v>
      </c>
      <c r="K104" s="42" t="str">
        <f t="shared" si="14"/>
        <v xml:space="preserve"> </v>
      </c>
      <c r="L104" s="41">
        <f t="shared" si="12"/>
        <v>0</v>
      </c>
    </row>
    <row r="105" spans="1:12" x14ac:dyDescent="0.25">
      <c r="A105" s="50" t="s">
        <v>53</v>
      </c>
      <c r="B105" s="41"/>
      <c r="C105" s="41"/>
      <c r="D105" s="41"/>
      <c r="E105" s="41"/>
      <c r="F105" s="41">
        <f t="shared" si="15"/>
        <v>0</v>
      </c>
      <c r="G105" s="41"/>
      <c r="H105" s="41"/>
      <c r="I105" s="41"/>
      <c r="J105" s="42" t="str">
        <f t="shared" si="13"/>
        <v xml:space="preserve"> </v>
      </c>
      <c r="K105" s="42" t="str">
        <f t="shared" si="14"/>
        <v xml:space="preserve"> </v>
      </c>
      <c r="L105" s="41">
        <f t="shared" si="12"/>
        <v>0</v>
      </c>
    </row>
    <row r="106" spans="1:12" x14ac:dyDescent="0.25">
      <c r="A106" s="52" t="s">
        <v>54</v>
      </c>
      <c r="B106" s="53">
        <f>SUM(B88+B92+B93+B101+B102)</f>
        <v>95789</v>
      </c>
      <c r="C106" s="53">
        <v>96820</v>
      </c>
      <c r="D106" s="53">
        <f t="shared" ref="D106:I106" si="16">SUM(D88+D92+D93+D101+D102)</f>
        <v>105934</v>
      </c>
      <c r="E106" s="53">
        <f t="shared" si="16"/>
        <v>110433</v>
      </c>
      <c r="F106" s="53">
        <f t="shared" si="16"/>
        <v>108940</v>
      </c>
      <c r="G106" s="53">
        <f t="shared" si="16"/>
        <v>108940</v>
      </c>
      <c r="H106" s="53">
        <f t="shared" si="16"/>
        <v>0</v>
      </c>
      <c r="I106" s="53">
        <f t="shared" si="16"/>
        <v>0</v>
      </c>
      <c r="J106" s="42">
        <f t="shared" si="13"/>
        <v>113.72913382538705</v>
      </c>
      <c r="K106" s="42">
        <f t="shared" si="14"/>
        <v>102.83761587403477</v>
      </c>
      <c r="L106" s="53">
        <f t="shared" si="12"/>
        <v>3006</v>
      </c>
    </row>
    <row r="107" spans="1:12" x14ac:dyDescent="0.25">
      <c r="A107" s="40" t="s">
        <v>55</v>
      </c>
      <c r="B107" s="41"/>
      <c r="C107" s="41"/>
      <c r="D107" s="41"/>
      <c r="E107" s="41"/>
      <c r="F107" s="41">
        <f t="shared" si="15"/>
        <v>0</v>
      </c>
      <c r="G107" s="41"/>
      <c r="H107" s="41"/>
      <c r="I107" s="41"/>
      <c r="J107" s="42" t="str">
        <f t="shared" si="13"/>
        <v xml:space="preserve"> </v>
      </c>
      <c r="K107" s="42" t="str">
        <f t="shared" si="14"/>
        <v xml:space="preserve"> </v>
      </c>
      <c r="L107" s="41">
        <f t="shared" si="12"/>
        <v>0</v>
      </c>
    </row>
    <row r="108" spans="1:12" x14ac:dyDescent="0.25">
      <c r="A108" s="40" t="s">
        <v>56</v>
      </c>
      <c r="B108" s="41"/>
      <c r="C108" s="41"/>
      <c r="D108" s="41"/>
      <c r="E108" s="41"/>
      <c r="F108" s="41">
        <f t="shared" si="15"/>
        <v>0</v>
      </c>
      <c r="G108" s="41"/>
      <c r="H108" s="41"/>
      <c r="I108" s="41"/>
      <c r="J108" s="42" t="str">
        <f t="shared" si="13"/>
        <v xml:space="preserve"> </v>
      </c>
      <c r="K108" s="42" t="str">
        <f t="shared" si="14"/>
        <v xml:space="preserve"> </v>
      </c>
      <c r="L108" s="41">
        <f t="shared" si="12"/>
        <v>0</v>
      </c>
    </row>
    <row r="109" spans="1:12" x14ac:dyDescent="0.25">
      <c r="A109" s="52" t="s">
        <v>57</v>
      </c>
      <c r="B109" s="41"/>
      <c r="C109" s="41"/>
      <c r="D109" s="41"/>
      <c r="E109" s="41"/>
      <c r="F109" s="41">
        <f t="shared" si="15"/>
        <v>0</v>
      </c>
      <c r="G109" s="41"/>
      <c r="H109" s="41"/>
      <c r="I109" s="41"/>
      <c r="J109" s="42" t="str">
        <f t="shared" si="13"/>
        <v xml:space="preserve"> </v>
      </c>
      <c r="K109" s="42" t="str">
        <f t="shared" si="14"/>
        <v xml:space="preserve"> </v>
      </c>
      <c r="L109" s="41">
        <f t="shared" si="12"/>
        <v>0</v>
      </c>
    </row>
    <row r="110" spans="1:12" x14ac:dyDescent="0.25">
      <c r="A110" s="54" t="s">
        <v>58</v>
      </c>
      <c r="B110" s="41"/>
      <c r="C110" s="41"/>
      <c r="D110" s="41"/>
      <c r="E110" s="41"/>
      <c r="F110" s="41">
        <f t="shared" si="15"/>
        <v>0</v>
      </c>
      <c r="G110" s="41"/>
      <c r="H110" s="41"/>
      <c r="I110" s="41"/>
      <c r="J110" s="42" t="str">
        <f t="shared" si="13"/>
        <v xml:space="preserve"> </v>
      </c>
      <c r="K110" s="42" t="str">
        <f t="shared" si="14"/>
        <v xml:space="preserve"> </v>
      </c>
      <c r="L110" s="41">
        <f t="shared" si="12"/>
        <v>0</v>
      </c>
    </row>
    <row r="111" spans="1:12" x14ac:dyDescent="0.25">
      <c r="A111" s="54" t="s">
        <v>59</v>
      </c>
      <c r="B111" s="41"/>
      <c r="C111" s="41"/>
      <c r="D111" s="41"/>
      <c r="E111" s="41"/>
      <c r="F111" s="41">
        <f t="shared" si="15"/>
        <v>0</v>
      </c>
      <c r="G111" s="41"/>
      <c r="H111" s="41"/>
      <c r="I111" s="41"/>
      <c r="J111" s="42" t="str">
        <f t="shared" si="13"/>
        <v xml:space="preserve"> </v>
      </c>
      <c r="K111" s="42" t="str">
        <f t="shared" si="14"/>
        <v xml:space="preserve"> </v>
      </c>
      <c r="L111" s="41">
        <f t="shared" si="12"/>
        <v>0</v>
      </c>
    </row>
    <row r="112" spans="1:12" x14ac:dyDescent="0.25">
      <c r="A112" s="40" t="s">
        <v>60</v>
      </c>
      <c r="B112" s="41"/>
      <c r="C112" s="41">
        <v>723</v>
      </c>
      <c r="D112" s="41"/>
      <c r="E112" s="41">
        <v>2370</v>
      </c>
      <c r="F112" s="41">
        <f t="shared" si="15"/>
        <v>600</v>
      </c>
      <c r="G112" s="41">
        <v>600</v>
      </c>
      <c r="H112" s="41"/>
      <c r="I112" s="41"/>
      <c r="J112" s="42" t="str">
        <f t="shared" si="13"/>
        <v xml:space="preserve"> </v>
      </c>
      <c r="K112" s="42" t="str">
        <f t="shared" si="14"/>
        <v xml:space="preserve"> </v>
      </c>
      <c r="L112" s="41">
        <f t="shared" si="12"/>
        <v>600</v>
      </c>
    </row>
    <row r="113" spans="1:22" x14ac:dyDescent="0.25">
      <c r="A113" s="46" t="s">
        <v>61</v>
      </c>
      <c r="B113" s="41"/>
      <c r="C113" s="41">
        <v>223</v>
      </c>
      <c r="D113" s="41"/>
      <c r="E113" s="41">
        <v>2370</v>
      </c>
      <c r="F113" s="41">
        <f t="shared" si="15"/>
        <v>600</v>
      </c>
      <c r="G113" s="41">
        <v>600</v>
      </c>
      <c r="H113" s="41"/>
      <c r="I113" s="41"/>
      <c r="J113" s="42" t="str">
        <f t="shared" si="13"/>
        <v xml:space="preserve"> </v>
      </c>
      <c r="K113" s="42" t="str">
        <f t="shared" si="14"/>
        <v xml:space="preserve"> </v>
      </c>
      <c r="L113" s="41">
        <f t="shared" si="12"/>
        <v>600</v>
      </c>
    </row>
    <row r="114" spans="1:22" x14ac:dyDescent="0.25">
      <c r="A114" s="40" t="s">
        <v>62</v>
      </c>
      <c r="B114" s="41"/>
      <c r="C114" s="41"/>
      <c r="D114" s="41"/>
      <c r="E114" s="41"/>
      <c r="F114" s="41">
        <f t="shared" si="15"/>
        <v>0</v>
      </c>
      <c r="G114" s="41"/>
      <c r="H114" s="41"/>
      <c r="I114" s="41"/>
      <c r="J114" s="42" t="str">
        <f t="shared" si="13"/>
        <v xml:space="preserve"> </v>
      </c>
      <c r="K114" s="42" t="str">
        <f t="shared" si="14"/>
        <v xml:space="preserve"> </v>
      </c>
      <c r="L114" s="41">
        <f t="shared" si="12"/>
        <v>0</v>
      </c>
    </row>
    <row r="115" spans="1:22" x14ac:dyDescent="0.25">
      <c r="A115" s="40" t="s">
        <v>63</v>
      </c>
      <c r="B115" s="41"/>
      <c r="C115" s="41"/>
      <c r="D115" s="41"/>
      <c r="E115" s="41"/>
      <c r="F115" s="41">
        <f t="shared" si="15"/>
        <v>0</v>
      </c>
      <c r="G115" s="41"/>
      <c r="H115" s="41"/>
      <c r="I115" s="41"/>
      <c r="J115" s="42" t="str">
        <f t="shared" si="13"/>
        <v xml:space="preserve"> </v>
      </c>
      <c r="K115" s="42" t="str">
        <f t="shared" si="14"/>
        <v xml:space="preserve"> </v>
      </c>
      <c r="L115" s="41">
        <f t="shared" si="12"/>
        <v>0</v>
      </c>
    </row>
    <row r="116" spans="1:22" x14ac:dyDescent="0.25">
      <c r="A116" s="52" t="s">
        <v>64</v>
      </c>
      <c r="B116" s="41"/>
      <c r="C116" s="41"/>
      <c r="D116" s="41"/>
      <c r="E116" s="41"/>
      <c r="F116" s="41">
        <f t="shared" si="15"/>
        <v>0</v>
      </c>
      <c r="G116" s="41"/>
      <c r="H116" s="41"/>
      <c r="I116" s="41"/>
      <c r="J116" s="42" t="str">
        <f t="shared" si="13"/>
        <v xml:space="preserve"> </v>
      </c>
      <c r="K116" s="42" t="str">
        <f t="shared" si="14"/>
        <v xml:space="preserve"> </v>
      </c>
      <c r="L116" s="41">
        <f t="shared" si="12"/>
        <v>0</v>
      </c>
    </row>
    <row r="117" spans="1:22" x14ac:dyDescent="0.25">
      <c r="A117" s="54" t="s">
        <v>65</v>
      </c>
      <c r="B117" s="41"/>
      <c r="C117" s="41"/>
      <c r="D117" s="41"/>
      <c r="E117" s="41"/>
      <c r="F117" s="41">
        <f t="shared" si="15"/>
        <v>0</v>
      </c>
      <c r="G117" s="41"/>
      <c r="H117" s="41"/>
      <c r="I117" s="41"/>
      <c r="J117" s="42" t="str">
        <f t="shared" si="13"/>
        <v xml:space="preserve"> </v>
      </c>
      <c r="K117" s="42" t="str">
        <f t="shared" si="14"/>
        <v xml:space="preserve"> </v>
      </c>
      <c r="L117" s="41">
        <f t="shared" si="12"/>
        <v>0</v>
      </c>
    </row>
    <row r="118" spans="1:22" x14ac:dyDescent="0.25">
      <c r="A118" s="54" t="s">
        <v>66</v>
      </c>
      <c r="B118" s="41"/>
      <c r="C118" s="41"/>
      <c r="D118" s="41"/>
      <c r="E118" s="41"/>
      <c r="F118" s="41">
        <f t="shared" si="15"/>
        <v>0</v>
      </c>
      <c r="G118" s="41"/>
      <c r="H118" s="41"/>
      <c r="I118" s="41"/>
      <c r="J118" s="42" t="str">
        <f t="shared" si="13"/>
        <v xml:space="preserve"> </v>
      </c>
      <c r="K118" s="42" t="str">
        <f t="shared" si="14"/>
        <v xml:space="preserve"> </v>
      </c>
      <c r="L118" s="41">
        <f t="shared" si="12"/>
        <v>0</v>
      </c>
    </row>
    <row r="119" spans="1:22" x14ac:dyDescent="0.25">
      <c r="A119" s="54" t="s">
        <v>67</v>
      </c>
      <c r="B119" s="41"/>
      <c r="C119" s="41"/>
      <c r="D119" s="41"/>
      <c r="E119" s="41"/>
      <c r="F119" s="41">
        <f t="shared" si="15"/>
        <v>0</v>
      </c>
      <c r="G119" s="41"/>
      <c r="H119" s="41"/>
      <c r="I119" s="41"/>
      <c r="J119" s="42" t="str">
        <f t="shared" si="13"/>
        <v xml:space="preserve"> </v>
      </c>
      <c r="K119" s="42" t="str">
        <f t="shared" si="14"/>
        <v xml:space="preserve"> </v>
      </c>
      <c r="L119" s="41">
        <f t="shared" si="12"/>
        <v>0</v>
      </c>
    </row>
    <row r="120" spans="1:22" x14ac:dyDescent="0.25">
      <c r="A120" s="40" t="s">
        <v>68</v>
      </c>
      <c r="B120" s="41"/>
      <c r="C120" s="41"/>
      <c r="D120" s="41"/>
      <c r="E120" s="41"/>
      <c r="F120" s="41">
        <f t="shared" si="15"/>
        <v>0</v>
      </c>
      <c r="G120" s="41"/>
      <c r="H120" s="41"/>
      <c r="I120" s="41"/>
      <c r="J120" s="42"/>
      <c r="K120" s="42"/>
      <c r="L120" s="41"/>
    </row>
    <row r="121" spans="1:22" x14ac:dyDescent="0.25">
      <c r="A121" s="64" t="s">
        <v>73</v>
      </c>
      <c r="B121" s="56">
        <f t="shared" ref="B121:I121" si="17">SUM(B85+B86+B106+B107+B108+B112+B114+B115+B120)</f>
        <v>386800</v>
      </c>
      <c r="C121" s="56">
        <f t="shared" si="17"/>
        <v>391814</v>
      </c>
      <c r="D121" s="56">
        <f t="shared" si="17"/>
        <v>399257</v>
      </c>
      <c r="E121" s="56">
        <f t="shared" si="17"/>
        <v>433404</v>
      </c>
      <c r="F121" s="56">
        <f t="shared" si="17"/>
        <v>408532</v>
      </c>
      <c r="G121" s="56">
        <f t="shared" si="17"/>
        <v>408532</v>
      </c>
      <c r="H121" s="56">
        <f t="shared" si="17"/>
        <v>0</v>
      </c>
      <c r="I121" s="56">
        <f t="shared" si="17"/>
        <v>0</v>
      </c>
      <c r="J121" s="57">
        <f>IF(B121&gt;0,SUM((F121/B121)*100)," ")</f>
        <v>105.61840744570839</v>
      </c>
      <c r="K121" s="58">
        <f>IF(D121&gt;0,SUM((F121/D121)*100)," ")</f>
        <v>102.323065093411</v>
      </c>
      <c r="L121" s="59">
        <f t="shared" ref="L121:L157" si="18">SUM(F121-D121)</f>
        <v>9275</v>
      </c>
      <c r="M121" s="4">
        <f>F121-'[1]1d.mell.'!H59</f>
        <v>0</v>
      </c>
      <c r="N121" s="4">
        <f>G121-'[1]1d.mell.'!I59</f>
        <v>0</v>
      </c>
      <c r="O121" s="4">
        <f>H121-'[1]1d.mell.'!J59</f>
        <v>0</v>
      </c>
      <c r="P121" s="4">
        <f>I121-'[1]1d.mell.'!K59</f>
        <v>0</v>
      </c>
      <c r="Q121" s="2">
        <f>IF(F121-'[1]1d.mell.'!H59=0,0,1)</f>
        <v>0</v>
      </c>
      <c r="S121" s="4">
        <f>SUM(F121-D121)</f>
        <v>9275</v>
      </c>
    </row>
    <row r="122" spans="1:22" x14ac:dyDescent="0.25">
      <c r="A122" s="65" t="s">
        <v>74</v>
      </c>
      <c r="B122" s="61"/>
      <c r="C122" s="61"/>
      <c r="D122" s="61"/>
      <c r="E122" s="61"/>
      <c r="F122" s="61"/>
      <c r="G122" s="61"/>
      <c r="H122" s="61"/>
      <c r="I122" s="61"/>
      <c r="J122" s="42"/>
      <c r="K122" s="42"/>
      <c r="L122" s="61">
        <f t="shared" si="18"/>
        <v>0</v>
      </c>
    </row>
    <row r="123" spans="1:22" x14ac:dyDescent="0.25">
      <c r="A123" s="40" t="s">
        <v>33</v>
      </c>
      <c r="B123" s="41">
        <v>231601</v>
      </c>
      <c r="C123" s="41">
        <v>241818</v>
      </c>
      <c r="D123" s="41">
        <v>246224</v>
      </c>
      <c r="E123" s="41">
        <v>261339</v>
      </c>
      <c r="F123" s="41">
        <f>SUM(G123:I123)</f>
        <v>256023</v>
      </c>
      <c r="G123" s="41">
        <v>256023</v>
      </c>
      <c r="H123" s="41"/>
      <c r="I123" s="41"/>
      <c r="J123" s="42">
        <f t="shared" ref="J123:J157" si="19">IF(B123&gt;0,SUM((F123/B123)*100)," ")</f>
        <v>110.54485947815425</v>
      </c>
      <c r="K123" s="42">
        <f t="shared" ref="K123:K157" si="20">IF(D123&gt;0,SUM((F123/D123)*100)," ")</f>
        <v>103.97970953278315</v>
      </c>
      <c r="L123" s="41">
        <f t="shared" si="18"/>
        <v>9799</v>
      </c>
      <c r="U123" s="4">
        <v>2152894</v>
      </c>
      <c r="V123" s="4">
        <f>SUM(U123*0.195)</f>
        <v>419814.33</v>
      </c>
    </row>
    <row r="124" spans="1:22" x14ac:dyDescent="0.25">
      <c r="A124" s="40" t="s">
        <v>34</v>
      </c>
      <c r="B124" s="41">
        <v>44938</v>
      </c>
      <c r="C124" s="41">
        <v>48794</v>
      </c>
      <c r="D124" s="41">
        <v>47248</v>
      </c>
      <c r="E124" s="41">
        <v>49622</v>
      </c>
      <c r="F124" s="41">
        <f>SUM(G124:I124)</f>
        <v>44167</v>
      </c>
      <c r="G124" s="41">
        <v>44167</v>
      </c>
      <c r="H124" s="41"/>
      <c r="I124" s="41"/>
      <c r="J124" s="42">
        <f t="shared" si="19"/>
        <v>98.284302817214837</v>
      </c>
      <c r="K124" s="42">
        <f t="shared" si="20"/>
        <v>93.479089061970882</v>
      </c>
      <c r="L124" s="41">
        <f t="shared" si="18"/>
        <v>-3081</v>
      </c>
    </row>
    <row r="125" spans="1:22" x14ac:dyDescent="0.25">
      <c r="A125" s="40" t="s">
        <v>35</v>
      </c>
      <c r="B125" s="43"/>
      <c r="C125" s="43"/>
      <c r="D125" s="43"/>
      <c r="E125" s="43"/>
      <c r="F125" s="43"/>
      <c r="G125" s="43"/>
      <c r="H125" s="43"/>
      <c r="I125" s="43"/>
      <c r="J125" s="42" t="str">
        <f t="shared" si="19"/>
        <v xml:space="preserve"> </v>
      </c>
      <c r="K125" s="42" t="str">
        <f t="shared" si="20"/>
        <v xml:space="preserve"> </v>
      </c>
      <c r="L125" s="43">
        <f t="shared" si="18"/>
        <v>0</v>
      </c>
    </row>
    <row r="126" spans="1:22" x14ac:dyDescent="0.25">
      <c r="A126" s="44" t="s">
        <v>36</v>
      </c>
      <c r="B126" s="45">
        <v>1559</v>
      </c>
      <c r="C126" s="45">
        <v>1691</v>
      </c>
      <c r="D126" s="45">
        <f>2185+180</f>
        <v>2365</v>
      </c>
      <c r="E126" s="45">
        <v>2428</v>
      </c>
      <c r="F126" s="45">
        <f t="shared" ref="F126:F158" si="21">SUM(G126:I126)</f>
        <v>2295</v>
      </c>
      <c r="G126" s="45">
        <v>2295</v>
      </c>
      <c r="H126" s="45"/>
      <c r="I126" s="45"/>
      <c r="J126" s="63">
        <f t="shared" si="19"/>
        <v>147.20974983964078</v>
      </c>
      <c r="K126" s="63">
        <f t="shared" si="20"/>
        <v>97.040169133192393</v>
      </c>
      <c r="L126" s="45">
        <f t="shared" si="18"/>
        <v>-70</v>
      </c>
    </row>
    <row r="127" spans="1:22" x14ac:dyDescent="0.25">
      <c r="A127" s="46" t="s">
        <v>37</v>
      </c>
      <c r="B127" s="41"/>
      <c r="C127" s="41"/>
      <c r="D127" s="41"/>
      <c r="E127" s="41"/>
      <c r="F127" s="41">
        <f t="shared" si="21"/>
        <v>0</v>
      </c>
      <c r="G127" s="41"/>
      <c r="H127" s="41"/>
      <c r="I127" s="41"/>
      <c r="J127" s="42" t="str">
        <f t="shared" si="19"/>
        <v xml:space="preserve"> </v>
      </c>
      <c r="K127" s="42" t="str">
        <f t="shared" si="20"/>
        <v xml:space="preserve"> </v>
      </c>
      <c r="L127" s="41">
        <f t="shared" si="18"/>
        <v>0</v>
      </c>
    </row>
    <row r="128" spans="1:22" x14ac:dyDescent="0.25">
      <c r="A128" s="47" t="s">
        <v>38</v>
      </c>
      <c r="B128" s="41"/>
      <c r="C128" s="41"/>
      <c r="D128" s="41"/>
      <c r="E128" s="41"/>
      <c r="F128" s="41">
        <f t="shared" si="21"/>
        <v>0</v>
      </c>
      <c r="G128" s="41"/>
      <c r="H128" s="41"/>
      <c r="I128" s="41"/>
      <c r="J128" s="42" t="str">
        <f t="shared" si="19"/>
        <v xml:space="preserve"> </v>
      </c>
      <c r="K128" s="42" t="str">
        <f t="shared" si="20"/>
        <v xml:space="preserve"> </v>
      </c>
      <c r="L128" s="41">
        <f t="shared" si="18"/>
        <v>0</v>
      </c>
    </row>
    <row r="129" spans="1:12" x14ac:dyDescent="0.25">
      <c r="A129" s="47" t="s">
        <v>39</v>
      </c>
      <c r="B129" s="41"/>
      <c r="C129" s="41"/>
      <c r="D129" s="41"/>
      <c r="E129" s="41"/>
      <c r="F129" s="41">
        <f t="shared" si="21"/>
        <v>0</v>
      </c>
      <c r="G129" s="41"/>
      <c r="H129" s="41"/>
      <c r="I129" s="41"/>
      <c r="J129" s="42" t="str">
        <f t="shared" si="19"/>
        <v xml:space="preserve"> </v>
      </c>
      <c r="K129" s="42" t="str">
        <f t="shared" si="20"/>
        <v xml:space="preserve"> </v>
      </c>
      <c r="L129" s="41">
        <f t="shared" si="18"/>
        <v>0</v>
      </c>
    </row>
    <row r="130" spans="1:12" x14ac:dyDescent="0.25">
      <c r="A130" s="44" t="s">
        <v>40</v>
      </c>
      <c r="B130" s="45">
        <v>724</v>
      </c>
      <c r="C130" s="45">
        <v>665</v>
      </c>
      <c r="D130" s="45">
        <v>678</v>
      </c>
      <c r="E130" s="45">
        <v>696</v>
      </c>
      <c r="F130" s="45">
        <f t="shared" si="21"/>
        <v>696</v>
      </c>
      <c r="G130" s="45">
        <v>696</v>
      </c>
      <c r="H130" s="45"/>
      <c r="I130" s="45"/>
      <c r="J130" s="63">
        <f t="shared" si="19"/>
        <v>96.132596685082873</v>
      </c>
      <c r="K130" s="63">
        <f t="shared" si="20"/>
        <v>102.65486725663717</v>
      </c>
      <c r="L130" s="45">
        <f t="shared" si="18"/>
        <v>18</v>
      </c>
    </row>
    <row r="131" spans="1:12" x14ac:dyDescent="0.25">
      <c r="A131" s="44" t="s">
        <v>41</v>
      </c>
      <c r="B131" s="45">
        <v>68787</v>
      </c>
      <c r="C131" s="45">
        <v>70754</v>
      </c>
      <c r="D131" s="45">
        <v>74444</v>
      </c>
      <c r="E131" s="45">
        <v>78441</v>
      </c>
      <c r="F131" s="45">
        <f t="shared" si="21"/>
        <v>81055</v>
      </c>
      <c r="G131" s="45">
        <v>81055</v>
      </c>
      <c r="H131" s="45"/>
      <c r="I131" s="45"/>
      <c r="J131" s="63">
        <f t="shared" si="19"/>
        <v>117.83476528995305</v>
      </c>
      <c r="K131" s="63">
        <f t="shared" si="20"/>
        <v>108.88050077910914</v>
      </c>
      <c r="L131" s="45">
        <f t="shared" si="18"/>
        <v>6611</v>
      </c>
    </row>
    <row r="132" spans="1:12" x14ac:dyDescent="0.25">
      <c r="A132" s="48" t="s">
        <v>42</v>
      </c>
      <c r="B132" s="49"/>
      <c r="C132" s="49"/>
      <c r="D132" s="49"/>
      <c r="E132" s="49"/>
      <c r="F132" s="49">
        <f t="shared" si="21"/>
        <v>0</v>
      </c>
      <c r="G132" s="49"/>
      <c r="H132" s="49"/>
      <c r="I132" s="49"/>
      <c r="J132" s="42" t="str">
        <f t="shared" si="19"/>
        <v xml:space="preserve"> </v>
      </c>
      <c r="K132" s="42" t="str">
        <f t="shared" si="20"/>
        <v xml:space="preserve"> </v>
      </c>
      <c r="L132" s="49">
        <f t="shared" si="18"/>
        <v>0</v>
      </c>
    </row>
    <row r="133" spans="1:12" x14ac:dyDescent="0.25">
      <c r="A133" s="50" t="s">
        <v>43</v>
      </c>
      <c r="B133" s="41">
        <v>2325</v>
      </c>
      <c r="C133" s="41">
        <v>1793</v>
      </c>
      <c r="D133" s="41">
        <v>2262</v>
      </c>
      <c r="E133" s="41">
        <v>1912</v>
      </c>
      <c r="F133" s="41">
        <f t="shared" si="21"/>
        <v>2262</v>
      </c>
      <c r="G133" s="41">
        <v>2262</v>
      </c>
      <c r="H133" s="41"/>
      <c r="I133" s="41"/>
      <c r="J133" s="42">
        <f t="shared" si="19"/>
        <v>97.290322580645167</v>
      </c>
      <c r="K133" s="42">
        <f t="shared" si="20"/>
        <v>100</v>
      </c>
      <c r="L133" s="41">
        <f t="shared" si="18"/>
        <v>0</v>
      </c>
    </row>
    <row r="134" spans="1:12" x14ac:dyDescent="0.25">
      <c r="A134" s="50" t="s">
        <v>44</v>
      </c>
      <c r="B134" s="41">
        <v>4262</v>
      </c>
      <c r="C134" s="41">
        <v>1563</v>
      </c>
      <c r="D134" s="41">
        <v>3602</v>
      </c>
      <c r="E134" s="41">
        <v>2558</v>
      </c>
      <c r="F134" s="41">
        <f t="shared" si="21"/>
        <v>3160</v>
      </c>
      <c r="G134" s="41">
        <v>3160</v>
      </c>
      <c r="H134" s="41"/>
      <c r="I134" s="41"/>
      <c r="J134" s="42">
        <f t="shared" si="19"/>
        <v>74.143594556546219</v>
      </c>
      <c r="K134" s="42">
        <f t="shared" si="20"/>
        <v>87.729039422543025</v>
      </c>
      <c r="L134" s="41">
        <f t="shared" si="18"/>
        <v>-442</v>
      </c>
    </row>
    <row r="135" spans="1:12" x14ac:dyDescent="0.25">
      <c r="A135" s="50" t="s">
        <v>45</v>
      </c>
      <c r="B135" s="41">
        <v>1040</v>
      </c>
      <c r="C135" s="41">
        <v>1315</v>
      </c>
      <c r="D135" s="41">
        <v>1147</v>
      </c>
      <c r="E135" s="41">
        <v>1262</v>
      </c>
      <c r="F135" s="41">
        <f t="shared" si="21"/>
        <v>1262</v>
      </c>
      <c r="G135" s="41">
        <v>1262</v>
      </c>
      <c r="H135" s="41"/>
      <c r="I135" s="41"/>
      <c r="J135" s="42">
        <f t="shared" si="19"/>
        <v>121.34615384615384</v>
      </c>
      <c r="K135" s="42">
        <f t="shared" si="20"/>
        <v>110.02615518744551</v>
      </c>
      <c r="L135" s="41">
        <f t="shared" si="18"/>
        <v>115</v>
      </c>
    </row>
    <row r="136" spans="1:12" x14ac:dyDescent="0.25">
      <c r="A136" s="50" t="s">
        <v>46</v>
      </c>
      <c r="B136" s="41">
        <v>1846</v>
      </c>
      <c r="C136" s="41">
        <v>1624</v>
      </c>
      <c r="D136" s="41">
        <v>1744</v>
      </c>
      <c r="E136" s="41">
        <v>1605</v>
      </c>
      <c r="F136" s="41">
        <f t="shared" si="21"/>
        <v>1742</v>
      </c>
      <c r="G136" s="41">
        <v>1742</v>
      </c>
      <c r="H136" s="41"/>
      <c r="I136" s="41"/>
      <c r="J136" s="42">
        <f t="shared" si="19"/>
        <v>94.366197183098592</v>
      </c>
      <c r="K136" s="42">
        <f t="shared" si="20"/>
        <v>99.885321100917437</v>
      </c>
      <c r="L136" s="41">
        <f t="shared" si="18"/>
        <v>-2</v>
      </c>
    </row>
    <row r="137" spans="1:12" x14ac:dyDescent="0.25">
      <c r="A137" s="50" t="s">
        <v>47</v>
      </c>
      <c r="B137" s="41">
        <v>55727</v>
      </c>
      <c r="C137" s="41">
        <v>58393</v>
      </c>
      <c r="D137" s="41">
        <v>61571</v>
      </c>
      <c r="E137" s="41">
        <v>65782</v>
      </c>
      <c r="F137" s="41">
        <f t="shared" si="21"/>
        <v>67955</v>
      </c>
      <c r="G137" s="41">
        <v>67955</v>
      </c>
      <c r="H137" s="41"/>
      <c r="I137" s="41"/>
      <c r="J137" s="42">
        <f t="shared" si="19"/>
        <v>121.94268487447737</v>
      </c>
      <c r="K137" s="42">
        <f t="shared" si="20"/>
        <v>110.36851764629452</v>
      </c>
      <c r="L137" s="41">
        <f t="shared" si="18"/>
        <v>6384</v>
      </c>
    </row>
    <row r="138" spans="1:12" x14ac:dyDescent="0.25">
      <c r="A138" s="50" t="s">
        <v>48</v>
      </c>
      <c r="B138" s="41">
        <v>224</v>
      </c>
      <c r="C138" s="41">
        <v>58</v>
      </c>
      <c r="D138" s="41">
        <v>206</v>
      </c>
      <c r="E138" s="41">
        <v>208</v>
      </c>
      <c r="F138" s="41">
        <f t="shared" si="21"/>
        <v>210</v>
      </c>
      <c r="G138" s="41">
        <v>210</v>
      </c>
      <c r="H138" s="41"/>
      <c r="I138" s="41"/>
      <c r="J138" s="42">
        <f t="shared" si="19"/>
        <v>93.75</v>
      </c>
      <c r="K138" s="42">
        <f t="shared" si="20"/>
        <v>101.94174757281553</v>
      </c>
      <c r="L138" s="41">
        <f t="shared" si="18"/>
        <v>4</v>
      </c>
    </row>
    <row r="139" spans="1:12" x14ac:dyDescent="0.25">
      <c r="A139" s="44" t="s">
        <v>49</v>
      </c>
      <c r="B139" s="45">
        <v>51</v>
      </c>
      <c r="C139" s="45">
        <v>68</v>
      </c>
      <c r="D139" s="45">
        <v>51</v>
      </c>
      <c r="E139" s="45">
        <v>51</v>
      </c>
      <c r="F139" s="45">
        <f t="shared" si="21"/>
        <v>51</v>
      </c>
      <c r="G139" s="45">
        <v>51</v>
      </c>
      <c r="H139" s="45"/>
      <c r="I139" s="45"/>
      <c r="J139" s="63">
        <f t="shared" si="19"/>
        <v>100</v>
      </c>
      <c r="K139" s="63">
        <f t="shared" si="20"/>
        <v>100</v>
      </c>
      <c r="L139" s="45">
        <f t="shared" si="18"/>
        <v>0</v>
      </c>
    </row>
    <row r="140" spans="1:12" x14ac:dyDescent="0.25">
      <c r="A140" s="44" t="s">
        <v>50</v>
      </c>
      <c r="B140" s="45">
        <v>18704</v>
      </c>
      <c r="C140" s="45">
        <v>18941</v>
      </c>
      <c r="D140" s="45">
        <v>20229</v>
      </c>
      <c r="E140" s="45">
        <v>21313</v>
      </c>
      <c r="F140" s="45">
        <f t="shared" si="21"/>
        <v>22054</v>
      </c>
      <c r="G140" s="45">
        <v>22054</v>
      </c>
      <c r="H140" s="45"/>
      <c r="I140" s="45"/>
      <c r="J140" s="63">
        <f t="shared" si="19"/>
        <v>117.91060735671515</v>
      </c>
      <c r="K140" s="63">
        <f t="shared" si="20"/>
        <v>109.0217015176232</v>
      </c>
      <c r="L140" s="45">
        <f t="shared" si="18"/>
        <v>1825</v>
      </c>
    </row>
    <row r="141" spans="1:12" x14ac:dyDescent="0.25">
      <c r="A141" s="50" t="s">
        <v>51</v>
      </c>
      <c r="B141" s="41">
        <v>18704</v>
      </c>
      <c r="C141" s="41">
        <v>18936</v>
      </c>
      <c r="D141" s="41">
        <v>20229</v>
      </c>
      <c r="E141" s="41">
        <v>21309</v>
      </c>
      <c r="F141" s="41">
        <f t="shared" si="21"/>
        <v>22054</v>
      </c>
      <c r="G141" s="41">
        <v>22054</v>
      </c>
      <c r="H141" s="41"/>
      <c r="I141" s="41"/>
      <c r="J141" s="42">
        <f t="shared" si="19"/>
        <v>117.91060735671515</v>
      </c>
      <c r="K141" s="42">
        <f t="shared" si="20"/>
        <v>109.0217015176232</v>
      </c>
      <c r="L141" s="41">
        <f t="shared" si="18"/>
        <v>1825</v>
      </c>
    </row>
    <row r="142" spans="1:12" x14ac:dyDescent="0.25">
      <c r="A142" s="51" t="s">
        <v>52</v>
      </c>
      <c r="B142" s="41"/>
      <c r="C142" s="41"/>
      <c r="D142" s="41"/>
      <c r="E142" s="41"/>
      <c r="F142" s="41">
        <f t="shared" si="21"/>
        <v>0</v>
      </c>
      <c r="G142" s="41"/>
      <c r="H142" s="41"/>
      <c r="I142" s="41"/>
      <c r="J142" s="42" t="str">
        <f t="shared" si="19"/>
        <v xml:space="preserve"> </v>
      </c>
      <c r="K142" s="42" t="str">
        <f t="shared" si="20"/>
        <v xml:space="preserve"> </v>
      </c>
      <c r="L142" s="41">
        <f t="shared" si="18"/>
        <v>0</v>
      </c>
    </row>
    <row r="143" spans="1:12" x14ac:dyDescent="0.25">
      <c r="A143" s="50" t="s">
        <v>53</v>
      </c>
      <c r="B143" s="41"/>
      <c r="C143" s="41"/>
      <c r="D143" s="41"/>
      <c r="E143" s="41"/>
      <c r="F143" s="41">
        <f t="shared" si="21"/>
        <v>0</v>
      </c>
      <c r="G143" s="41"/>
      <c r="H143" s="41"/>
      <c r="I143" s="41"/>
      <c r="J143" s="42" t="str">
        <f t="shared" si="19"/>
        <v xml:space="preserve"> </v>
      </c>
      <c r="K143" s="42" t="str">
        <f t="shared" si="20"/>
        <v xml:space="preserve"> </v>
      </c>
      <c r="L143" s="41">
        <f t="shared" si="18"/>
        <v>0</v>
      </c>
    </row>
    <row r="144" spans="1:12" x14ac:dyDescent="0.25">
      <c r="A144" s="52" t="s">
        <v>54</v>
      </c>
      <c r="B144" s="53">
        <f>SUM(B126+B130+B131+B139+B140)</f>
        <v>89825</v>
      </c>
      <c r="C144" s="53">
        <v>92119</v>
      </c>
      <c r="D144" s="53">
        <f t="shared" ref="D144:I144" si="22">SUM(D126+D130+D131+D139+D140)</f>
        <v>97767</v>
      </c>
      <c r="E144" s="53">
        <f t="shared" si="22"/>
        <v>102929</v>
      </c>
      <c r="F144" s="53">
        <f t="shared" si="22"/>
        <v>106151</v>
      </c>
      <c r="G144" s="53">
        <f t="shared" si="22"/>
        <v>106151</v>
      </c>
      <c r="H144" s="53">
        <f t="shared" si="22"/>
        <v>0</v>
      </c>
      <c r="I144" s="53">
        <f t="shared" si="22"/>
        <v>0</v>
      </c>
      <c r="J144" s="42">
        <f t="shared" si="19"/>
        <v>118.17534094071806</v>
      </c>
      <c r="K144" s="42">
        <f t="shared" si="20"/>
        <v>108.57549070749843</v>
      </c>
      <c r="L144" s="53">
        <f t="shared" si="18"/>
        <v>8384</v>
      </c>
    </row>
    <row r="145" spans="1:19" x14ac:dyDescent="0.25">
      <c r="A145" s="40" t="s">
        <v>55</v>
      </c>
      <c r="B145" s="41"/>
      <c r="C145" s="41"/>
      <c r="D145" s="41"/>
      <c r="E145" s="41"/>
      <c r="F145" s="41">
        <f t="shared" si="21"/>
        <v>0</v>
      </c>
      <c r="G145" s="41"/>
      <c r="H145" s="41"/>
      <c r="I145" s="41"/>
      <c r="J145" s="42" t="str">
        <f t="shared" si="19"/>
        <v xml:space="preserve"> </v>
      </c>
      <c r="K145" s="42" t="str">
        <f t="shared" si="20"/>
        <v xml:space="preserve"> </v>
      </c>
      <c r="L145" s="41">
        <f t="shared" si="18"/>
        <v>0</v>
      </c>
    </row>
    <row r="146" spans="1:19" x14ac:dyDescent="0.25">
      <c r="A146" s="40" t="s">
        <v>56</v>
      </c>
      <c r="B146" s="41"/>
      <c r="C146" s="41"/>
      <c r="D146" s="41"/>
      <c r="E146" s="41"/>
      <c r="F146" s="41">
        <f t="shared" si="21"/>
        <v>0</v>
      </c>
      <c r="G146" s="41"/>
      <c r="H146" s="41"/>
      <c r="I146" s="41"/>
      <c r="J146" s="42" t="str">
        <f t="shared" si="19"/>
        <v xml:space="preserve"> </v>
      </c>
      <c r="K146" s="42" t="str">
        <f t="shared" si="20"/>
        <v xml:space="preserve"> </v>
      </c>
      <c r="L146" s="41">
        <f t="shared" si="18"/>
        <v>0</v>
      </c>
    </row>
    <row r="147" spans="1:19" x14ac:dyDescent="0.25">
      <c r="A147" s="52" t="s">
        <v>57</v>
      </c>
      <c r="B147" s="41"/>
      <c r="C147" s="41"/>
      <c r="D147" s="41"/>
      <c r="E147" s="41"/>
      <c r="F147" s="41">
        <f t="shared" si="21"/>
        <v>0</v>
      </c>
      <c r="G147" s="41"/>
      <c r="H147" s="41"/>
      <c r="I147" s="41"/>
      <c r="J147" s="42" t="str">
        <f t="shared" si="19"/>
        <v xml:space="preserve"> </v>
      </c>
      <c r="K147" s="42" t="str">
        <f t="shared" si="20"/>
        <v xml:space="preserve"> </v>
      </c>
      <c r="L147" s="41">
        <f t="shared" si="18"/>
        <v>0</v>
      </c>
    </row>
    <row r="148" spans="1:19" x14ac:dyDescent="0.25">
      <c r="A148" s="54" t="s">
        <v>58</v>
      </c>
      <c r="B148" s="41"/>
      <c r="C148" s="41"/>
      <c r="D148" s="41"/>
      <c r="E148" s="41"/>
      <c r="F148" s="41">
        <f t="shared" si="21"/>
        <v>0</v>
      </c>
      <c r="G148" s="41"/>
      <c r="H148" s="41"/>
      <c r="I148" s="41"/>
      <c r="J148" s="42" t="str">
        <f t="shared" si="19"/>
        <v xml:space="preserve"> </v>
      </c>
      <c r="K148" s="42" t="str">
        <f t="shared" si="20"/>
        <v xml:space="preserve"> </v>
      </c>
      <c r="L148" s="41">
        <f t="shared" si="18"/>
        <v>0</v>
      </c>
    </row>
    <row r="149" spans="1:19" x14ac:dyDescent="0.25">
      <c r="A149" s="54" t="s">
        <v>59</v>
      </c>
      <c r="B149" s="41"/>
      <c r="C149" s="41"/>
      <c r="D149" s="41"/>
      <c r="E149" s="41"/>
      <c r="F149" s="41">
        <f t="shared" si="21"/>
        <v>0</v>
      </c>
      <c r="G149" s="41"/>
      <c r="H149" s="41"/>
      <c r="I149" s="41"/>
      <c r="J149" s="42" t="str">
        <f t="shared" si="19"/>
        <v xml:space="preserve"> </v>
      </c>
      <c r="K149" s="42" t="str">
        <f t="shared" si="20"/>
        <v xml:space="preserve"> </v>
      </c>
      <c r="L149" s="41">
        <f t="shared" si="18"/>
        <v>0</v>
      </c>
    </row>
    <row r="150" spans="1:19" x14ac:dyDescent="0.25">
      <c r="A150" s="40" t="s">
        <v>60</v>
      </c>
      <c r="B150" s="41"/>
      <c r="C150" s="41">
        <v>1169</v>
      </c>
      <c r="D150" s="41"/>
      <c r="E150" s="41">
        <v>752</v>
      </c>
      <c r="F150" s="41">
        <f t="shared" si="21"/>
        <v>0</v>
      </c>
      <c r="G150" s="41"/>
      <c r="H150" s="41"/>
      <c r="I150" s="41"/>
      <c r="J150" s="42" t="str">
        <f t="shared" si="19"/>
        <v xml:space="preserve"> </v>
      </c>
      <c r="K150" s="42" t="str">
        <f t="shared" si="20"/>
        <v xml:space="preserve"> </v>
      </c>
      <c r="L150" s="41">
        <f t="shared" si="18"/>
        <v>0</v>
      </c>
    </row>
    <row r="151" spans="1:19" x14ac:dyDescent="0.25">
      <c r="A151" s="46" t="s">
        <v>61</v>
      </c>
      <c r="B151" s="41"/>
      <c r="C151" s="41">
        <v>504</v>
      </c>
      <c r="D151" s="41"/>
      <c r="E151" s="41">
        <v>752</v>
      </c>
      <c r="F151" s="41">
        <f t="shared" si="21"/>
        <v>0</v>
      </c>
      <c r="G151" s="41"/>
      <c r="H151" s="41"/>
      <c r="I151" s="41"/>
      <c r="J151" s="42" t="str">
        <f t="shared" si="19"/>
        <v xml:space="preserve"> </v>
      </c>
      <c r="K151" s="42" t="str">
        <f t="shared" si="20"/>
        <v xml:space="preserve"> </v>
      </c>
      <c r="L151" s="41">
        <f t="shared" si="18"/>
        <v>0</v>
      </c>
    </row>
    <row r="152" spans="1:19" x14ac:dyDescent="0.25">
      <c r="A152" s="40" t="s">
        <v>62</v>
      </c>
      <c r="B152" s="41"/>
      <c r="C152" s="41"/>
      <c r="D152" s="41"/>
      <c r="E152" s="41"/>
      <c r="F152" s="41">
        <f t="shared" si="21"/>
        <v>0</v>
      </c>
      <c r="G152" s="41"/>
      <c r="H152" s="41"/>
      <c r="I152" s="41"/>
      <c r="J152" s="42" t="str">
        <f t="shared" si="19"/>
        <v xml:space="preserve"> </v>
      </c>
      <c r="K152" s="42" t="str">
        <f t="shared" si="20"/>
        <v xml:space="preserve"> </v>
      </c>
      <c r="L152" s="41">
        <f t="shared" si="18"/>
        <v>0</v>
      </c>
    </row>
    <row r="153" spans="1:19" x14ac:dyDescent="0.25">
      <c r="A153" s="40" t="s">
        <v>63</v>
      </c>
      <c r="B153" s="41"/>
      <c r="C153" s="41"/>
      <c r="D153" s="41"/>
      <c r="E153" s="41"/>
      <c r="F153" s="41">
        <f t="shared" si="21"/>
        <v>0</v>
      </c>
      <c r="G153" s="41"/>
      <c r="H153" s="41"/>
      <c r="I153" s="41"/>
      <c r="J153" s="42" t="str">
        <f t="shared" si="19"/>
        <v xml:space="preserve"> </v>
      </c>
      <c r="K153" s="42" t="str">
        <f t="shared" si="20"/>
        <v xml:space="preserve"> </v>
      </c>
      <c r="L153" s="41">
        <f t="shared" si="18"/>
        <v>0</v>
      </c>
    </row>
    <row r="154" spans="1:19" x14ac:dyDescent="0.25">
      <c r="A154" s="52" t="s">
        <v>64</v>
      </c>
      <c r="B154" s="41"/>
      <c r="C154" s="41"/>
      <c r="D154" s="41"/>
      <c r="E154" s="41"/>
      <c r="F154" s="41">
        <f t="shared" si="21"/>
        <v>0</v>
      </c>
      <c r="G154" s="41"/>
      <c r="H154" s="41"/>
      <c r="I154" s="41"/>
      <c r="J154" s="42" t="str">
        <f t="shared" si="19"/>
        <v xml:space="preserve"> </v>
      </c>
      <c r="K154" s="42" t="str">
        <f t="shared" si="20"/>
        <v xml:space="preserve"> </v>
      </c>
      <c r="L154" s="41">
        <f t="shared" si="18"/>
        <v>0</v>
      </c>
    </row>
    <row r="155" spans="1:19" x14ac:dyDescent="0.25">
      <c r="A155" s="54" t="s">
        <v>65</v>
      </c>
      <c r="B155" s="41"/>
      <c r="C155" s="41"/>
      <c r="D155" s="41"/>
      <c r="E155" s="41"/>
      <c r="F155" s="41">
        <f t="shared" si="21"/>
        <v>0</v>
      </c>
      <c r="G155" s="41"/>
      <c r="H155" s="41"/>
      <c r="I155" s="41"/>
      <c r="J155" s="42" t="str">
        <f t="shared" si="19"/>
        <v xml:space="preserve"> </v>
      </c>
      <c r="K155" s="42" t="str">
        <f t="shared" si="20"/>
        <v xml:space="preserve"> </v>
      </c>
      <c r="L155" s="41">
        <f t="shared" si="18"/>
        <v>0</v>
      </c>
    </row>
    <row r="156" spans="1:19" x14ac:dyDescent="0.25">
      <c r="A156" s="54" t="s">
        <v>66</v>
      </c>
      <c r="B156" s="41"/>
      <c r="C156" s="41"/>
      <c r="D156" s="41"/>
      <c r="E156" s="41"/>
      <c r="F156" s="41">
        <f t="shared" si="21"/>
        <v>0</v>
      </c>
      <c r="G156" s="41"/>
      <c r="H156" s="41"/>
      <c r="I156" s="41"/>
      <c r="J156" s="42" t="str">
        <f t="shared" si="19"/>
        <v xml:space="preserve"> </v>
      </c>
      <c r="K156" s="42" t="str">
        <f t="shared" si="20"/>
        <v xml:space="preserve"> </v>
      </c>
      <c r="L156" s="41">
        <f t="shared" si="18"/>
        <v>0</v>
      </c>
    </row>
    <row r="157" spans="1:19" x14ac:dyDescent="0.25">
      <c r="A157" s="54" t="s">
        <v>67</v>
      </c>
      <c r="B157" s="41"/>
      <c r="C157" s="41"/>
      <c r="D157" s="41"/>
      <c r="E157" s="41"/>
      <c r="F157" s="41">
        <f t="shared" si="21"/>
        <v>0</v>
      </c>
      <c r="G157" s="41"/>
      <c r="H157" s="41"/>
      <c r="I157" s="41"/>
      <c r="J157" s="42" t="str">
        <f t="shared" si="19"/>
        <v xml:space="preserve"> </v>
      </c>
      <c r="K157" s="42" t="str">
        <f t="shared" si="20"/>
        <v xml:space="preserve"> </v>
      </c>
      <c r="L157" s="41">
        <f t="shared" si="18"/>
        <v>0</v>
      </c>
    </row>
    <row r="158" spans="1:19" x14ac:dyDescent="0.25">
      <c r="A158" s="40" t="s">
        <v>68</v>
      </c>
      <c r="B158" s="41"/>
      <c r="C158" s="41"/>
      <c r="D158" s="41"/>
      <c r="E158" s="41"/>
      <c r="F158" s="41">
        <f t="shared" si="21"/>
        <v>0</v>
      </c>
      <c r="G158" s="41"/>
      <c r="H158" s="41"/>
      <c r="I158" s="41"/>
      <c r="J158" s="42"/>
      <c r="K158" s="42"/>
      <c r="L158" s="41"/>
    </row>
    <row r="159" spans="1:19" x14ac:dyDescent="0.25">
      <c r="A159" s="64" t="s">
        <v>75</v>
      </c>
      <c r="B159" s="56">
        <f t="shared" ref="B159:I159" si="23">SUM(B123+B124+B144+B145+B146+B150+B152+B153+B158)</f>
        <v>366364</v>
      </c>
      <c r="C159" s="56">
        <f t="shared" si="23"/>
        <v>383900</v>
      </c>
      <c r="D159" s="56">
        <f t="shared" si="23"/>
        <v>391239</v>
      </c>
      <c r="E159" s="56">
        <f t="shared" si="23"/>
        <v>414642</v>
      </c>
      <c r="F159" s="56">
        <f t="shared" si="23"/>
        <v>406341</v>
      </c>
      <c r="G159" s="56">
        <f t="shared" si="23"/>
        <v>406341</v>
      </c>
      <c r="H159" s="56">
        <f t="shared" si="23"/>
        <v>0</v>
      </c>
      <c r="I159" s="56">
        <f t="shared" si="23"/>
        <v>0</v>
      </c>
      <c r="J159" s="57">
        <f>IF(B159&gt;0,SUM((F159/B159)*100)," ")</f>
        <v>110.91182539769191</v>
      </c>
      <c r="K159" s="58">
        <f>IF(D159&gt;0,SUM((F159/D159)*100)," ")</f>
        <v>103.86004462745278</v>
      </c>
      <c r="L159" s="59">
        <f t="shared" ref="L159:L195" si="24">SUM(F159-D159)</f>
        <v>15102</v>
      </c>
      <c r="M159" s="4">
        <f>F159-'[1]1d.mell.'!H76</f>
        <v>0</v>
      </c>
      <c r="N159" s="4">
        <f>G159-'[1]1d.mell.'!I76</f>
        <v>0</v>
      </c>
      <c r="O159" s="4">
        <f>H159-'[1]1d.mell.'!J76</f>
        <v>0</v>
      </c>
      <c r="P159" s="4">
        <f>I159-'[1]1d.mell.'!K76</f>
        <v>0</v>
      </c>
      <c r="Q159" s="2">
        <f>IF(F159-'[1]1d.mell.'!H76=0,0,1)</f>
        <v>0</v>
      </c>
      <c r="S159" s="4">
        <f>SUM(F159-D159)</f>
        <v>15102</v>
      </c>
    </row>
    <row r="160" spans="1:19" x14ac:dyDescent="0.25">
      <c r="A160" s="65" t="s">
        <v>76</v>
      </c>
      <c r="B160" s="61"/>
      <c r="C160" s="61"/>
      <c r="D160" s="61"/>
      <c r="E160" s="61"/>
      <c r="F160" s="61"/>
      <c r="G160" s="61"/>
      <c r="H160" s="61"/>
      <c r="I160" s="61"/>
      <c r="J160" s="42"/>
      <c r="K160" s="42"/>
      <c r="L160" s="61">
        <f t="shared" si="24"/>
        <v>0</v>
      </c>
    </row>
    <row r="161" spans="1:22" x14ac:dyDescent="0.25">
      <c r="A161" s="40" t="s">
        <v>33</v>
      </c>
      <c r="B161" s="41">
        <v>128018</v>
      </c>
      <c r="C161" s="41">
        <v>177529</v>
      </c>
      <c r="D161" s="41">
        <f>145745+1128</f>
        <v>146873</v>
      </c>
      <c r="E161" s="41">
        <v>187816</v>
      </c>
      <c r="F161" s="41">
        <f>SUM(G161:I161)</f>
        <v>157034</v>
      </c>
      <c r="G161" s="41">
        <v>157034</v>
      </c>
      <c r="H161" s="41"/>
      <c r="I161" s="41"/>
      <c r="J161" s="42">
        <f t="shared" ref="J161:J195" si="25">IF(B161&gt;0,SUM((F161/B161)*100)," ")</f>
        <v>122.66556265525162</v>
      </c>
      <c r="K161" s="42">
        <f t="shared" ref="K161:K195" si="26">IF(D161&gt;0,SUM((F161/D161)*100)," ")</f>
        <v>106.91822186514881</v>
      </c>
      <c r="L161" s="41">
        <f t="shared" si="24"/>
        <v>10161</v>
      </c>
      <c r="U161" s="4">
        <v>2380100</v>
      </c>
      <c r="V161" s="4">
        <f>SUM(U161*0.195)</f>
        <v>464119.5</v>
      </c>
    </row>
    <row r="162" spans="1:22" x14ac:dyDescent="0.25">
      <c r="A162" s="40" t="s">
        <v>34</v>
      </c>
      <c r="B162" s="41">
        <v>27434</v>
      </c>
      <c r="C162" s="41">
        <v>38324</v>
      </c>
      <c r="D162" s="41">
        <f>31368+220</f>
        <v>31588</v>
      </c>
      <c r="E162" s="41">
        <v>38092</v>
      </c>
      <c r="F162" s="41">
        <f>SUM(G162:I162)</f>
        <v>30702</v>
      </c>
      <c r="G162" s="41">
        <v>30702</v>
      </c>
      <c r="H162" s="41"/>
      <c r="I162" s="41"/>
      <c r="J162" s="42">
        <f t="shared" si="25"/>
        <v>111.91222570532915</v>
      </c>
      <c r="K162" s="42">
        <f t="shared" si="26"/>
        <v>97.195137393947078</v>
      </c>
      <c r="L162" s="41">
        <f t="shared" si="24"/>
        <v>-886</v>
      </c>
    </row>
    <row r="163" spans="1:22" x14ac:dyDescent="0.25">
      <c r="A163" s="40" t="s">
        <v>35</v>
      </c>
      <c r="B163" s="43"/>
      <c r="C163" s="43"/>
      <c r="D163" s="43"/>
      <c r="E163" s="43"/>
      <c r="F163" s="43"/>
      <c r="G163" s="43"/>
      <c r="H163" s="43"/>
      <c r="I163" s="43"/>
      <c r="J163" s="42" t="str">
        <f t="shared" si="25"/>
        <v xml:space="preserve"> </v>
      </c>
      <c r="K163" s="42" t="str">
        <f t="shared" si="26"/>
        <v xml:space="preserve"> </v>
      </c>
      <c r="L163" s="43">
        <f t="shared" si="24"/>
        <v>0</v>
      </c>
    </row>
    <row r="164" spans="1:22" x14ac:dyDescent="0.25">
      <c r="A164" s="44" t="s">
        <v>36</v>
      </c>
      <c r="B164" s="45">
        <v>12722</v>
      </c>
      <c r="C164" s="45">
        <v>9682</v>
      </c>
      <c r="D164" s="45">
        <v>13202</v>
      </c>
      <c r="E164" s="45">
        <v>10501</v>
      </c>
      <c r="F164" s="45">
        <f t="shared" ref="F164:F196" si="27">SUM(G164:I164)</f>
        <v>12406</v>
      </c>
      <c r="G164" s="45">
        <v>12406</v>
      </c>
      <c r="H164" s="45"/>
      <c r="I164" s="45"/>
      <c r="J164" s="63">
        <f t="shared" si="25"/>
        <v>97.516113818581985</v>
      </c>
      <c r="K164" s="63">
        <f t="shared" si="26"/>
        <v>93.970610513558555</v>
      </c>
      <c r="L164" s="45">
        <f t="shared" si="24"/>
        <v>-796</v>
      </c>
    </row>
    <row r="165" spans="1:22" x14ac:dyDescent="0.25">
      <c r="A165" s="46" t="s">
        <v>37</v>
      </c>
      <c r="B165" s="41">
        <v>2068</v>
      </c>
      <c r="C165" s="41">
        <v>1858</v>
      </c>
      <c r="D165" s="41">
        <v>2068</v>
      </c>
      <c r="E165" s="41">
        <v>1316</v>
      </c>
      <c r="F165" s="41">
        <f t="shared" si="27"/>
        <v>1200</v>
      </c>
      <c r="G165" s="41">
        <v>1200</v>
      </c>
      <c r="H165" s="41"/>
      <c r="I165" s="41"/>
      <c r="J165" s="42">
        <f t="shared" si="25"/>
        <v>58.027079303675045</v>
      </c>
      <c r="K165" s="42">
        <f t="shared" si="26"/>
        <v>58.027079303675045</v>
      </c>
      <c r="L165" s="41">
        <f t="shared" si="24"/>
        <v>-868</v>
      </c>
    </row>
    <row r="166" spans="1:22" x14ac:dyDescent="0.25">
      <c r="A166" s="47" t="s">
        <v>38</v>
      </c>
      <c r="B166" s="41">
        <v>50</v>
      </c>
      <c r="C166" s="41">
        <v>43</v>
      </c>
      <c r="D166" s="41">
        <v>50</v>
      </c>
      <c r="E166" s="41">
        <v>30</v>
      </c>
      <c r="F166" s="41">
        <f t="shared" si="27"/>
        <v>50</v>
      </c>
      <c r="G166" s="41">
        <v>50</v>
      </c>
      <c r="H166" s="41"/>
      <c r="I166" s="41"/>
      <c r="J166" s="42">
        <f t="shared" si="25"/>
        <v>100</v>
      </c>
      <c r="K166" s="42">
        <f t="shared" si="26"/>
        <v>100</v>
      </c>
      <c r="L166" s="41">
        <f t="shared" si="24"/>
        <v>0</v>
      </c>
    </row>
    <row r="167" spans="1:22" x14ac:dyDescent="0.25">
      <c r="A167" s="47" t="s">
        <v>39</v>
      </c>
      <c r="B167" s="41">
        <v>3534</v>
      </c>
      <c r="C167" s="41">
        <v>3417</v>
      </c>
      <c r="D167" s="41">
        <v>4014</v>
      </c>
      <c r="E167" s="41">
        <v>3627</v>
      </c>
      <c r="F167" s="41">
        <f t="shared" si="27"/>
        <v>3628</v>
      </c>
      <c r="G167" s="41">
        <v>3628</v>
      </c>
      <c r="H167" s="41"/>
      <c r="I167" s="41"/>
      <c r="J167" s="42">
        <f t="shared" si="25"/>
        <v>102.65987549518958</v>
      </c>
      <c r="K167" s="42">
        <f t="shared" si="26"/>
        <v>90.383657199800695</v>
      </c>
      <c r="L167" s="41">
        <f t="shared" si="24"/>
        <v>-386</v>
      </c>
    </row>
    <row r="168" spans="1:22" x14ac:dyDescent="0.25">
      <c r="A168" s="44" t="s">
        <v>40</v>
      </c>
      <c r="B168" s="45">
        <v>2090</v>
      </c>
      <c r="C168" s="45">
        <v>2231</v>
      </c>
      <c r="D168" s="45">
        <v>2322</v>
      </c>
      <c r="E168" s="45">
        <v>2184</v>
      </c>
      <c r="F168" s="45">
        <f t="shared" si="27"/>
        <v>2200</v>
      </c>
      <c r="G168" s="45">
        <v>2200</v>
      </c>
      <c r="H168" s="45"/>
      <c r="I168" s="45"/>
      <c r="J168" s="63">
        <f t="shared" si="25"/>
        <v>105.26315789473684</v>
      </c>
      <c r="K168" s="63">
        <f t="shared" si="26"/>
        <v>94.745908699397077</v>
      </c>
      <c r="L168" s="45">
        <f t="shared" si="24"/>
        <v>-122</v>
      </c>
    </row>
    <row r="169" spans="1:22" x14ac:dyDescent="0.25">
      <c r="A169" s="44" t="s">
        <v>41</v>
      </c>
      <c r="B169" s="45">
        <v>17412</v>
      </c>
      <c r="C169" s="45">
        <v>27976</v>
      </c>
      <c r="D169" s="45">
        <f>15742+1</f>
        <v>15743</v>
      </c>
      <c r="E169" s="45">
        <v>19943</v>
      </c>
      <c r="F169" s="45">
        <f t="shared" si="27"/>
        <v>19874</v>
      </c>
      <c r="G169" s="45">
        <v>19874</v>
      </c>
      <c r="H169" s="45"/>
      <c r="I169" s="45"/>
      <c r="J169" s="63">
        <f t="shared" si="25"/>
        <v>114.13967378819206</v>
      </c>
      <c r="K169" s="63">
        <f t="shared" si="26"/>
        <v>126.24023375468462</v>
      </c>
      <c r="L169" s="45">
        <f t="shared" si="24"/>
        <v>4131</v>
      </c>
    </row>
    <row r="170" spans="1:22" x14ac:dyDescent="0.25">
      <c r="A170" s="48" t="s">
        <v>42</v>
      </c>
      <c r="B170" s="49"/>
      <c r="C170" s="49"/>
      <c r="D170" s="49"/>
      <c r="E170" s="49"/>
      <c r="F170" s="49">
        <f t="shared" si="27"/>
        <v>0</v>
      </c>
      <c r="G170" s="49"/>
      <c r="H170" s="49"/>
      <c r="I170" s="49"/>
      <c r="J170" s="42" t="str">
        <f t="shared" si="25"/>
        <v xml:space="preserve"> </v>
      </c>
      <c r="K170" s="42" t="str">
        <f t="shared" si="26"/>
        <v xml:space="preserve"> </v>
      </c>
      <c r="L170" s="49">
        <f t="shared" si="24"/>
        <v>0</v>
      </c>
    </row>
    <row r="171" spans="1:22" x14ac:dyDescent="0.25">
      <c r="A171" s="50" t="s">
        <v>43</v>
      </c>
      <c r="B171" s="41">
        <v>2600</v>
      </c>
      <c r="C171" s="41">
        <v>2167</v>
      </c>
      <c r="D171" s="41">
        <v>2597</v>
      </c>
      <c r="E171" s="41">
        <v>2494</v>
      </c>
      <c r="F171" s="41">
        <f t="shared" si="27"/>
        <v>2500</v>
      </c>
      <c r="G171" s="41">
        <v>2500</v>
      </c>
      <c r="H171" s="41"/>
      <c r="I171" s="41"/>
      <c r="J171" s="42">
        <f t="shared" si="25"/>
        <v>96.15384615384616</v>
      </c>
      <c r="K171" s="42">
        <f t="shared" si="26"/>
        <v>96.264921062764728</v>
      </c>
      <c r="L171" s="41">
        <f t="shared" si="24"/>
        <v>-97</v>
      </c>
    </row>
    <row r="172" spans="1:22" x14ac:dyDescent="0.25">
      <c r="A172" s="50" t="s">
        <v>44</v>
      </c>
      <c r="B172" s="41">
        <v>1760</v>
      </c>
      <c r="C172" s="41">
        <v>1279</v>
      </c>
      <c r="D172" s="41">
        <v>1792</v>
      </c>
      <c r="E172" s="41">
        <v>1785</v>
      </c>
      <c r="F172" s="41">
        <f t="shared" si="27"/>
        <v>1792</v>
      </c>
      <c r="G172" s="41">
        <v>1792</v>
      </c>
      <c r="H172" s="41"/>
      <c r="I172" s="41"/>
      <c r="J172" s="42">
        <f t="shared" si="25"/>
        <v>101.81818181818181</v>
      </c>
      <c r="K172" s="42">
        <f t="shared" si="26"/>
        <v>100</v>
      </c>
      <c r="L172" s="41">
        <f t="shared" si="24"/>
        <v>0</v>
      </c>
    </row>
    <row r="173" spans="1:22" x14ac:dyDescent="0.25">
      <c r="A173" s="50" t="s">
        <v>45</v>
      </c>
      <c r="B173" s="41">
        <v>1930</v>
      </c>
      <c r="C173" s="41">
        <v>1569</v>
      </c>
      <c r="D173" s="41">
        <v>1921</v>
      </c>
      <c r="E173" s="41">
        <v>1740</v>
      </c>
      <c r="F173" s="41">
        <f t="shared" si="27"/>
        <v>1740</v>
      </c>
      <c r="G173" s="41">
        <v>1740</v>
      </c>
      <c r="H173" s="41"/>
      <c r="I173" s="41"/>
      <c r="J173" s="42">
        <f t="shared" si="25"/>
        <v>90.155440414507765</v>
      </c>
      <c r="K173" s="42">
        <f t="shared" si="26"/>
        <v>90.57782404997397</v>
      </c>
      <c r="L173" s="41">
        <f t="shared" si="24"/>
        <v>-181</v>
      </c>
    </row>
    <row r="174" spans="1:22" x14ac:dyDescent="0.25">
      <c r="A174" s="50" t="s">
        <v>46</v>
      </c>
      <c r="B174" s="41">
        <v>1840</v>
      </c>
      <c r="C174" s="41">
        <v>1489</v>
      </c>
      <c r="D174" s="41">
        <v>1794</v>
      </c>
      <c r="E174" s="41">
        <v>1966</v>
      </c>
      <c r="F174" s="41">
        <f t="shared" si="27"/>
        <v>1970</v>
      </c>
      <c r="G174" s="41">
        <v>1970</v>
      </c>
      <c r="H174" s="41"/>
      <c r="I174" s="41"/>
      <c r="J174" s="42">
        <f t="shared" si="25"/>
        <v>107.06521739130434</v>
      </c>
      <c r="K174" s="42">
        <f t="shared" si="26"/>
        <v>109.81047937569677</v>
      </c>
      <c r="L174" s="41">
        <f t="shared" si="24"/>
        <v>176</v>
      </c>
    </row>
    <row r="175" spans="1:22" x14ac:dyDescent="0.25">
      <c r="A175" s="50" t="s">
        <v>47</v>
      </c>
      <c r="B175" s="41">
        <v>4095</v>
      </c>
      <c r="C175" s="41">
        <v>3304</v>
      </c>
      <c r="D175" s="41">
        <v>2451</v>
      </c>
      <c r="E175" s="41">
        <v>3232</v>
      </c>
      <c r="F175" s="41">
        <f t="shared" si="27"/>
        <v>3131</v>
      </c>
      <c r="G175" s="41">
        <v>3131</v>
      </c>
      <c r="H175" s="41"/>
      <c r="I175" s="41"/>
      <c r="J175" s="42">
        <f t="shared" si="25"/>
        <v>76.459096459096457</v>
      </c>
      <c r="K175" s="42">
        <f t="shared" si="26"/>
        <v>127.74377804977559</v>
      </c>
      <c r="L175" s="41">
        <f t="shared" si="24"/>
        <v>680</v>
      </c>
    </row>
    <row r="176" spans="1:22" x14ac:dyDescent="0.25">
      <c r="A176" s="50" t="s">
        <v>48</v>
      </c>
      <c r="B176" s="41">
        <v>345</v>
      </c>
      <c r="C176" s="41">
        <v>290</v>
      </c>
      <c r="D176" s="41">
        <v>345</v>
      </c>
      <c r="E176" s="41">
        <v>571</v>
      </c>
      <c r="F176" s="41">
        <f t="shared" si="27"/>
        <v>571</v>
      </c>
      <c r="G176" s="41">
        <v>571</v>
      </c>
      <c r="H176" s="41"/>
      <c r="I176" s="41"/>
      <c r="J176" s="42">
        <f t="shared" si="25"/>
        <v>165.50724637681159</v>
      </c>
      <c r="K176" s="42">
        <f t="shared" si="26"/>
        <v>165.50724637681159</v>
      </c>
      <c r="L176" s="41">
        <f t="shared" si="24"/>
        <v>226</v>
      </c>
    </row>
    <row r="177" spans="1:12" x14ac:dyDescent="0.25">
      <c r="A177" s="44" t="s">
        <v>49</v>
      </c>
      <c r="B177" s="45">
        <v>170</v>
      </c>
      <c r="C177" s="45">
        <v>244</v>
      </c>
      <c r="D177" s="45">
        <v>170</v>
      </c>
      <c r="E177" s="45">
        <v>270</v>
      </c>
      <c r="F177" s="45">
        <f t="shared" si="27"/>
        <v>270</v>
      </c>
      <c r="G177" s="45">
        <v>270</v>
      </c>
      <c r="H177" s="45"/>
      <c r="I177" s="45"/>
      <c r="J177" s="42">
        <f t="shared" si="25"/>
        <v>158.8235294117647</v>
      </c>
      <c r="K177" s="42">
        <f t="shared" si="26"/>
        <v>158.8235294117647</v>
      </c>
      <c r="L177" s="45">
        <f t="shared" si="24"/>
        <v>100</v>
      </c>
    </row>
    <row r="178" spans="1:12" x14ac:dyDescent="0.25">
      <c r="A178" s="44" t="s">
        <v>50</v>
      </c>
      <c r="B178" s="45">
        <v>10046</v>
      </c>
      <c r="C178" s="45">
        <v>8189</v>
      </c>
      <c r="D178" s="45">
        <v>11931</v>
      </c>
      <c r="E178" s="45">
        <v>11127</v>
      </c>
      <c r="F178" s="45">
        <f t="shared" si="27"/>
        <v>9613</v>
      </c>
      <c r="G178" s="45">
        <v>9613</v>
      </c>
      <c r="H178" s="45"/>
      <c r="I178" s="45"/>
      <c r="J178" s="63">
        <f t="shared" si="25"/>
        <v>95.689826796735019</v>
      </c>
      <c r="K178" s="63">
        <f t="shared" si="26"/>
        <v>80.571620149191176</v>
      </c>
      <c r="L178" s="45">
        <f t="shared" si="24"/>
        <v>-2318</v>
      </c>
    </row>
    <row r="179" spans="1:12" x14ac:dyDescent="0.25">
      <c r="A179" s="50" t="s">
        <v>51</v>
      </c>
      <c r="B179" s="41">
        <v>8137</v>
      </c>
      <c r="C179" s="41">
        <v>6421</v>
      </c>
      <c r="D179" s="41">
        <v>8173</v>
      </c>
      <c r="E179" s="41">
        <v>7500</v>
      </c>
      <c r="F179" s="41">
        <f t="shared" si="27"/>
        <v>7487</v>
      </c>
      <c r="G179" s="41">
        <v>7487</v>
      </c>
      <c r="H179" s="41"/>
      <c r="I179" s="41"/>
      <c r="J179" s="63">
        <f t="shared" si="25"/>
        <v>92.011797959936089</v>
      </c>
      <c r="K179" s="63">
        <f t="shared" si="26"/>
        <v>91.606509237734002</v>
      </c>
      <c r="L179" s="41">
        <f t="shared" si="24"/>
        <v>-686</v>
      </c>
    </row>
    <row r="180" spans="1:12" x14ac:dyDescent="0.25">
      <c r="A180" s="51" t="s">
        <v>52</v>
      </c>
      <c r="B180" s="41">
        <v>1117</v>
      </c>
      <c r="C180" s="41">
        <v>1309</v>
      </c>
      <c r="D180" s="41">
        <v>2966</v>
      </c>
      <c r="E180" s="41">
        <v>1127</v>
      </c>
      <c r="F180" s="41">
        <f t="shared" si="27"/>
        <v>1164</v>
      </c>
      <c r="G180" s="41">
        <v>1164</v>
      </c>
      <c r="H180" s="41"/>
      <c r="I180" s="41"/>
      <c r="J180" s="42">
        <f t="shared" si="25"/>
        <v>104.20769919427038</v>
      </c>
      <c r="K180" s="42">
        <f t="shared" si="26"/>
        <v>39.244774106540795</v>
      </c>
      <c r="L180" s="41">
        <f t="shared" si="24"/>
        <v>-1802</v>
      </c>
    </row>
    <row r="181" spans="1:12" x14ac:dyDescent="0.25">
      <c r="A181" s="50" t="s">
        <v>53</v>
      </c>
      <c r="B181" s="41"/>
      <c r="C181" s="41"/>
      <c r="D181" s="41"/>
      <c r="E181" s="41"/>
      <c r="F181" s="41">
        <f t="shared" si="27"/>
        <v>0</v>
      </c>
      <c r="G181" s="41"/>
      <c r="H181" s="41"/>
      <c r="I181" s="41"/>
      <c r="J181" s="42" t="str">
        <f t="shared" si="25"/>
        <v xml:space="preserve"> </v>
      </c>
      <c r="K181" s="42" t="str">
        <f t="shared" si="26"/>
        <v xml:space="preserve"> </v>
      </c>
      <c r="L181" s="41">
        <f t="shared" si="24"/>
        <v>0</v>
      </c>
    </row>
    <row r="182" spans="1:12" x14ac:dyDescent="0.25">
      <c r="A182" s="52" t="s">
        <v>54</v>
      </c>
      <c r="B182" s="53">
        <f>SUM(B164+B168+B169+B177+B178)</f>
        <v>42440</v>
      </c>
      <c r="C182" s="53">
        <v>48322</v>
      </c>
      <c r="D182" s="53">
        <f t="shared" ref="D182:I182" si="28">SUM(D164+D168+D169+D177+D178)</f>
        <v>43368</v>
      </c>
      <c r="E182" s="53">
        <f t="shared" si="28"/>
        <v>44025</v>
      </c>
      <c r="F182" s="53">
        <f t="shared" si="28"/>
        <v>44363</v>
      </c>
      <c r="G182" s="53">
        <f t="shared" si="28"/>
        <v>44363</v>
      </c>
      <c r="H182" s="53">
        <f t="shared" si="28"/>
        <v>0</v>
      </c>
      <c r="I182" s="53">
        <f t="shared" si="28"/>
        <v>0</v>
      </c>
      <c r="J182" s="42">
        <f t="shared" si="25"/>
        <v>104.53110273327052</v>
      </c>
      <c r="K182" s="42">
        <f t="shared" si="26"/>
        <v>102.2943183914407</v>
      </c>
      <c r="L182" s="53">
        <f t="shared" si="24"/>
        <v>995</v>
      </c>
    </row>
    <row r="183" spans="1:12" x14ac:dyDescent="0.25">
      <c r="A183" s="40" t="s">
        <v>55</v>
      </c>
      <c r="B183" s="41"/>
      <c r="C183" s="41"/>
      <c r="D183" s="41"/>
      <c r="E183" s="41"/>
      <c r="F183" s="41">
        <f t="shared" si="27"/>
        <v>0</v>
      </c>
      <c r="G183" s="41"/>
      <c r="H183" s="41"/>
      <c r="I183" s="41"/>
      <c r="J183" s="42" t="str">
        <f t="shared" si="25"/>
        <v xml:space="preserve"> </v>
      </c>
      <c r="K183" s="42" t="str">
        <f t="shared" si="26"/>
        <v xml:space="preserve"> </v>
      </c>
      <c r="L183" s="41">
        <f t="shared" si="24"/>
        <v>0</v>
      </c>
    </row>
    <row r="184" spans="1:12" x14ac:dyDescent="0.25">
      <c r="A184" s="40" t="s">
        <v>56</v>
      </c>
      <c r="B184" s="41">
        <v>31347</v>
      </c>
      <c r="C184" s="41"/>
      <c r="D184" s="41">
        <v>8000</v>
      </c>
      <c r="E184" s="41"/>
      <c r="F184" s="41">
        <f t="shared" si="27"/>
        <v>0</v>
      </c>
      <c r="G184" s="41"/>
      <c r="H184" s="41"/>
      <c r="I184" s="41"/>
      <c r="J184" s="42">
        <f t="shared" si="25"/>
        <v>0</v>
      </c>
      <c r="K184" s="42">
        <f t="shared" si="26"/>
        <v>0</v>
      </c>
      <c r="L184" s="41">
        <f t="shared" si="24"/>
        <v>-8000</v>
      </c>
    </row>
    <row r="185" spans="1:12" x14ac:dyDescent="0.25">
      <c r="A185" s="52" t="s">
        <v>57</v>
      </c>
      <c r="B185" s="41"/>
      <c r="C185" s="41"/>
      <c r="D185" s="41"/>
      <c r="E185" s="41"/>
      <c r="F185" s="41">
        <f t="shared" si="27"/>
        <v>0</v>
      </c>
      <c r="G185" s="41"/>
      <c r="H185" s="41"/>
      <c r="I185" s="41"/>
      <c r="J185" s="42" t="str">
        <f t="shared" si="25"/>
        <v xml:space="preserve"> </v>
      </c>
      <c r="K185" s="42" t="str">
        <f t="shared" si="26"/>
        <v xml:space="preserve"> </v>
      </c>
      <c r="L185" s="41">
        <f t="shared" si="24"/>
        <v>0</v>
      </c>
    </row>
    <row r="186" spans="1:12" x14ac:dyDescent="0.25">
      <c r="A186" s="54" t="s">
        <v>58</v>
      </c>
      <c r="B186" s="41"/>
      <c r="C186" s="41"/>
      <c r="D186" s="41"/>
      <c r="E186" s="41"/>
      <c r="F186" s="41">
        <f t="shared" si="27"/>
        <v>0</v>
      </c>
      <c r="G186" s="41"/>
      <c r="H186" s="41"/>
      <c r="I186" s="41"/>
      <c r="J186" s="42" t="str">
        <f t="shared" si="25"/>
        <v xml:space="preserve"> </v>
      </c>
      <c r="K186" s="42" t="str">
        <f t="shared" si="26"/>
        <v xml:space="preserve"> </v>
      </c>
      <c r="L186" s="41">
        <f t="shared" si="24"/>
        <v>0</v>
      </c>
    </row>
    <row r="187" spans="1:12" x14ac:dyDescent="0.25">
      <c r="A187" s="54" t="s">
        <v>59</v>
      </c>
      <c r="B187" s="41">
        <v>31347</v>
      </c>
      <c r="C187" s="41"/>
      <c r="D187" s="41">
        <v>8000</v>
      </c>
      <c r="E187" s="41"/>
      <c r="F187" s="41">
        <f t="shared" si="27"/>
        <v>0</v>
      </c>
      <c r="G187" s="41"/>
      <c r="H187" s="41"/>
      <c r="I187" s="41"/>
      <c r="J187" s="42">
        <f t="shared" si="25"/>
        <v>0</v>
      </c>
      <c r="K187" s="42">
        <f t="shared" si="26"/>
        <v>0</v>
      </c>
      <c r="L187" s="41">
        <f t="shared" si="24"/>
        <v>-8000</v>
      </c>
    </row>
    <row r="188" spans="1:12" x14ac:dyDescent="0.25">
      <c r="A188" s="40" t="s">
        <v>60</v>
      </c>
      <c r="B188" s="41"/>
      <c r="C188" s="41">
        <v>9158</v>
      </c>
      <c r="D188" s="41"/>
      <c r="E188" s="41">
        <v>12295</v>
      </c>
      <c r="F188" s="41">
        <f t="shared" si="27"/>
        <v>600</v>
      </c>
      <c r="G188" s="41">
        <v>600</v>
      </c>
      <c r="H188" s="41"/>
      <c r="I188" s="41"/>
      <c r="J188" s="42" t="str">
        <f t="shared" si="25"/>
        <v xml:space="preserve"> </v>
      </c>
      <c r="K188" s="42" t="str">
        <f t="shared" si="26"/>
        <v xml:space="preserve"> </v>
      </c>
      <c r="L188" s="41">
        <f t="shared" si="24"/>
        <v>600</v>
      </c>
    </row>
    <row r="189" spans="1:12" x14ac:dyDescent="0.25">
      <c r="A189" s="46" t="s">
        <v>61</v>
      </c>
      <c r="B189" s="41"/>
      <c r="C189" s="41">
        <v>3069</v>
      </c>
      <c r="D189" s="41"/>
      <c r="E189" s="41">
        <v>600</v>
      </c>
      <c r="F189" s="41">
        <f t="shared" si="27"/>
        <v>600</v>
      </c>
      <c r="G189" s="41">
        <v>600</v>
      </c>
      <c r="H189" s="41"/>
      <c r="I189" s="41"/>
      <c r="J189" s="42" t="str">
        <f t="shared" si="25"/>
        <v xml:space="preserve"> </v>
      </c>
      <c r="K189" s="42" t="str">
        <f t="shared" si="26"/>
        <v xml:space="preserve"> </v>
      </c>
      <c r="L189" s="41">
        <f t="shared" si="24"/>
        <v>600</v>
      </c>
    </row>
    <row r="190" spans="1:12" x14ac:dyDescent="0.25">
      <c r="A190" s="40" t="s">
        <v>62</v>
      </c>
      <c r="B190" s="41"/>
      <c r="C190" s="41"/>
      <c r="D190" s="41"/>
      <c r="E190" s="41"/>
      <c r="F190" s="41">
        <f t="shared" si="27"/>
        <v>0</v>
      </c>
      <c r="G190" s="41"/>
      <c r="H190" s="41"/>
      <c r="I190" s="41"/>
      <c r="J190" s="42" t="str">
        <f t="shared" si="25"/>
        <v xml:space="preserve"> </v>
      </c>
      <c r="K190" s="42" t="str">
        <f t="shared" si="26"/>
        <v xml:space="preserve"> </v>
      </c>
      <c r="L190" s="41">
        <f t="shared" si="24"/>
        <v>0</v>
      </c>
    </row>
    <row r="191" spans="1:12" x14ac:dyDescent="0.25">
      <c r="A191" s="40" t="s">
        <v>63</v>
      </c>
      <c r="B191" s="41"/>
      <c r="C191" s="41"/>
      <c r="D191" s="41"/>
      <c r="E191" s="41"/>
      <c r="F191" s="41">
        <f t="shared" si="27"/>
        <v>0</v>
      </c>
      <c r="G191" s="41"/>
      <c r="H191" s="41"/>
      <c r="I191" s="41"/>
      <c r="J191" s="42" t="str">
        <f t="shared" si="25"/>
        <v xml:space="preserve"> </v>
      </c>
      <c r="K191" s="42" t="str">
        <f t="shared" si="26"/>
        <v xml:space="preserve"> </v>
      </c>
      <c r="L191" s="41">
        <f t="shared" si="24"/>
        <v>0</v>
      </c>
    </row>
    <row r="192" spans="1:12" x14ac:dyDescent="0.25">
      <c r="A192" s="52" t="s">
        <v>64</v>
      </c>
      <c r="B192" s="41"/>
      <c r="C192" s="41"/>
      <c r="D192" s="41"/>
      <c r="E192" s="41"/>
      <c r="F192" s="41">
        <f t="shared" si="27"/>
        <v>0</v>
      </c>
      <c r="G192" s="41"/>
      <c r="H192" s="41"/>
      <c r="I192" s="41"/>
      <c r="J192" s="42" t="str">
        <f t="shared" si="25"/>
        <v xml:space="preserve"> </v>
      </c>
      <c r="K192" s="42" t="str">
        <f t="shared" si="26"/>
        <v xml:space="preserve"> </v>
      </c>
      <c r="L192" s="41">
        <f t="shared" si="24"/>
        <v>0</v>
      </c>
    </row>
    <row r="193" spans="1:22" x14ac:dyDescent="0.25">
      <c r="A193" s="54" t="s">
        <v>65</v>
      </c>
      <c r="B193" s="41"/>
      <c r="C193" s="41"/>
      <c r="D193" s="41"/>
      <c r="E193" s="41"/>
      <c r="F193" s="41">
        <f t="shared" si="27"/>
        <v>0</v>
      </c>
      <c r="G193" s="41"/>
      <c r="H193" s="41"/>
      <c r="I193" s="41"/>
      <c r="J193" s="42" t="str">
        <f t="shared" si="25"/>
        <v xml:space="preserve"> </v>
      </c>
      <c r="K193" s="42" t="str">
        <f t="shared" si="26"/>
        <v xml:space="preserve"> </v>
      </c>
      <c r="L193" s="41">
        <f t="shared" si="24"/>
        <v>0</v>
      </c>
    </row>
    <row r="194" spans="1:22" x14ac:dyDescent="0.25">
      <c r="A194" s="54" t="s">
        <v>66</v>
      </c>
      <c r="B194" s="41"/>
      <c r="C194" s="41"/>
      <c r="D194" s="41"/>
      <c r="E194" s="41"/>
      <c r="F194" s="41">
        <f t="shared" si="27"/>
        <v>0</v>
      </c>
      <c r="G194" s="41"/>
      <c r="H194" s="41"/>
      <c r="I194" s="41"/>
      <c r="J194" s="42" t="str">
        <f t="shared" si="25"/>
        <v xml:space="preserve"> </v>
      </c>
      <c r="K194" s="42" t="str">
        <f t="shared" si="26"/>
        <v xml:space="preserve"> </v>
      </c>
      <c r="L194" s="41">
        <f t="shared" si="24"/>
        <v>0</v>
      </c>
    </row>
    <row r="195" spans="1:22" x14ac:dyDescent="0.25">
      <c r="A195" s="54" t="s">
        <v>67</v>
      </c>
      <c r="B195" s="41"/>
      <c r="C195" s="41"/>
      <c r="D195" s="41"/>
      <c r="E195" s="41"/>
      <c r="F195" s="41">
        <f t="shared" si="27"/>
        <v>0</v>
      </c>
      <c r="G195" s="41"/>
      <c r="H195" s="41"/>
      <c r="I195" s="41"/>
      <c r="J195" s="42" t="str">
        <f t="shared" si="25"/>
        <v xml:space="preserve"> </v>
      </c>
      <c r="K195" s="42" t="str">
        <f t="shared" si="26"/>
        <v xml:space="preserve"> </v>
      </c>
      <c r="L195" s="41">
        <f t="shared" si="24"/>
        <v>0</v>
      </c>
    </row>
    <row r="196" spans="1:22" x14ac:dyDescent="0.25">
      <c r="A196" s="40" t="s">
        <v>68</v>
      </c>
      <c r="B196" s="41"/>
      <c r="C196" s="41"/>
      <c r="D196" s="41"/>
      <c r="E196" s="41"/>
      <c r="F196" s="41">
        <f t="shared" si="27"/>
        <v>0</v>
      </c>
      <c r="G196" s="41"/>
      <c r="H196" s="41"/>
      <c r="I196" s="41"/>
      <c r="J196" s="42"/>
      <c r="K196" s="42"/>
      <c r="L196" s="41"/>
    </row>
    <row r="197" spans="1:22" x14ac:dyDescent="0.25">
      <c r="A197" s="64" t="s">
        <v>77</v>
      </c>
      <c r="B197" s="62">
        <f t="shared" ref="B197:I197" si="29">SUM(B161+B162+B182+B183+B184+B188+B190+B191+B196)</f>
        <v>229239</v>
      </c>
      <c r="C197" s="56">
        <f t="shared" si="29"/>
        <v>273333</v>
      </c>
      <c r="D197" s="56">
        <f t="shared" si="29"/>
        <v>229829</v>
      </c>
      <c r="E197" s="56">
        <f t="shared" si="29"/>
        <v>282228</v>
      </c>
      <c r="F197" s="56">
        <f t="shared" si="29"/>
        <v>232699</v>
      </c>
      <c r="G197" s="56">
        <f t="shared" si="29"/>
        <v>232699</v>
      </c>
      <c r="H197" s="56">
        <f t="shared" si="29"/>
        <v>0</v>
      </c>
      <c r="I197" s="56">
        <f t="shared" si="29"/>
        <v>0</v>
      </c>
      <c r="J197" s="57">
        <f>IF(B197&gt;0,SUM((F197/B197)*100)," ")</f>
        <v>101.50934177866769</v>
      </c>
      <c r="K197" s="58">
        <f>IF(D197&gt;0,SUM((F197/D197)*100)," ")</f>
        <v>101.24875450878696</v>
      </c>
      <c r="L197" s="59">
        <f t="shared" ref="L197:L233" si="30">SUM(F197-D197)</f>
        <v>2870</v>
      </c>
      <c r="M197" s="4">
        <f>F197-'[1]1d.mell.'!H93</f>
        <v>0</v>
      </c>
      <c r="N197" s="4">
        <f>G197-'[1]1d.mell.'!I93</f>
        <v>0</v>
      </c>
      <c r="O197" s="4">
        <f>H197-'[1]1d.mell.'!J93</f>
        <v>0</v>
      </c>
      <c r="P197" s="4">
        <f>I197-'[1]1d.mell.'!K93</f>
        <v>0</v>
      </c>
      <c r="Q197" s="2">
        <f>IF(F197-'[1]1d.mell.'!H93=0,0,1)</f>
        <v>0</v>
      </c>
      <c r="S197" s="4">
        <f>SUM(F197-D197)</f>
        <v>2870</v>
      </c>
    </row>
    <row r="198" spans="1:22" x14ac:dyDescent="0.25">
      <c r="A198" s="65" t="s">
        <v>78</v>
      </c>
      <c r="B198" s="61"/>
      <c r="C198" s="61"/>
      <c r="D198" s="61"/>
      <c r="E198" s="61"/>
      <c r="F198" s="61"/>
      <c r="G198" s="61"/>
      <c r="H198" s="61"/>
      <c r="I198" s="61"/>
      <c r="J198" s="42"/>
      <c r="K198" s="42"/>
      <c r="L198" s="61">
        <f t="shared" si="30"/>
        <v>0</v>
      </c>
    </row>
    <row r="199" spans="1:22" x14ac:dyDescent="0.25">
      <c r="A199" s="40" t="s">
        <v>33</v>
      </c>
      <c r="B199" s="41">
        <v>95352</v>
      </c>
      <c r="C199" s="41">
        <v>107065</v>
      </c>
      <c r="D199" s="41">
        <f>102051+1581</f>
        <v>103632</v>
      </c>
      <c r="E199" s="41">
        <v>120225</v>
      </c>
      <c r="F199" s="41">
        <f>SUM(G199:I199)</f>
        <v>126677</v>
      </c>
      <c r="G199" s="41">
        <v>126677</v>
      </c>
      <c r="H199" s="41"/>
      <c r="I199" s="41"/>
      <c r="J199" s="42">
        <f t="shared" ref="J199:J233" si="31">IF(B199&gt;0,SUM((F199/B199)*100)," ")</f>
        <v>132.85195905696787</v>
      </c>
      <c r="K199" s="42">
        <f t="shared" ref="K199:K233" si="32">IF(D199&gt;0,SUM((F199/D199)*100)," ")</f>
        <v>122.23733981781689</v>
      </c>
      <c r="L199" s="41">
        <f t="shared" si="30"/>
        <v>23045</v>
      </c>
      <c r="U199" s="4">
        <v>1700839</v>
      </c>
      <c r="V199" s="4">
        <f>SUM(U199*0.195)</f>
        <v>331663.60500000004</v>
      </c>
    </row>
    <row r="200" spans="1:22" x14ac:dyDescent="0.25">
      <c r="A200" s="40" t="s">
        <v>34</v>
      </c>
      <c r="B200" s="41">
        <v>20789</v>
      </c>
      <c r="C200" s="41">
        <v>23687</v>
      </c>
      <c r="D200" s="41">
        <f>22020+308</f>
        <v>22328</v>
      </c>
      <c r="E200" s="41">
        <v>24880</v>
      </c>
      <c r="F200" s="41">
        <f>SUM(G200:I200)</f>
        <v>24153</v>
      </c>
      <c r="G200" s="41">
        <v>24153</v>
      </c>
      <c r="H200" s="41"/>
      <c r="I200" s="41"/>
      <c r="J200" s="42">
        <f t="shared" si="31"/>
        <v>116.18163451825485</v>
      </c>
      <c r="K200" s="42">
        <f t="shared" si="32"/>
        <v>108.17359369401649</v>
      </c>
      <c r="L200" s="41">
        <f t="shared" si="30"/>
        <v>1825</v>
      </c>
    </row>
    <row r="201" spans="1:22" x14ac:dyDescent="0.25">
      <c r="A201" s="40" t="s">
        <v>35</v>
      </c>
      <c r="B201" s="43"/>
      <c r="C201" s="43"/>
      <c r="D201" s="43"/>
      <c r="E201" s="43"/>
      <c r="F201" s="43"/>
      <c r="G201" s="43"/>
      <c r="H201" s="43"/>
      <c r="I201" s="43"/>
      <c r="J201" s="42" t="str">
        <f t="shared" si="31"/>
        <v xml:space="preserve"> </v>
      </c>
      <c r="K201" s="42" t="str">
        <f t="shared" si="32"/>
        <v xml:space="preserve"> </v>
      </c>
      <c r="L201" s="43">
        <f t="shared" si="30"/>
        <v>0</v>
      </c>
    </row>
    <row r="202" spans="1:22" x14ac:dyDescent="0.25">
      <c r="A202" s="44" t="s">
        <v>36</v>
      </c>
      <c r="B202" s="45">
        <v>12525</v>
      </c>
      <c r="C202" s="45">
        <v>12281</v>
      </c>
      <c r="D202" s="45">
        <v>12293</v>
      </c>
      <c r="E202" s="45">
        <v>13131</v>
      </c>
      <c r="F202" s="45">
        <f t="shared" ref="F202:F234" si="33">SUM(G202:I202)</f>
        <v>14890</v>
      </c>
      <c r="G202" s="45">
        <v>14890</v>
      </c>
      <c r="H202" s="45"/>
      <c r="I202" s="45"/>
      <c r="J202" s="63">
        <f t="shared" si="31"/>
        <v>118.88223552894213</v>
      </c>
      <c r="K202" s="63">
        <f t="shared" si="32"/>
        <v>121.12584397624664</v>
      </c>
      <c r="L202" s="45">
        <f t="shared" si="30"/>
        <v>2597</v>
      </c>
    </row>
    <row r="203" spans="1:22" x14ac:dyDescent="0.25">
      <c r="A203" s="46" t="s">
        <v>37</v>
      </c>
      <c r="B203" s="41">
        <v>9962</v>
      </c>
      <c r="C203" s="41">
        <v>9529</v>
      </c>
      <c r="D203" s="41">
        <v>9598</v>
      </c>
      <c r="E203" s="41">
        <v>10005</v>
      </c>
      <c r="F203" s="41">
        <f t="shared" si="33"/>
        <v>11098</v>
      </c>
      <c r="G203" s="41">
        <v>11098</v>
      </c>
      <c r="H203" s="41"/>
      <c r="I203" s="41"/>
      <c r="J203" s="42">
        <f t="shared" si="31"/>
        <v>111.40333266412368</v>
      </c>
      <c r="K203" s="42">
        <f t="shared" si="32"/>
        <v>115.62825588664305</v>
      </c>
      <c r="L203" s="41">
        <f t="shared" si="30"/>
        <v>1500</v>
      </c>
    </row>
    <row r="204" spans="1:22" x14ac:dyDescent="0.25">
      <c r="A204" s="47" t="s">
        <v>38</v>
      </c>
      <c r="B204" s="41">
        <v>23</v>
      </c>
      <c r="C204" s="41">
        <v>35</v>
      </c>
      <c r="D204" s="41">
        <v>25</v>
      </c>
      <c r="E204" s="41">
        <v>26</v>
      </c>
      <c r="F204" s="41">
        <f t="shared" si="33"/>
        <v>30</v>
      </c>
      <c r="G204" s="41">
        <v>30</v>
      </c>
      <c r="H204" s="41"/>
      <c r="I204" s="41"/>
      <c r="J204" s="42">
        <f t="shared" si="31"/>
        <v>130.43478260869566</v>
      </c>
      <c r="K204" s="42">
        <f t="shared" si="32"/>
        <v>120</v>
      </c>
      <c r="L204" s="41">
        <f t="shared" si="30"/>
        <v>5</v>
      </c>
    </row>
    <row r="205" spans="1:22" x14ac:dyDescent="0.25">
      <c r="A205" s="47" t="s">
        <v>39</v>
      </c>
      <c r="B205" s="41"/>
      <c r="C205" s="41"/>
      <c r="D205" s="41"/>
      <c r="E205" s="41"/>
      <c r="F205" s="41">
        <f t="shared" si="33"/>
        <v>0</v>
      </c>
      <c r="G205" s="41"/>
      <c r="H205" s="41"/>
      <c r="I205" s="41"/>
      <c r="J205" s="42" t="str">
        <f t="shared" si="31"/>
        <v xml:space="preserve"> </v>
      </c>
      <c r="K205" s="42" t="str">
        <f t="shared" si="32"/>
        <v xml:space="preserve"> </v>
      </c>
      <c r="L205" s="41">
        <f t="shared" si="30"/>
        <v>0</v>
      </c>
    </row>
    <row r="206" spans="1:22" x14ac:dyDescent="0.25">
      <c r="A206" s="44" t="s">
        <v>40</v>
      </c>
      <c r="B206" s="45">
        <v>330</v>
      </c>
      <c r="C206" s="45">
        <v>155</v>
      </c>
      <c r="D206" s="45">
        <v>200</v>
      </c>
      <c r="E206" s="45">
        <v>150</v>
      </c>
      <c r="F206" s="45">
        <f t="shared" si="33"/>
        <v>200</v>
      </c>
      <c r="G206" s="45">
        <v>200</v>
      </c>
      <c r="H206" s="45"/>
      <c r="I206" s="45"/>
      <c r="J206" s="63">
        <f t="shared" si="31"/>
        <v>60.606060606060609</v>
      </c>
      <c r="K206" s="63">
        <f t="shared" si="32"/>
        <v>100</v>
      </c>
      <c r="L206" s="45">
        <f t="shared" si="30"/>
        <v>0</v>
      </c>
    </row>
    <row r="207" spans="1:22" x14ac:dyDescent="0.25">
      <c r="A207" s="44" t="s">
        <v>41</v>
      </c>
      <c r="B207" s="45">
        <v>6904</v>
      </c>
      <c r="C207" s="45">
        <v>5549</v>
      </c>
      <c r="D207" s="45">
        <v>7725</v>
      </c>
      <c r="E207" s="45">
        <v>7487</v>
      </c>
      <c r="F207" s="45">
        <f t="shared" si="33"/>
        <v>9157</v>
      </c>
      <c r="G207" s="45">
        <v>9157</v>
      </c>
      <c r="H207" s="45"/>
      <c r="I207" s="45"/>
      <c r="J207" s="63">
        <f t="shared" si="31"/>
        <v>132.6332560834299</v>
      </c>
      <c r="K207" s="63">
        <f t="shared" si="32"/>
        <v>118.53721682847898</v>
      </c>
      <c r="L207" s="45">
        <f t="shared" si="30"/>
        <v>1432</v>
      </c>
    </row>
    <row r="208" spans="1:22" x14ac:dyDescent="0.25">
      <c r="A208" s="48" t="s">
        <v>42</v>
      </c>
      <c r="B208" s="49"/>
      <c r="C208" s="49"/>
      <c r="D208" s="49"/>
      <c r="E208" s="49"/>
      <c r="F208" s="49">
        <f t="shared" si="33"/>
        <v>0</v>
      </c>
      <c r="G208" s="49"/>
      <c r="H208" s="49"/>
      <c r="I208" s="49"/>
      <c r="J208" s="42" t="str">
        <f t="shared" si="31"/>
        <v xml:space="preserve"> </v>
      </c>
      <c r="K208" s="42" t="str">
        <f t="shared" si="32"/>
        <v xml:space="preserve"> </v>
      </c>
      <c r="L208" s="49">
        <f t="shared" si="30"/>
        <v>0</v>
      </c>
    </row>
    <row r="209" spans="1:12" x14ac:dyDescent="0.25">
      <c r="A209" s="50" t="s">
        <v>43</v>
      </c>
      <c r="B209" s="41">
        <v>852</v>
      </c>
      <c r="C209" s="41">
        <v>659</v>
      </c>
      <c r="D209" s="41">
        <v>852</v>
      </c>
      <c r="E209" s="41">
        <v>792</v>
      </c>
      <c r="F209" s="41">
        <f t="shared" si="33"/>
        <v>850</v>
      </c>
      <c r="G209" s="41">
        <v>850</v>
      </c>
      <c r="H209" s="41"/>
      <c r="I209" s="41"/>
      <c r="J209" s="42">
        <f t="shared" si="31"/>
        <v>99.765258215962433</v>
      </c>
      <c r="K209" s="42">
        <f t="shared" si="32"/>
        <v>99.765258215962433</v>
      </c>
      <c r="L209" s="41">
        <f t="shared" si="30"/>
        <v>-2</v>
      </c>
    </row>
    <row r="210" spans="1:12" x14ac:dyDescent="0.25">
      <c r="A210" s="50" t="s">
        <v>44</v>
      </c>
      <c r="B210" s="41">
        <v>749</v>
      </c>
      <c r="C210" s="41">
        <v>411</v>
      </c>
      <c r="D210" s="41">
        <v>800</v>
      </c>
      <c r="E210" s="41">
        <v>815</v>
      </c>
      <c r="F210" s="41">
        <f t="shared" si="33"/>
        <v>900</v>
      </c>
      <c r="G210" s="41">
        <v>900</v>
      </c>
      <c r="H210" s="41"/>
      <c r="I210" s="41"/>
      <c r="J210" s="42">
        <f t="shared" si="31"/>
        <v>120.16021361815754</v>
      </c>
      <c r="K210" s="42">
        <f t="shared" si="32"/>
        <v>112.5</v>
      </c>
      <c r="L210" s="41">
        <f t="shared" si="30"/>
        <v>100</v>
      </c>
    </row>
    <row r="211" spans="1:12" x14ac:dyDescent="0.25">
      <c r="A211" s="50" t="s">
        <v>45</v>
      </c>
      <c r="B211" s="41">
        <v>1751</v>
      </c>
      <c r="C211" s="41">
        <v>1655</v>
      </c>
      <c r="D211" s="41">
        <v>1760</v>
      </c>
      <c r="E211" s="41">
        <v>1514</v>
      </c>
      <c r="F211" s="41">
        <f t="shared" si="33"/>
        <v>1600</v>
      </c>
      <c r="G211" s="41">
        <v>1600</v>
      </c>
      <c r="H211" s="41"/>
      <c r="I211" s="41"/>
      <c r="J211" s="42">
        <f t="shared" si="31"/>
        <v>91.376356367789839</v>
      </c>
      <c r="K211" s="42">
        <f t="shared" si="32"/>
        <v>90.909090909090907</v>
      </c>
      <c r="L211" s="41">
        <f t="shared" si="30"/>
        <v>-160</v>
      </c>
    </row>
    <row r="212" spans="1:12" x14ac:dyDescent="0.25">
      <c r="A212" s="50" t="s">
        <v>46</v>
      </c>
      <c r="B212" s="41">
        <v>700</v>
      </c>
      <c r="C212" s="41">
        <v>212</v>
      </c>
      <c r="D212" s="41">
        <v>700</v>
      </c>
      <c r="E212" s="41">
        <v>553</v>
      </c>
      <c r="F212" s="41">
        <f t="shared" si="33"/>
        <v>680</v>
      </c>
      <c r="G212" s="41">
        <v>680</v>
      </c>
      <c r="H212" s="41"/>
      <c r="I212" s="41"/>
      <c r="J212" s="42">
        <f t="shared" si="31"/>
        <v>97.142857142857139</v>
      </c>
      <c r="K212" s="42">
        <f t="shared" si="32"/>
        <v>97.142857142857139</v>
      </c>
      <c r="L212" s="41">
        <f t="shared" si="30"/>
        <v>-20</v>
      </c>
    </row>
    <row r="213" spans="1:12" x14ac:dyDescent="0.25">
      <c r="A213" s="50" t="s">
        <v>47</v>
      </c>
      <c r="B213" s="41"/>
      <c r="C213" s="41"/>
      <c r="D213" s="41"/>
      <c r="E213" s="41"/>
      <c r="F213" s="41">
        <f t="shared" si="33"/>
        <v>0</v>
      </c>
      <c r="G213" s="41"/>
      <c r="H213" s="41"/>
      <c r="I213" s="41"/>
      <c r="J213" s="42" t="str">
        <f t="shared" si="31"/>
        <v xml:space="preserve"> </v>
      </c>
      <c r="K213" s="42" t="str">
        <f t="shared" si="32"/>
        <v xml:space="preserve"> </v>
      </c>
      <c r="L213" s="41">
        <f t="shared" si="30"/>
        <v>0</v>
      </c>
    </row>
    <row r="214" spans="1:12" x14ac:dyDescent="0.25">
      <c r="A214" s="50" t="s">
        <v>48</v>
      </c>
      <c r="B214" s="41">
        <v>52</v>
      </c>
      <c r="C214" s="41">
        <v>118</v>
      </c>
      <c r="D214" s="41">
        <v>150</v>
      </c>
      <c r="E214" s="41">
        <v>137</v>
      </c>
      <c r="F214" s="41">
        <f t="shared" si="33"/>
        <v>284</v>
      </c>
      <c r="G214" s="41">
        <v>284</v>
      </c>
      <c r="H214" s="41"/>
      <c r="I214" s="41"/>
      <c r="J214" s="42">
        <f t="shared" si="31"/>
        <v>546.15384615384619</v>
      </c>
      <c r="K214" s="42">
        <f t="shared" si="32"/>
        <v>189.33333333333334</v>
      </c>
      <c r="L214" s="41">
        <f t="shared" si="30"/>
        <v>134</v>
      </c>
    </row>
    <row r="215" spans="1:12" x14ac:dyDescent="0.25">
      <c r="A215" s="44" t="s">
        <v>49</v>
      </c>
      <c r="B215" s="45">
        <v>30</v>
      </c>
      <c r="C215" s="45">
        <v>17</v>
      </c>
      <c r="D215" s="45">
        <v>30</v>
      </c>
      <c r="E215" s="45">
        <v>53</v>
      </c>
      <c r="F215" s="45">
        <f t="shared" si="33"/>
        <v>55</v>
      </c>
      <c r="G215" s="45">
        <v>55</v>
      </c>
      <c r="H215" s="45"/>
      <c r="I215" s="45"/>
      <c r="J215" s="42">
        <f t="shared" si="31"/>
        <v>183.33333333333331</v>
      </c>
      <c r="K215" s="42">
        <f t="shared" si="32"/>
        <v>183.33333333333331</v>
      </c>
      <c r="L215" s="45">
        <f t="shared" si="30"/>
        <v>25</v>
      </c>
    </row>
    <row r="216" spans="1:12" x14ac:dyDescent="0.25">
      <c r="A216" s="44" t="s">
        <v>50</v>
      </c>
      <c r="B216" s="45">
        <v>4528</v>
      </c>
      <c r="C216" s="45">
        <v>4128</v>
      </c>
      <c r="D216" s="45">
        <v>4212</v>
      </c>
      <c r="E216" s="45">
        <v>4337</v>
      </c>
      <c r="F216" s="45">
        <f t="shared" si="33"/>
        <v>5436</v>
      </c>
      <c r="G216" s="45">
        <v>5436</v>
      </c>
      <c r="H216" s="45"/>
      <c r="I216" s="45"/>
      <c r="J216" s="63">
        <f t="shared" si="31"/>
        <v>120.05300353356891</v>
      </c>
      <c r="K216" s="63">
        <f t="shared" si="32"/>
        <v>129.05982905982907</v>
      </c>
      <c r="L216" s="45">
        <f t="shared" si="30"/>
        <v>1224</v>
      </c>
    </row>
    <row r="217" spans="1:12" x14ac:dyDescent="0.25">
      <c r="A217" s="50" t="s">
        <v>51</v>
      </c>
      <c r="B217" s="41">
        <v>4528</v>
      </c>
      <c r="C217" s="41">
        <v>4034</v>
      </c>
      <c r="D217" s="41">
        <v>4212</v>
      </c>
      <c r="E217" s="41">
        <v>4249</v>
      </c>
      <c r="F217" s="41">
        <f t="shared" si="33"/>
        <v>5436</v>
      </c>
      <c r="G217" s="41">
        <v>5436</v>
      </c>
      <c r="H217" s="41"/>
      <c r="I217" s="41"/>
      <c r="J217" s="42">
        <f t="shared" si="31"/>
        <v>120.05300353356891</v>
      </c>
      <c r="K217" s="42">
        <f t="shared" si="32"/>
        <v>129.05982905982907</v>
      </c>
      <c r="L217" s="41">
        <f t="shared" si="30"/>
        <v>1224</v>
      </c>
    </row>
    <row r="218" spans="1:12" x14ac:dyDescent="0.25">
      <c r="A218" s="51" t="s">
        <v>52</v>
      </c>
      <c r="B218" s="41"/>
      <c r="C218" s="41"/>
      <c r="D218" s="41"/>
      <c r="E218" s="41"/>
      <c r="F218" s="41">
        <f t="shared" si="33"/>
        <v>0</v>
      </c>
      <c r="G218" s="41"/>
      <c r="H218" s="41"/>
      <c r="I218" s="41"/>
      <c r="J218" s="42" t="str">
        <f t="shared" si="31"/>
        <v xml:space="preserve"> </v>
      </c>
      <c r="K218" s="42" t="str">
        <f t="shared" si="32"/>
        <v xml:space="preserve"> </v>
      </c>
      <c r="L218" s="41">
        <f t="shared" si="30"/>
        <v>0</v>
      </c>
    </row>
    <row r="219" spans="1:12" x14ac:dyDescent="0.25">
      <c r="A219" s="50" t="s">
        <v>53</v>
      </c>
      <c r="B219" s="41"/>
      <c r="C219" s="41"/>
      <c r="D219" s="41"/>
      <c r="E219" s="41"/>
      <c r="F219" s="41">
        <f t="shared" si="33"/>
        <v>0</v>
      </c>
      <c r="G219" s="41"/>
      <c r="H219" s="41"/>
      <c r="I219" s="41"/>
      <c r="J219" s="42" t="str">
        <f t="shared" si="31"/>
        <v xml:space="preserve"> </v>
      </c>
      <c r="K219" s="42" t="str">
        <f t="shared" si="32"/>
        <v xml:space="preserve"> </v>
      </c>
      <c r="L219" s="41">
        <f t="shared" si="30"/>
        <v>0</v>
      </c>
    </row>
    <row r="220" spans="1:12" x14ac:dyDescent="0.25">
      <c r="A220" s="52" t="s">
        <v>54</v>
      </c>
      <c r="B220" s="53">
        <f>SUM(B202+B206+B207+B215+B216)</f>
        <v>24317</v>
      </c>
      <c r="C220" s="53">
        <v>22130</v>
      </c>
      <c r="D220" s="53">
        <f t="shared" ref="D220:I220" si="34">SUM(D202+D206+D207+D215+D216)</f>
        <v>24460</v>
      </c>
      <c r="E220" s="53">
        <f t="shared" si="34"/>
        <v>25158</v>
      </c>
      <c r="F220" s="53">
        <f t="shared" si="34"/>
        <v>29738</v>
      </c>
      <c r="G220" s="53">
        <f t="shared" si="34"/>
        <v>29738</v>
      </c>
      <c r="H220" s="53">
        <f t="shared" si="34"/>
        <v>0</v>
      </c>
      <c r="I220" s="53">
        <f t="shared" si="34"/>
        <v>0</v>
      </c>
      <c r="J220" s="42">
        <f t="shared" si="31"/>
        <v>122.29304601718962</v>
      </c>
      <c r="K220" s="42">
        <f t="shared" si="32"/>
        <v>121.57808667211773</v>
      </c>
      <c r="L220" s="53">
        <f t="shared" si="30"/>
        <v>5278</v>
      </c>
    </row>
    <row r="221" spans="1:12" x14ac:dyDescent="0.25">
      <c r="A221" s="40" t="s">
        <v>55</v>
      </c>
      <c r="B221" s="41"/>
      <c r="C221" s="41"/>
      <c r="D221" s="41"/>
      <c r="E221" s="41"/>
      <c r="F221" s="41">
        <f t="shared" si="33"/>
        <v>0</v>
      </c>
      <c r="G221" s="41"/>
      <c r="H221" s="41"/>
      <c r="I221" s="41"/>
      <c r="J221" s="42" t="str">
        <f t="shared" si="31"/>
        <v xml:space="preserve"> </v>
      </c>
      <c r="K221" s="42" t="str">
        <f t="shared" si="32"/>
        <v xml:space="preserve"> </v>
      </c>
      <c r="L221" s="41">
        <f t="shared" si="30"/>
        <v>0</v>
      </c>
    </row>
    <row r="222" spans="1:12" x14ac:dyDescent="0.25">
      <c r="A222" s="40" t="s">
        <v>56</v>
      </c>
      <c r="B222" s="41"/>
      <c r="C222" s="41"/>
      <c r="D222" s="41"/>
      <c r="E222" s="41"/>
      <c r="F222" s="41">
        <f t="shared" si="33"/>
        <v>0</v>
      </c>
      <c r="G222" s="41"/>
      <c r="H222" s="41"/>
      <c r="I222" s="41"/>
      <c r="J222" s="42" t="str">
        <f t="shared" si="31"/>
        <v xml:space="preserve"> </v>
      </c>
      <c r="K222" s="42" t="str">
        <f t="shared" si="32"/>
        <v xml:space="preserve"> </v>
      </c>
      <c r="L222" s="41">
        <f t="shared" si="30"/>
        <v>0</v>
      </c>
    </row>
    <row r="223" spans="1:12" x14ac:dyDescent="0.25">
      <c r="A223" s="52" t="s">
        <v>57</v>
      </c>
      <c r="B223" s="41"/>
      <c r="C223" s="41"/>
      <c r="D223" s="41"/>
      <c r="E223" s="41"/>
      <c r="F223" s="41">
        <f t="shared" si="33"/>
        <v>0</v>
      </c>
      <c r="G223" s="41"/>
      <c r="H223" s="41"/>
      <c r="I223" s="41"/>
      <c r="J223" s="42" t="str">
        <f t="shared" si="31"/>
        <v xml:space="preserve"> </v>
      </c>
      <c r="K223" s="42" t="str">
        <f t="shared" si="32"/>
        <v xml:space="preserve"> </v>
      </c>
      <c r="L223" s="41">
        <f t="shared" si="30"/>
        <v>0</v>
      </c>
    </row>
    <row r="224" spans="1:12" x14ac:dyDescent="0.25">
      <c r="A224" s="54" t="s">
        <v>58</v>
      </c>
      <c r="B224" s="41"/>
      <c r="C224" s="41"/>
      <c r="D224" s="41"/>
      <c r="E224" s="41"/>
      <c r="F224" s="41">
        <f t="shared" si="33"/>
        <v>0</v>
      </c>
      <c r="G224" s="41"/>
      <c r="H224" s="41"/>
      <c r="I224" s="41"/>
      <c r="J224" s="42" t="str">
        <f t="shared" si="31"/>
        <v xml:space="preserve"> </v>
      </c>
      <c r="K224" s="42" t="str">
        <f t="shared" si="32"/>
        <v xml:space="preserve"> </v>
      </c>
      <c r="L224" s="41">
        <f t="shared" si="30"/>
        <v>0</v>
      </c>
    </row>
    <row r="225" spans="1:22" x14ac:dyDescent="0.25">
      <c r="A225" s="54" t="s">
        <v>59</v>
      </c>
      <c r="B225" s="41"/>
      <c r="C225" s="41"/>
      <c r="D225" s="41"/>
      <c r="E225" s="41"/>
      <c r="F225" s="41">
        <f t="shared" si="33"/>
        <v>0</v>
      </c>
      <c r="G225" s="41"/>
      <c r="H225" s="41"/>
      <c r="I225" s="41"/>
      <c r="J225" s="42" t="str">
        <f t="shared" si="31"/>
        <v xml:space="preserve"> </v>
      </c>
      <c r="K225" s="42" t="str">
        <f t="shared" si="32"/>
        <v xml:space="preserve"> </v>
      </c>
      <c r="L225" s="41">
        <f t="shared" si="30"/>
        <v>0</v>
      </c>
    </row>
    <row r="226" spans="1:22" x14ac:dyDescent="0.25">
      <c r="A226" s="40" t="s">
        <v>60</v>
      </c>
      <c r="B226" s="41"/>
      <c r="C226" s="41">
        <v>1918</v>
      </c>
      <c r="D226" s="41"/>
      <c r="E226" s="41"/>
      <c r="F226" s="41">
        <f t="shared" si="33"/>
        <v>0</v>
      </c>
      <c r="G226" s="41"/>
      <c r="H226" s="41"/>
      <c r="I226" s="41"/>
      <c r="J226" s="42" t="str">
        <f t="shared" si="31"/>
        <v xml:space="preserve"> </v>
      </c>
      <c r="K226" s="42" t="str">
        <f t="shared" si="32"/>
        <v xml:space="preserve"> </v>
      </c>
      <c r="L226" s="41">
        <f t="shared" si="30"/>
        <v>0</v>
      </c>
    </row>
    <row r="227" spans="1:22" x14ac:dyDescent="0.25">
      <c r="A227" s="46" t="s">
        <v>61</v>
      </c>
      <c r="B227" s="41"/>
      <c r="C227" s="41">
        <v>271</v>
      </c>
      <c r="D227" s="41"/>
      <c r="E227" s="41"/>
      <c r="F227" s="41">
        <f t="shared" si="33"/>
        <v>0</v>
      </c>
      <c r="G227" s="41"/>
      <c r="H227" s="41"/>
      <c r="I227" s="41"/>
      <c r="J227" s="42" t="str">
        <f t="shared" si="31"/>
        <v xml:space="preserve"> </v>
      </c>
      <c r="K227" s="42" t="str">
        <f t="shared" si="32"/>
        <v xml:space="preserve"> </v>
      </c>
      <c r="L227" s="41">
        <f t="shared" si="30"/>
        <v>0</v>
      </c>
    </row>
    <row r="228" spans="1:22" x14ac:dyDescent="0.25">
      <c r="A228" s="40" t="s">
        <v>62</v>
      </c>
      <c r="B228" s="41"/>
      <c r="C228" s="41"/>
      <c r="D228" s="41"/>
      <c r="E228" s="41"/>
      <c r="F228" s="41">
        <f t="shared" si="33"/>
        <v>0</v>
      </c>
      <c r="G228" s="41"/>
      <c r="H228" s="41"/>
      <c r="I228" s="41"/>
      <c r="J228" s="42" t="str">
        <f t="shared" si="31"/>
        <v xml:space="preserve"> </v>
      </c>
      <c r="K228" s="42" t="str">
        <f t="shared" si="32"/>
        <v xml:space="preserve"> </v>
      </c>
      <c r="L228" s="41">
        <f t="shared" si="30"/>
        <v>0</v>
      </c>
    </row>
    <row r="229" spans="1:22" x14ac:dyDescent="0.25">
      <c r="A229" s="40" t="s">
        <v>63</v>
      </c>
      <c r="B229" s="41"/>
      <c r="C229" s="41"/>
      <c r="D229" s="41"/>
      <c r="E229" s="41"/>
      <c r="F229" s="41">
        <f t="shared" si="33"/>
        <v>0</v>
      </c>
      <c r="G229" s="41"/>
      <c r="H229" s="41"/>
      <c r="I229" s="41"/>
      <c r="J229" s="42" t="str">
        <f t="shared" si="31"/>
        <v xml:space="preserve"> </v>
      </c>
      <c r="K229" s="42" t="str">
        <f t="shared" si="32"/>
        <v xml:space="preserve"> </v>
      </c>
      <c r="L229" s="41">
        <f t="shared" si="30"/>
        <v>0</v>
      </c>
    </row>
    <row r="230" spans="1:22" x14ac:dyDescent="0.25">
      <c r="A230" s="52" t="s">
        <v>64</v>
      </c>
      <c r="B230" s="41"/>
      <c r="C230" s="41"/>
      <c r="D230" s="41"/>
      <c r="E230" s="41"/>
      <c r="F230" s="41">
        <f t="shared" si="33"/>
        <v>0</v>
      </c>
      <c r="G230" s="41"/>
      <c r="H230" s="41"/>
      <c r="I230" s="41"/>
      <c r="J230" s="42" t="str">
        <f t="shared" si="31"/>
        <v xml:space="preserve"> </v>
      </c>
      <c r="K230" s="42" t="str">
        <f t="shared" si="32"/>
        <v xml:space="preserve"> </v>
      </c>
      <c r="L230" s="41">
        <f t="shared" si="30"/>
        <v>0</v>
      </c>
    </row>
    <row r="231" spans="1:22" x14ac:dyDescent="0.25">
      <c r="A231" s="54" t="s">
        <v>65</v>
      </c>
      <c r="B231" s="41"/>
      <c r="C231" s="41"/>
      <c r="D231" s="41"/>
      <c r="E231" s="41"/>
      <c r="F231" s="41">
        <f t="shared" si="33"/>
        <v>0</v>
      </c>
      <c r="G231" s="41"/>
      <c r="H231" s="41"/>
      <c r="I231" s="41"/>
      <c r="J231" s="42" t="str">
        <f t="shared" si="31"/>
        <v xml:space="preserve"> </v>
      </c>
      <c r="K231" s="42" t="str">
        <f t="shared" si="32"/>
        <v xml:space="preserve"> </v>
      </c>
      <c r="L231" s="41">
        <f t="shared" si="30"/>
        <v>0</v>
      </c>
    </row>
    <row r="232" spans="1:22" x14ac:dyDescent="0.25">
      <c r="A232" s="54" t="s">
        <v>66</v>
      </c>
      <c r="B232" s="41"/>
      <c r="C232" s="41"/>
      <c r="D232" s="41"/>
      <c r="E232" s="41"/>
      <c r="F232" s="41">
        <f t="shared" si="33"/>
        <v>0</v>
      </c>
      <c r="G232" s="41"/>
      <c r="H232" s="41"/>
      <c r="I232" s="41"/>
      <c r="J232" s="42" t="str">
        <f t="shared" si="31"/>
        <v xml:space="preserve"> </v>
      </c>
      <c r="K232" s="42" t="str">
        <f t="shared" si="32"/>
        <v xml:space="preserve"> </v>
      </c>
      <c r="L232" s="41">
        <f t="shared" si="30"/>
        <v>0</v>
      </c>
    </row>
    <row r="233" spans="1:22" x14ac:dyDescent="0.25">
      <c r="A233" s="54" t="s">
        <v>67</v>
      </c>
      <c r="B233" s="41"/>
      <c r="C233" s="41"/>
      <c r="D233" s="41"/>
      <c r="E233" s="41"/>
      <c r="F233" s="41">
        <f t="shared" si="33"/>
        <v>0</v>
      </c>
      <c r="G233" s="41"/>
      <c r="H233" s="41"/>
      <c r="I233" s="41"/>
      <c r="J233" s="42" t="str">
        <f t="shared" si="31"/>
        <v xml:space="preserve"> </v>
      </c>
      <c r="K233" s="42" t="str">
        <f t="shared" si="32"/>
        <v xml:space="preserve"> </v>
      </c>
      <c r="L233" s="41">
        <f t="shared" si="30"/>
        <v>0</v>
      </c>
    </row>
    <row r="234" spans="1:22" x14ac:dyDescent="0.25">
      <c r="A234" s="40" t="s">
        <v>68</v>
      </c>
      <c r="B234" s="41"/>
      <c r="C234" s="41"/>
      <c r="D234" s="41"/>
      <c r="E234" s="41"/>
      <c r="F234" s="41">
        <f t="shared" si="33"/>
        <v>0</v>
      </c>
      <c r="G234" s="41"/>
      <c r="H234" s="41"/>
      <c r="I234" s="41"/>
      <c r="J234" s="42"/>
      <c r="K234" s="42"/>
      <c r="L234" s="41"/>
    </row>
    <row r="235" spans="1:22" x14ac:dyDescent="0.25">
      <c r="A235" s="66" t="s">
        <v>79</v>
      </c>
      <c r="B235" s="56">
        <f t="shared" ref="B235:I235" si="35">SUM(B199+B200+B220+B221+B222+B226+B228+B229+B234)</f>
        <v>140458</v>
      </c>
      <c r="C235" s="56">
        <f t="shared" si="35"/>
        <v>154800</v>
      </c>
      <c r="D235" s="56">
        <f t="shared" si="35"/>
        <v>150420</v>
      </c>
      <c r="E235" s="56">
        <f t="shared" si="35"/>
        <v>170263</v>
      </c>
      <c r="F235" s="56">
        <f t="shared" si="35"/>
        <v>180568</v>
      </c>
      <c r="G235" s="56">
        <f t="shared" si="35"/>
        <v>180568</v>
      </c>
      <c r="H235" s="56">
        <f t="shared" si="35"/>
        <v>0</v>
      </c>
      <c r="I235" s="56">
        <f t="shared" si="35"/>
        <v>0</v>
      </c>
      <c r="J235" s="57">
        <f>IF(B235&gt;0,SUM((F235/B235)*100)," ")</f>
        <v>128.55657919093252</v>
      </c>
      <c r="K235" s="58">
        <f>IF(D235&gt;0,SUM((F235/D235)*100)," ")</f>
        <v>120.04254753357266</v>
      </c>
      <c r="L235" s="59">
        <f t="shared" ref="L235:L271" si="36">SUM(F235-D235)</f>
        <v>30148</v>
      </c>
      <c r="M235" s="4">
        <f>F235-'[1]1d.mell.'!H110</f>
        <v>0</v>
      </c>
      <c r="N235" s="4">
        <f>G235-'[1]1d.mell.'!I110</f>
        <v>0</v>
      </c>
      <c r="O235" s="4">
        <f>H235-'[1]1d.mell.'!J110</f>
        <v>0</v>
      </c>
      <c r="P235" s="4">
        <f>I235-'[1]1d.mell.'!K110</f>
        <v>0</v>
      </c>
      <c r="Q235" s="2">
        <f>IF(F235-'[1]1d.mell.'!H110=0,0,1)</f>
        <v>0</v>
      </c>
      <c r="S235" s="4">
        <f>SUM(F235-D235)</f>
        <v>30148</v>
      </c>
    </row>
    <row r="236" spans="1:22" x14ac:dyDescent="0.25">
      <c r="A236" s="65" t="s">
        <v>80</v>
      </c>
      <c r="B236" s="61"/>
      <c r="C236" s="61"/>
      <c r="D236" s="61"/>
      <c r="E236" s="61"/>
      <c r="F236" s="61"/>
      <c r="G236" s="61"/>
      <c r="H236" s="61"/>
      <c r="I236" s="61"/>
      <c r="J236" s="42"/>
      <c r="K236" s="42"/>
      <c r="L236" s="61">
        <f t="shared" si="36"/>
        <v>0</v>
      </c>
    </row>
    <row r="237" spans="1:22" x14ac:dyDescent="0.25">
      <c r="A237" s="40" t="s">
        <v>33</v>
      </c>
      <c r="B237" s="41">
        <v>36861</v>
      </c>
      <c r="C237" s="41">
        <v>59005</v>
      </c>
      <c r="D237" s="41">
        <f>39934+1931</f>
        <v>41865</v>
      </c>
      <c r="E237" s="41">
        <v>66456</v>
      </c>
      <c r="F237" s="41">
        <f>SUM(G237:I237)</f>
        <v>46202</v>
      </c>
      <c r="G237" s="41"/>
      <c r="H237" s="41">
        <v>46202</v>
      </c>
      <c r="I237" s="41"/>
      <c r="J237" s="42">
        <f t="shared" ref="J237:J271" si="37">IF(B237&gt;0,SUM((F237/B237)*100)," ")</f>
        <v>125.34114646916797</v>
      </c>
      <c r="K237" s="42">
        <f t="shared" ref="K237:K271" si="38">IF(D237&gt;0,SUM((F237/D237)*100)," ")</f>
        <v>110.35948883315419</v>
      </c>
      <c r="L237" s="41">
        <f t="shared" si="36"/>
        <v>4337</v>
      </c>
      <c r="U237" s="4">
        <v>686100</v>
      </c>
      <c r="V237" s="4">
        <f>SUM(U237*0.195)</f>
        <v>133789.5</v>
      </c>
    </row>
    <row r="238" spans="1:22" x14ac:dyDescent="0.25">
      <c r="A238" s="40" t="s">
        <v>34</v>
      </c>
      <c r="B238" s="41">
        <v>7036</v>
      </c>
      <c r="C238" s="41">
        <v>10264</v>
      </c>
      <c r="D238" s="41">
        <f>7567+376</f>
        <v>7943</v>
      </c>
      <c r="E238" s="41">
        <v>11248</v>
      </c>
      <c r="F238" s="41">
        <f>SUM(G238:I238)</f>
        <v>8000</v>
      </c>
      <c r="G238" s="41"/>
      <c r="H238" s="41">
        <v>8000</v>
      </c>
      <c r="I238" s="41"/>
      <c r="J238" s="42">
        <f t="shared" si="37"/>
        <v>113.70096645821491</v>
      </c>
      <c r="K238" s="42">
        <f t="shared" si="38"/>
        <v>100.71761299257207</v>
      </c>
      <c r="L238" s="41">
        <f t="shared" si="36"/>
        <v>57</v>
      </c>
    </row>
    <row r="239" spans="1:22" x14ac:dyDescent="0.25">
      <c r="A239" s="40" t="s">
        <v>35</v>
      </c>
      <c r="B239" s="43"/>
      <c r="C239" s="43"/>
      <c r="D239" s="43"/>
      <c r="E239" s="43"/>
      <c r="F239" s="43"/>
      <c r="G239" s="43"/>
      <c r="H239" s="43"/>
      <c r="I239" s="43"/>
      <c r="J239" s="42" t="str">
        <f t="shared" si="37"/>
        <v xml:space="preserve"> </v>
      </c>
      <c r="K239" s="42" t="str">
        <f t="shared" si="38"/>
        <v xml:space="preserve"> </v>
      </c>
      <c r="L239" s="43">
        <f t="shared" si="36"/>
        <v>0</v>
      </c>
    </row>
    <row r="240" spans="1:22" x14ac:dyDescent="0.25">
      <c r="A240" s="44" t="s">
        <v>36</v>
      </c>
      <c r="B240" s="45">
        <v>2334</v>
      </c>
      <c r="C240" s="45">
        <v>4014</v>
      </c>
      <c r="D240" s="45">
        <v>2354</v>
      </c>
      <c r="E240" s="45">
        <v>5114</v>
      </c>
      <c r="F240" s="45">
        <f t="shared" ref="F240:F272" si="39">SUM(G240:I240)</f>
        <v>2499</v>
      </c>
      <c r="G240" s="45"/>
      <c r="H240" s="45">
        <v>2499</v>
      </c>
      <c r="I240" s="45"/>
      <c r="J240" s="42">
        <f t="shared" si="37"/>
        <v>107.0694087403599</v>
      </c>
      <c r="K240" s="42">
        <f t="shared" si="38"/>
        <v>106.15972812234496</v>
      </c>
      <c r="L240" s="45">
        <f t="shared" si="36"/>
        <v>145</v>
      </c>
    </row>
    <row r="241" spans="1:12" x14ac:dyDescent="0.25">
      <c r="A241" s="46" t="s">
        <v>37</v>
      </c>
      <c r="B241" s="41"/>
      <c r="C241" s="41">
        <v>104</v>
      </c>
      <c r="D241" s="41"/>
      <c r="E241" s="41"/>
      <c r="F241" s="41">
        <f t="shared" si="39"/>
        <v>0</v>
      </c>
      <c r="G241" s="41"/>
      <c r="H241" s="41"/>
      <c r="I241" s="41"/>
      <c r="J241" s="42" t="str">
        <f t="shared" si="37"/>
        <v xml:space="preserve"> </v>
      </c>
      <c r="K241" s="42" t="str">
        <f t="shared" si="38"/>
        <v xml:space="preserve"> </v>
      </c>
      <c r="L241" s="41">
        <f t="shared" si="36"/>
        <v>0</v>
      </c>
    </row>
    <row r="242" spans="1:12" x14ac:dyDescent="0.25">
      <c r="A242" s="47" t="s">
        <v>38</v>
      </c>
      <c r="B242" s="41">
        <v>40</v>
      </c>
      <c r="C242" s="41">
        <v>92</v>
      </c>
      <c r="D242" s="41">
        <v>40</v>
      </c>
      <c r="E242" s="41">
        <v>73</v>
      </c>
      <c r="F242" s="41">
        <f t="shared" si="39"/>
        <v>40</v>
      </c>
      <c r="G242" s="41"/>
      <c r="H242" s="41">
        <v>40</v>
      </c>
      <c r="I242" s="41"/>
      <c r="J242" s="42">
        <f t="shared" si="37"/>
        <v>100</v>
      </c>
      <c r="K242" s="42">
        <f t="shared" si="38"/>
        <v>100</v>
      </c>
      <c r="L242" s="41">
        <f t="shared" si="36"/>
        <v>0</v>
      </c>
    </row>
    <row r="243" spans="1:12" x14ac:dyDescent="0.25">
      <c r="A243" s="47" t="s">
        <v>39</v>
      </c>
      <c r="B243" s="41">
        <v>320</v>
      </c>
      <c r="C243" s="41">
        <v>319</v>
      </c>
      <c r="D243" s="41">
        <v>320</v>
      </c>
      <c r="E243" s="41">
        <v>405</v>
      </c>
      <c r="F243" s="41">
        <f t="shared" si="39"/>
        <v>405</v>
      </c>
      <c r="G243" s="41"/>
      <c r="H243" s="41">
        <v>405</v>
      </c>
      <c r="I243" s="41"/>
      <c r="J243" s="42">
        <f t="shared" si="37"/>
        <v>126.5625</v>
      </c>
      <c r="K243" s="42">
        <f t="shared" si="38"/>
        <v>126.5625</v>
      </c>
      <c r="L243" s="41">
        <f t="shared" si="36"/>
        <v>85</v>
      </c>
    </row>
    <row r="244" spans="1:12" x14ac:dyDescent="0.25">
      <c r="A244" s="44" t="s">
        <v>40</v>
      </c>
      <c r="B244" s="45">
        <v>450</v>
      </c>
      <c r="C244" s="45">
        <v>375</v>
      </c>
      <c r="D244" s="45">
        <v>450</v>
      </c>
      <c r="E244" s="45">
        <v>378</v>
      </c>
      <c r="F244" s="45">
        <f t="shared" si="39"/>
        <v>450</v>
      </c>
      <c r="G244" s="45"/>
      <c r="H244" s="45">
        <v>450</v>
      </c>
      <c r="I244" s="45"/>
      <c r="J244" s="63">
        <f t="shared" si="37"/>
        <v>100</v>
      </c>
      <c r="K244" s="63">
        <f t="shared" si="38"/>
        <v>100</v>
      </c>
      <c r="L244" s="45">
        <f t="shared" si="36"/>
        <v>0</v>
      </c>
    </row>
    <row r="245" spans="1:12" x14ac:dyDescent="0.25">
      <c r="A245" s="44" t="s">
        <v>41</v>
      </c>
      <c r="B245" s="45">
        <v>12236</v>
      </c>
      <c r="C245" s="45">
        <v>12462</v>
      </c>
      <c r="D245" s="45">
        <v>14869</v>
      </c>
      <c r="E245" s="45">
        <v>15158</v>
      </c>
      <c r="F245" s="45">
        <f t="shared" si="39"/>
        <v>15425</v>
      </c>
      <c r="G245" s="45"/>
      <c r="H245" s="45">
        <v>15425</v>
      </c>
      <c r="I245" s="45"/>
      <c r="J245" s="63">
        <f t="shared" si="37"/>
        <v>126.0624387054593</v>
      </c>
      <c r="K245" s="63">
        <f t="shared" si="38"/>
        <v>103.73932342457462</v>
      </c>
      <c r="L245" s="45">
        <f t="shared" si="36"/>
        <v>556</v>
      </c>
    </row>
    <row r="246" spans="1:12" x14ac:dyDescent="0.25">
      <c r="A246" s="48" t="s">
        <v>42</v>
      </c>
      <c r="B246" s="49"/>
      <c r="C246" s="49"/>
      <c r="D246" s="49"/>
      <c r="E246" s="49"/>
      <c r="F246" s="49">
        <f t="shared" si="39"/>
        <v>0</v>
      </c>
      <c r="G246" s="49"/>
      <c r="H246" s="49"/>
      <c r="I246" s="49"/>
      <c r="J246" s="42" t="str">
        <f t="shared" si="37"/>
        <v xml:space="preserve"> </v>
      </c>
      <c r="K246" s="42" t="str">
        <f t="shared" si="38"/>
        <v xml:space="preserve"> </v>
      </c>
      <c r="L246" s="49">
        <f t="shared" si="36"/>
        <v>0</v>
      </c>
    </row>
    <row r="247" spans="1:12" x14ac:dyDescent="0.25">
      <c r="A247" s="50" t="s">
        <v>43</v>
      </c>
      <c r="B247" s="41">
        <v>1035</v>
      </c>
      <c r="C247" s="41">
        <v>924</v>
      </c>
      <c r="D247" s="41">
        <v>1005</v>
      </c>
      <c r="E247" s="41">
        <v>911</v>
      </c>
      <c r="F247" s="41">
        <f t="shared" si="39"/>
        <v>1005</v>
      </c>
      <c r="G247" s="41"/>
      <c r="H247" s="41">
        <v>1005</v>
      </c>
      <c r="I247" s="41"/>
      <c r="J247" s="42">
        <f t="shared" si="37"/>
        <v>97.101449275362313</v>
      </c>
      <c r="K247" s="42">
        <f t="shared" si="38"/>
        <v>100</v>
      </c>
      <c r="L247" s="41">
        <f t="shared" si="36"/>
        <v>0</v>
      </c>
    </row>
    <row r="248" spans="1:12" x14ac:dyDescent="0.25">
      <c r="A248" s="50" t="s">
        <v>44</v>
      </c>
      <c r="B248" s="41">
        <v>3334</v>
      </c>
      <c r="C248" s="41">
        <v>3141</v>
      </c>
      <c r="D248" s="41">
        <v>4100</v>
      </c>
      <c r="E248" s="41">
        <v>4294</v>
      </c>
      <c r="F248" s="41">
        <f t="shared" si="39"/>
        <v>4100</v>
      </c>
      <c r="G248" s="41"/>
      <c r="H248" s="41">
        <v>4100</v>
      </c>
      <c r="I248" s="41"/>
      <c r="J248" s="42">
        <f t="shared" si="37"/>
        <v>122.9754049190162</v>
      </c>
      <c r="K248" s="42">
        <f t="shared" si="38"/>
        <v>100</v>
      </c>
      <c r="L248" s="41">
        <f t="shared" si="36"/>
        <v>0</v>
      </c>
    </row>
    <row r="249" spans="1:12" x14ac:dyDescent="0.25">
      <c r="A249" s="50" t="s">
        <v>45</v>
      </c>
      <c r="B249" s="41"/>
      <c r="C249" s="41"/>
      <c r="D249" s="41"/>
      <c r="E249" s="41"/>
      <c r="F249" s="41">
        <f t="shared" si="39"/>
        <v>0</v>
      </c>
      <c r="G249" s="41"/>
      <c r="H249" s="41"/>
      <c r="I249" s="41"/>
      <c r="J249" s="42" t="str">
        <f t="shared" si="37"/>
        <v xml:space="preserve"> </v>
      </c>
      <c r="K249" s="42" t="str">
        <f t="shared" si="38"/>
        <v xml:space="preserve"> </v>
      </c>
      <c r="L249" s="41">
        <f t="shared" si="36"/>
        <v>0</v>
      </c>
    </row>
    <row r="250" spans="1:12" x14ac:dyDescent="0.25">
      <c r="A250" s="50" t="s">
        <v>46</v>
      </c>
      <c r="B250" s="41">
        <v>970</v>
      </c>
      <c r="C250" s="41">
        <v>1247</v>
      </c>
      <c r="D250" s="41">
        <v>1108</v>
      </c>
      <c r="E250" s="41">
        <v>1136</v>
      </c>
      <c r="F250" s="41">
        <f t="shared" si="39"/>
        <v>1108</v>
      </c>
      <c r="G250" s="41"/>
      <c r="H250" s="41">
        <v>1108</v>
      </c>
      <c r="I250" s="41"/>
      <c r="J250" s="42">
        <f t="shared" si="37"/>
        <v>114.22680412371133</v>
      </c>
      <c r="K250" s="42">
        <f t="shared" si="38"/>
        <v>100</v>
      </c>
      <c r="L250" s="41">
        <f t="shared" si="36"/>
        <v>0</v>
      </c>
    </row>
    <row r="251" spans="1:12" x14ac:dyDescent="0.25">
      <c r="A251" s="50" t="s">
        <v>47</v>
      </c>
      <c r="B251" s="41">
        <v>3864</v>
      </c>
      <c r="C251" s="41">
        <v>5099</v>
      </c>
      <c r="D251" s="41">
        <v>5534</v>
      </c>
      <c r="E251" s="41">
        <v>5534</v>
      </c>
      <c r="F251" s="41">
        <f t="shared" si="39"/>
        <v>5534</v>
      </c>
      <c r="G251" s="41"/>
      <c r="H251" s="41">
        <v>5534</v>
      </c>
      <c r="I251" s="41"/>
      <c r="J251" s="42">
        <f t="shared" si="37"/>
        <v>143.21946169772258</v>
      </c>
      <c r="K251" s="42">
        <f t="shared" si="38"/>
        <v>100</v>
      </c>
      <c r="L251" s="41">
        <f t="shared" si="36"/>
        <v>0</v>
      </c>
    </row>
    <row r="252" spans="1:12" x14ac:dyDescent="0.25">
      <c r="A252" s="50" t="s">
        <v>48</v>
      </c>
      <c r="B252" s="41">
        <v>232</v>
      </c>
      <c r="C252" s="41">
        <v>161</v>
      </c>
      <c r="D252" s="41">
        <v>371</v>
      </c>
      <c r="E252" s="41">
        <v>221</v>
      </c>
      <c r="F252" s="41">
        <f t="shared" si="39"/>
        <v>371</v>
      </c>
      <c r="G252" s="41"/>
      <c r="H252" s="41">
        <v>371</v>
      </c>
      <c r="I252" s="41"/>
      <c r="J252" s="42">
        <f t="shared" si="37"/>
        <v>159.91379310344826</v>
      </c>
      <c r="K252" s="42">
        <f t="shared" si="38"/>
        <v>100</v>
      </c>
      <c r="L252" s="41">
        <f t="shared" si="36"/>
        <v>0</v>
      </c>
    </row>
    <row r="253" spans="1:12" x14ac:dyDescent="0.25">
      <c r="A253" s="44" t="s">
        <v>49</v>
      </c>
      <c r="B253" s="45">
        <v>134</v>
      </c>
      <c r="C253" s="45">
        <v>97</v>
      </c>
      <c r="D253" s="45">
        <v>145</v>
      </c>
      <c r="E253" s="45">
        <v>169</v>
      </c>
      <c r="F253" s="45">
        <f t="shared" si="39"/>
        <v>170</v>
      </c>
      <c r="G253" s="45"/>
      <c r="H253" s="45">
        <v>170</v>
      </c>
      <c r="I253" s="45"/>
      <c r="J253" s="63">
        <f t="shared" si="37"/>
        <v>126.86567164179105</v>
      </c>
      <c r="K253" s="63">
        <f t="shared" si="38"/>
        <v>117.24137931034481</v>
      </c>
      <c r="L253" s="45">
        <f t="shared" si="36"/>
        <v>25</v>
      </c>
    </row>
    <row r="254" spans="1:12" x14ac:dyDescent="0.25">
      <c r="A254" s="44" t="s">
        <v>50</v>
      </c>
      <c r="B254" s="45">
        <v>3733</v>
      </c>
      <c r="C254" s="45">
        <v>4500</v>
      </c>
      <c r="D254" s="45">
        <v>4758</v>
      </c>
      <c r="E254" s="45">
        <v>5893</v>
      </c>
      <c r="F254" s="45">
        <f t="shared" si="39"/>
        <v>5046</v>
      </c>
      <c r="G254" s="45"/>
      <c r="H254" s="45">
        <v>5046</v>
      </c>
      <c r="I254" s="45"/>
      <c r="J254" s="63">
        <f t="shared" si="37"/>
        <v>135.17278328422179</v>
      </c>
      <c r="K254" s="63">
        <f t="shared" si="38"/>
        <v>106.0529634300126</v>
      </c>
      <c r="L254" s="45">
        <f t="shared" si="36"/>
        <v>288</v>
      </c>
    </row>
    <row r="255" spans="1:12" x14ac:dyDescent="0.25">
      <c r="A255" s="50" t="s">
        <v>51</v>
      </c>
      <c r="B255" s="41">
        <v>3461</v>
      </c>
      <c r="C255" s="41">
        <v>4214</v>
      </c>
      <c r="D255" s="41">
        <v>4486</v>
      </c>
      <c r="E255" s="41">
        <v>4820</v>
      </c>
      <c r="F255" s="41">
        <f t="shared" si="39"/>
        <v>4774</v>
      </c>
      <c r="G255" s="41"/>
      <c r="H255" s="41">
        <v>4774</v>
      </c>
      <c r="I255" s="41"/>
      <c r="J255" s="42">
        <f t="shared" si="37"/>
        <v>137.93701242415486</v>
      </c>
      <c r="K255" s="42">
        <f t="shared" si="38"/>
        <v>106.41997325011145</v>
      </c>
      <c r="L255" s="41">
        <f t="shared" si="36"/>
        <v>288</v>
      </c>
    </row>
    <row r="256" spans="1:12" x14ac:dyDescent="0.25">
      <c r="A256" s="51" t="s">
        <v>52</v>
      </c>
      <c r="B256" s="41"/>
      <c r="C256" s="41"/>
      <c r="D256" s="41"/>
      <c r="E256" s="41"/>
      <c r="F256" s="41">
        <f t="shared" si="39"/>
        <v>0</v>
      </c>
      <c r="G256" s="41"/>
      <c r="H256" s="41"/>
      <c r="I256" s="41"/>
      <c r="J256" s="42" t="str">
        <f t="shared" si="37"/>
        <v xml:space="preserve"> </v>
      </c>
      <c r="K256" s="42" t="str">
        <f t="shared" si="38"/>
        <v xml:space="preserve"> </v>
      </c>
      <c r="L256" s="41">
        <f t="shared" si="36"/>
        <v>0</v>
      </c>
    </row>
    <row r="257" spans="1:12" x14ac:dyDescent="0.25">
      <c r="A257" s="50" t="s">
        <v>53</v>
      </c>
      <c r="B257" s="41"/>
      <c r="C257" s="41"/>
      <c r="D257" s="41"/>
      <c r="E257" s="41"/>
      <c r="F257" s="41">
        <f t="shared" si="39"/>
        <v>0</v>
      </c>
      <c r="G257" s="41"/>
      <c r="H257" s="41"/>
      <c r="I257" s="41"/>
      <c r="J257" s="42" t="str">
        <f t="shared" si="37"/>
        <v xml:space="preserve"> </v>
      </c>
      <c r="K257" s="42" t="str">
        <f t="shared" si="38"/>
        <v xml:space="preserve"> </v>
      </c>
      <c r="L257" s="41">
        <f t="shared" si="36"/>
        <v>0</v>
      </c>
    </row>
    <row r="258" spans="1:12" x14ac:dyDescent="0.25">
      <c r="A258" s="52" t="s">
        <v>54</v>
      </c>
      <c r="B258" s="53">
        <f>SUM(B240+B244+B245+B253+B254)</f>
        <v>18887</v>
      </c>
      <c r="C258" s="53">
        <v>21448</v>
      </c>
      <c r="D258" s="53">
        <f t="shared" ref="D258:I258" si="40">SUM(D240+D244+D245+D253+D254)</f>
        <v>22576</v>
      </c>
      <c r="E258" s="53">
        <f t="shared" si="40"/>
        <v>26712</v>
      </c>
      <c r="F258" s="53">
        <f t="shared" si="40"/>
        <v>23590</v>
      </c>
      <c r="G258" s="53">
        <f t="shared" si="40"/>
        <v>0</v>
      </c>
      <c r="H258" s="53">
        <f t="shared" si="40"/>
        <v>23590</v>
      </c>
      <c r="I258" s="53">
        <f t="shared" si="40"/>
        <v>0</v>
      </c>
      <c r="J258" s="42">
        <f t="shared" si="37"/>
        <v>124.90072536665431</v>
      </c>
      <c r="K258" s="42">
        <f t="shared" si="38"/>
        <v>104.49149539333806</v>
      </c>
      <c r="L258" s="53">
        <f t="shared" si="36"/>
        <v>1014</v>
      </c>
    </row>
    <row r="259" spans="1:12" x14ac:dyDescent="0.25">
      <c r="A259" s="40" t="s">
        <v>55</v>
      </c>
      <c r="B259" s="41"/>
      <c r="C259" s="41"/>
      <c r="D259" s="41"/>
      <c r="E259" s="41"/>
      <c r="F259" s="41">
        <f t="shared" si="39"/>
        <v>0</v>
      </c>
      <c r="G259" s="41"/>
      <c r="H259" s="41"/>
      <c r="I259" s="41"/>
      <c r="J259" s="42" t="str">
        <f t="shared" si="37"/>
        <v xml:space="preserve"> </v>
      </c>
      <c r="K259" s="42" t="str">
        <f t="shared" si="38"/>
        <v xml:space="preserve"> </v>
      </c>
      <c r="L259" s="41">
        <f t="shared" si="36"/>
        <v>0</v>
      </c>
    </row>
    <row r="260" spans="1:12" x14ac:dyDescent="0.25">
      <c r="A260" s="40" t="s">
        <v>56</v>
      </c>
      <c r="B260" s="41"/>
      <c r="C260" s="41">
        <v>1</v>
      </c>
      <c r="D260" s="41"/>
      <c r="E260" s="41"/>
      <c r="F260" s="41">
        <f t="shared" si="39"/>
        <v>0</v>
      </c>
      <c r="G260" s="41"/>
      <c r="H260" s="41"/>
      <c r="I260" s="41"/>
      <c r="J260" s="42" t="str">
        <f t="shared" si="37"/>
        <v xml:space="preserve"> </v>
      </c>
      <c r="K260" s="42" t="str">
        <f t="shared" si="38"/>
        <v xml:space="preserve"> </v>
      </c>
      <c r="L260" s="41">
        <f t="shared" si="36"/>
        <v>0</v>
      </c>
    </row>
    <row r="261" spans="1:12" x14ac:dyDescent="0.25">
      <c r="A261" s="52" t="s">
        <v>57</v>
      </c>
      <c r="B261" s="41"/>
      <c r="C261" s="41"/>
      <c r="D261" s="41"/>
      <c r="E261" s="41"/>
      <c r="F261" s="41">
        <f t="shared" si="39"/>
        <v>0</v>
      </c>
      <c r="G261" s="41"/>
      <c r="H261" s="41"/>
      <c r="I261" s="41"/>
      <c r="J261" s="42" t="str">
        <f t="shared" si="37"/>
        <v xml:space="preserve"> </v>
      </c>
      <c r="K261" s="42" t="str">
        <f t="shared" si="38"/>
        <v xml:space="preserve"> </v>
      </c>
      <c r="L261" s="41">
        <f t="shared" si="36"/>
        <v>0</v>
      </c>
    </row>
    <row r="262" spans="1:12" x14ac:dyDescent="0.25">
      <c r="A262" s="54" t="s">
        <v>58</v>
      </c>
      <c r="B262" s="41"/>
      <c r="C262" s="41"/>
      <c r="D262" s="41"/>
      <c r="E262" s="41"/>
      <c r="F262" s="41">
        <f t="shared" si="39"/>
        <v>0</v>
      </c>
      <c r="G262" s="41"/>
      <c r="H262" s="41"/>
      <c r="I262" s="41"/>
      <c r="J262" s="42" t="str">
        <f t="shared" si="37"/>
        <v xml:space="preserve"> </v>
      </c>
      <c r="K262" s="42" t="str">
        <f t="shared" si="38"/>
        <v xml:space="preserve"> </v>
      </c>
      <c r="L262" s="41">
        <f t="shared" si="36"/>
        <v>0</v>
      </c>
    </row>
    <row r="263" spans="1:12" x14ac:dyDescent="0.25">
      <c r="A263" s="54" t="s">
        <v>59</v>
      </c>
      <c r="B263" s="41"/>
      <c r="C263" s="41"/>
      <c r="D263" s="41"/>
      <c r="E263" s="41"/>
      <c r="F263" s="41">
        <f t="shared" si="39"/>
        <v>0</v>
      </c>
      <c r="G263" s="41"/>
      <c r="H263" s="41"/>
      <c r="I263" s="41"/>
      <c r="J263" s="42" t="str">
        <f t="shared" si="37"/>
        <v xml:space="preserve"> </v>
      </c>
      <c r="K263" s="42" t="str">
        <f t="shared" si="38"/>
        <v xml:space="preserve"> </v>
      </c>
      <c r="L263" s="41">
        <f t="shared" si="36"/>
        <v>0</v>
      </c>
    </row>
    <row r="264" spans="1:12" x14ac:dyDescent="0.25">
      <c r="A264" s="40" t="s">
        <v>60</v>
      </c>
      <c r="B264" s="41"/>
      <c r="C264" s="41">
        <v>896</v>
      </c>
      <c r="D264" s="41"/>
      <c r="E264" s="41">
        <v>2556</v>
      </c>
      <c r="F264" s="41">
        <f t="shared" si="39"/>
        <v>0</v>
      </c>
      <c r="G264" s="41"/>
      <c r="H264" s="41"/>
      <c r="I264" s="41"/>
      <c r="J264" s="42" t="str">
        <f t="shared" si="37"/>
        <v xml:space="preserve"> </v>
      </c>
      <c r="K264" s="42" t="str">
        <f t="shared" si="38"/>
        <v xml:space="preserve"> </v>
      </c>
      <c r="L264" s="41">
        <f t="shared" si="36"/>
        <v>0</v>
      </c>
    </row>
    <row r="265" spans="1:12" x14ac:dyDescent="0.25">
      <c r="A265" s="46" t="s">
        <v>61</v>
      </c>
      <c r="B265" s="41"/>
      <c r="C265" s="41">
        <v>517</v>
      </c>
      <c r="D265" s="41"/>
      <c r="E265" s="41">
        <v>2556</v>
      </c>
      <c r="F265" s="41">
        <f t="shared" si="39"/>
        <v>0</v>
      </c>
      <c r="G265" s="41"/>
      <c r="H265" s="41"/>
      <c r="I265" s="41"/>
      <c r="J265" s="42" t="str">
        <f t="shared" si="37"/>
        <v xml:space="preserve"> </v>
      </c>
      <c r="K265" s="42" t="str">
        <f t="shared" si="38"/>
        <v xml:space="preserve"> </v>
      </c>
      <c r="L265" s="41">
        <f t="shared" si="36"/>
        <v>0</v>
      </c>
    </row>
    <row r="266" spans="1:12" x14ac:dyDescent="0.25">
      <c r="A266" s="40" t="s">
        <v>62</v>
      </c>
      <c r="B266" s="41"/>
      <c r="C266" s="41"/>
      <c r="D266" s="41"/>
      <c r="E266" s="41"/>
      <c r="F266" s="41">
        <f t="shared" si="39"/>
        <v>0</v>
      </c>
      <c r="G266" s="41"/>
      <c r="H266" s="41"/>
      <c r="I266" s="41"/>
      <c r="J266" s="42" t="str">
        <f t="shared" si="37"/>
        <v xml:space="preserve"> </v>
      </c>
      <c r="K266" s="42" t="str">
        <f t="shared" si="38"/>
        <v xml:space="preserve"> </v>
      </c>
      <c r="L266" s="41">
        <f t="shared" si="36"/>
        <v>0</v>
      </c>
    </row>
    <row r="267" spans="1:12" x14ac:dyDescent="0.25">
      <c r="A267" s="40" t="s">
        <v>63</v>
      </c>
      <c r="B267" s="41"/>
      <c r="C267" s="41"/>
      <c r="D267" s="41"/>
      <c r="E267" s="41"/>
      <c r="F267" s="41">
        <f t="shared" si="39"/>
        <v>0</v>
      </c>
      <c r="G267" s="41"/>
      <c r="H267" s="41"/>
      <c r="I267" s="41"/>
      <c r="J267" s="42" t="str">
        <f t="shared" si="37"/>
        <v xml:space="preserve"> </v>
      </c>
      <c r="K267" s="42" t="str">
        <f t="shared" si="38"/>
        <v xml:space="preserve"> </v>
      </c>
      <c r="L267" s="41">
        <f t="shared" si="36"/>
        <v>0</v>
      </c>
    </row>
    <row r="268" spans="1:12" x14ac:dyDescent="0.25">
      <c r="A268" s="52" t="s">
        <v>64</v>
      </c>
      <c r="B268" s="41"/>
      <c r="C268" s="41"/>
      <c r="D268" s="41"/>
      <c r="E268" s="41"/>
      <c r="F268" s="41">
        <f t="shared" si="39"/>
        <v>0</v>
      </c>
      <c r="G268" s="41"/>
      <c r="H268" s="41"/>
      <c r="I268" s="41"/>
      <c r="J268" s="42" t="str">
        <f t="shared" si="37"/>
        <v xml:space="preserve"> </v>
      </c>
      <c r="K268" s="42" t="str">
        <f t="shared" si="38"/>
        <v xml:space="preserve"> </v>
      </c>
      <c r="L268" s="41">
        <f t="shared" si="36"/>
        <v>0</v>
      </c>
    </row>
    <row r="269" spans="1:12" x14ac:dyDescent="0.25">
      <c r="A269" s="54" t="s">
        <v>65</v>
      </c>
      <c r="B269" s="41"/>
      <c r="C269" s="41"/>
      <c r="D269" s="41"/>
      <c r="E269" s="41"/>
      <c r="F269" s="41">
        <f t="shared" si="39"/>
        <v>0</v>
      </c>
      <c r="G269" s="41"/>
      <c r="H269" s="41"/>
      <c r="I269" s="41"/>
      <c r="J269" s="42" t="str">
        <f t="shared" si="37"/>
        <v xml:space="preserve"> </v>
      </c>
      <c r="K269" s="42" t="str">
        <f t="shared" si="38"/>
        <v xml:space="preserve"> </v>
      </c>
      <c r="L269" s="41">
        <f t="shared" si="36"/>
        <v>0</v>
      </c>
    </row>
    <row r="270" spans="1:12" x14ac:dyDescent="0.25">
      <c r="A270" s="54" t="s">
        <v>66</v>
      </c>
      <c r="B270" s="41"/>
      <c r="C270" s="41"/>
      <c r="D270" s="41"/>
      <c r="E270" s="41"/>
      <c r="F270" s="41">
        <f t="shared" si="39"/>
        <v>0</v>
      </c>
      <c r="G270" s="41"/>
      <c r="H270" s="41"/>
      <c r="I270" s="41"/>
      <c r="J270" s="42" t="str">
        <f t="shared" si="37"/>
        <v xml:space="preserve"> </v>
      </c>
      <c r="K270" s="42" t="str">
        <f t="shared" si="38"/>
        <v xml:space="preserve"> </v>
      </c>
      <c r="L270" s="41">
        <f t="shared" si="36"/>
        <v>0</v>
      </c>
    </row>
    <row r="271" spans="1:12" x14ac:dyDescent="0.25">
      <c r="A271" s="54" t="s">
        <v>67</v>
      </c>
      <c r="B271" s="41"/>
      <c r="C271" s="41"/>
      <c r="D271" s="41"/>
      <c r="E271" s="41"/>
      <c r="F271" s="41">
        <f t="shared" si="39"/>
        <v>0</v>
      </c>
      <c r="G271" s="41"/>
      <c r="H271" s="41"/>
      <c r="I271" s="41"/>
      <c r="J271" s="42" t="str">
        <f t="shared" si="37"/>
        <v xml:space="preserve"> </v>
      </c>
      <c r="K271" s="42" t="str">
        <f t="shared" si="38"/>
        <v xml:space="preserve"> </v>
      </c>
      <c r="L271" s="41">
        <f t="shared" si="36"/>
        <v>0</v>
      </c>
    </row>
    <row r="272" spans="1:12" x14ac:dyDescent="0.25">
      <c r="A272" s="40" t="s">
        <v>68</v>
      </c>
      <c r="B272" s="41"/>
      <c r="C272" s="41"/>
      <c r="D272" s="41"/>
      <c r="E272" s="41"/>
      <c r="F272" s="41">
        <f t="shared" si="39"/>
        <v>0</v>
      </c>
      <c r="G272" s="41"/>
      <c r="H272" s="41"/>
      <c r="I272" s="41"/>
      <c r="J272" s="42"/>
      <c r="K272" s="42"/>
      <c r="L272" s="40"/>
    </row>
    <row r="273" spans="1:22" x14ac:dyDescent="0.25">
      <c r="A273" s="64" t="s">
        <v>81</v>
      </c>
      <c r="B273" s="56">
        <f t="shared" ref="B273:I273" si="41">SUM(B237+B238+B258+B259+B260+B264+B266+B267+B272)</f>
        <v>62784</v>
      </c>
      <c r="C273" s="56">
        <f t="shared" si="41"/>
        <v>91614</v>
      </c>
      <c r="D273" s="56">
        <f t="shared" si="41"/>
        <v>72384</v>
      </c>
      <c r="E273" s="56">
        <f t="shared" si="41"/>
        <v>106972</v>
      </c>
      <c r="F273" s="56">
        <f t="shared" si="41"/>
        <v>77792</v>
      </c>
      <c r="G273" s="56"/>
      <c r="H273" s="56">
        <f t="shared" si="41"/>
        <v>77792</v>
      </c>
      <c r="I273" s="56">
        <f t="shared" si="41"/>
        <v>0</v>
      </c>
      <c r="J273" s="57">
        <f>IF(B273&gt;0,SUM((F273/B273)*100)," ")</f>
        <v>123.90417940876657</v>
      </c>
      <c r="K273" s="58">
        <f>IF(D273&gt;0,SUM((F273/D273)*100)," ")</f>
        <v>107.47126436781609</v>
      </c>
      <c r="L273" s="59">
        <f t="shared" ref="L273:L309" si="42">SUM(F273-D273)</f>
        <v>5408</v>
      </c>
      <c r="M273" s="4">
        <f>F273-'[1]1d.mell.'!H127</f>
        <v>0</v>
      </c>
      <c r="N273" s="4">
        <f>G273-'[1]1d.mell.'!I127</f>
        <v>0</v>
      </c>
      <c r="O273" s="4">
        <f>H273-'[1]1d.mell.'!J127</f>
        <v>0</v>
      </c>
      <c r="P273" s="4">
        <f>I273-'[1]1d.mell.'!K127</f>
        <v>0</v>
      </c>
      <c r="Q273" s="2">
        <f>IF(F273-'[1]1d.mell.'!H127=0,0,1)</f>
        <v>0</v>
      </c>
      <c r="S273" s="4">
        <f>SUM(F273-D273)</f>
        <v>5408</v>
      </c>
    </row>
    <row r="274" spans="1:22" x14ac:dyDescent="0.25">
      <c r="A274" s="65" t="s">
        <v>82</v>
      </c>
      <c r="B274" s="61"/>
      <c r="C274" s="61"/>
      <c r="D274" s="61"/>
      <c r="E274" s="61"/>
      <c r="F274" s="61"/>
      <c r="G274" s="61"/>
      <c r="H274" s="61"/>
      <c r="I274" s="61"/>
      <c r="J274" s="42"/>
      <c r="K274" s="42"/>
      <c r="L274" s="61">
        <f t="shared" si="42"/>
        <v>0</v>
      </c>
    </row>
    <row r="275" spans="1:22" x14ac:dyDescent="0.25">
      <c r="A275" s="40" t="s">
        <v>33</v>
      </c>
      <c r="B275" s="41">
        <v>38216</v>
      </c>
      <c r="C275" s="41">
        <v>41827</v>
      </c>
      <c r="D275" s="41">
        <f>38549+2200</f>
        <v>40749</v>
      </c>
      <c r="E275" s="41">
        <v>44524</v>
      </c>
      <c r="F275" s="41">
        <f>SUM(G275:I275)</f>
        <v>43909</v>
      </c>
      <c r="G275" s="41"/>
      <c r="H275" s="41">
        <v>43909</v>
      </c>
      <c r="I275" s="41"/>
      <c r="J275" s="42">
        <f t="shared" ref="J275:J309" si="43">IF(B275&gt;0,SUM((F275/B275)*100)," ")</f>
        <v>114.89690182122672</v>
      </c>
      <c r="K275" s="42">
        <f t="shared" ref="K275:K309" si="44">IF(D275&gt;0,SUM((F275/D275)*100)," ")</f>
        <v>107.75479152862646</v>
      </c>
      <c r="L275" s="41">
        <f t="shared" si="42"/>
        <v>3160</v>
      </c>
      <c r="U275" s="4">
        <f>1109400+29300</f>
        <v>1138700</v>
      </c>
      <c r="V275" s="4">
        <f>SUM(U275*0.195)</f>
        <v>222046.5</v>
      </c>
    </row>
    <row r="276" spans="1:22" x14ac:dyDescent="0.25">
      <c r="A276" s="40" t="s">
        <v>34</v>
      </c>
      <c r="B276" s="41">
        <v>7237</v>
      </c>
      <c r="C276" s="41">
        <v>8235</v>
      </c>
      <c r="D276" s="41">
        <f>7422+429</f>
        <v>7851</v>
      </c>
      <c r="E276" s="41">
        <v>8396</v>
      </c>
      <c r="F276" s="41">
        <f>SUM(G276:I276)</f>
        <v>7598</v>
      </c>
      <c r="G276" s="41"/>
      <c r="H276" s="41">
        <v>7598</v>
      </c>
      <c r="I276" s="41"/>
      <c r="J276" s="42">
        <f t="shared" si="43"/>
        <v>104.98825480171341</v>
      </c>
      <c r="K276" s="42">
        <f t="shared" si="44"/>
        <v>96.777480575722848</v>
      </c>
      <c r="L276" s="41">
        <f t="shared" si="42"/>
        <v>-253</v>
      </c>
    </row>
    <row r="277" spans="1:22" x14ac:dyDescent="0.25">
      <c r="A277" s="40" t="s">
        <v>35</v>
      </c>
      <c r="B277" s="43"/>
      <c r="C277" s="43"/>
      <c r="D277" s="43"/>
      <c r="E277" s="43"/>
      <c r="F277" s="43"/>
      <c r="G277" s="43"/>
      <c r="H277" s="43"/>
      <c r="I277" s="43"/>
      <c r="J277" s="42" t="str">
        <f t="shared" si="43"/>
        <v xml:space="preserve"> </v>
      </c>
      <c r="K277" s="42" t="str">
        <f t="shared" si="44"/>
        <v xml:space="preserve"> </v>
      </c>
      <c r="L277" s="43">
        <f t="shared" si="42"/>
        <v>0</v>
      </c>
    </row>
    <row r="278" spans="1:22" x14ac:dyDescent="0.25">
      <c r="A278" s="44" t="s">
        <v>36</v>
      </c>
      <c r="B278" s="45">
        <v>1405</v>
      </c>
      <c r="C278" s="45">
        <v>1746</v>
      </c>
      <c r="D278" s="45">
        <v>2075</v>
      </c>
      <c r="E278" s="45">
        <v>3626</v>
      </c>
      <c r="F278" s="45">
        <f t="shared" ref="F278:F310" si="45">SUM(G278:I278)</f>
        <v>3150</v>
      </c>
      <c r="G278" s="45"/>
      <c r="H278" s="45">
        <v>3150</v>
      </c>
      <c r="I278" s="45"/>
      <c r="J278" s="63">
        <f t="shared" si="43"/>
        <v>224.19928825622776</v>
      </c>
      <c r="K278" s="42">
        <f t="shared" si="44"/>
        <v>151.80722891566265</v>
      </c>
      <c r="L278" s="45">
        <f t="shared" si="42"/>
        <v>1075</v>
      </c>
    </row>
    <row r="279" spans="1:22" x14ac:dyDescent="0.25">
      <c r="A279" s="46" t="s">
        <v>37</v>
      </c>
      <c r="B279" s="41"/>
      <c r="C279" s="41"/>
      <c r="D279" s="41"/>
      <c r="E279" s="41"/>
      <c r="F279" s="41">
        <f t="shared" si="45"/>
        <v>0</v>
      </c>
      <c r="G279" s="41"/>
      <c r="H279" s="41"/>
      <c r="I279" s="41"/>
      <c r="J279" s="42" t="str">
        <f t="shared" si="43"/>
        <v xml:space="preserve"> </v>
      </c>
      <c r="K279" s="42" t="str">
        <f t="shared" si="44"/>
        <v xml:space="preserve"> </v>
      </c>
      <c r="L279" s="41">
        <f t="shared" si="42"/>
        <v>0</v>
      </c>
    </row>
    <row r="280" spans="1:22" x14ac:dyDescent="0.25">
      <c r="A280" s="47" t="s">
        <v>38</v>
      </c>
      <c r="B280" s="41"/>
      <c r="C280" s="41"/>
      <c r="D280" s="41"/>
      <c r="E280" s="41"/>
      <c r="F280" s="41">
        <f t="shared" si="45"/>
        <v>0</v>
      </c>
      <c r="G280" s="41"/>
      <c r="H280" s="41"/>
      <c r="I280" s="41"/>
      <c r="J280" s="42" t="str">
        <f t="shared" si="43"/>
        <v xml:space="preserve"> </v>
      </c>
      <c r="K280" s="42" t="str">
        <f t="shared" si="44"/>
        <v xml:space="preserve"> </v>
      </c>
      <c r="L280" s="41">
        <f t="shared" si="42"/>
        <v>0</v>
      </c>
    </row>
    <row r="281" spans="1:22" x14ac:dyDescent="0.25">
      <c r="A281" s="47" t="s">
        <v>39</v>
      </c>
      <c r="B281" s="41">
        <v>280</v>
      </c>
      <c r="C281" s="41">
        <v>283</v>
      </c>
      <c r="D281" s="41">
        <v>300</v>
      </c>
      <c r="E281" s="41">
        <v>312</v>
      </c>
      <c r="F281" s="41">
        <f t="shared" si="45"/>
        <v>350</v>
      </c>
      <c r="G281" s="41"/>
      <c r="H281" s="41">
        <v>350</v>
      </c>
      <c r="I281" s="41"/>
      <c r="J281" s="42">
        <f t="shared" si="43"/>
        <v>125</v>
      </c>
      <c r="K281" s="42">
        <f t="shared" si="44"/>
        <v>116.66666666666667</v>
      </c>
      <c r="L281" s="41">
        <f t="shared" si="42"/>
        <v>50</v>
      </c>
    </row>
    <row r="282" spans="1:22" x14ac:dyDescent="0.25">
      <c r="A282" s="44" t="s">
        <v>40</v>
      </c>
      <c r="B282" s="45">
        <v>368</v>
      </c>
      <c r="C282" s="45">
        <v>435</v>
      </c>
      <c r="D282" s="45">
        <v>421</v>
      </c>
      <c r="E282" s="45">
        <v>566</v>
      </c>
      <c r="F282" s="45">
        <f t="shared" si="45"/>
        <v>566</v>
      </c>
      <c r="G282" s="45"/>
      <c r="H282" s="45">
        <v>566</v>
      </c>
      <c r="I282" s="45"/>
      <c r="J282" s="42">
        <f t="shared" si="43"/>
        <v>153.80434782608697</v>
      </c>
      <c r="K282" s="42">
        <f t="shared" si="44"/>
        <v>134.44180522565321</v>
      </c>
      <c r="L282" s="45">
        <f t="shared" si="42"/>
        <v>145</v>
      </c>
    </row>
    <row r="283" spans="1:22" x14ac:dyDescent="0.25">
      <c r="A283" s="44" t="s">
        <v>41</v>
      </c>
      <c r="B283" s="45">
        <v>13618</v>
      </c>
      <c r="C283" s="45">
        <v>13654</v>
      </c>
      <c r="D283" s="45">
        <v>15848</v>
      </c>
      <c r="E283" s="45">
        <v>15982</v>
      </c>
      <c r="F283" s="45">
        <f t="shared" si="45"/>
        <v>17600</v>
      </c>
      <c r="G283" s="45"/>
      <c r="H283" s="45">
        <v>17600</v>
      </c>
      <c r="I283" s="45"/>
      <c r="J283" s="63">
        <f t="shared" si="43"/>
        <v>129.24071082390952</v>
      </c>
      <c r="K283" s="42">
        <f t="shared" si="44"/>
        <v>111.05502271580011</v>
      </c>
      <c r="L283" s="45">
        <f t="shared" si="42"/>
        <v>1752</v>
      </c>
    </row>
    <row r="284" spans="1:22" x14ac:dyDescent="0.25">
      <c r="A284" s="48" t="s">
        <v>42</v>
      </c>
      <c r="B284" s="49"/>
      <c r="C284" s="49"/>
      <c r="D284" s="49"/>
      <c r="E284" s="49"/>
      <c r="F284" s="49">
        <f t="shared" si="45"/>
        <v>0</v>
      </c>
      <c r="G284" s="49"/>
      <c r="H284" s="49"/>
      <c r="I284" s="49"/>
      <c r="J284" s="42" t="str">
        <f t="shared" si="43"/>
        <v xml:space="preserve"> </v>
      </c>
      <c r="K284" s="42" t="str">
        <f t="shared" si="44"/>
        <v xml:space="preserve"> </v>
      </c>
      <c r="L284" s="49">
        <f t="shared" si="42"/>
        <v>0</v>
      </c>
    </row>
    <row r="285" spans="1:22" x14ac:dyDescent="0.25">
      <c r="A285" s="50" t="s">
        <v>43</v>
      </c>
      <c r="B285" s="41">
        <v>2980</v>
      </c>
      <c r="C285" s="41">
        <v>3535</v>
      </c>
      <c r="D285" s="41">
        <v>4260</v>
      </c>
      <c r="E285" s="41">
        <v>3721</v>
      </c>
      <c r="F285" s="41">
        <f t="shared" si="45"/>
        <v>4211</v>
      </c>
      <c r="G285" s="41"/>
      <c r="H285" s="41">
        <v>4211</v>
      </c>
      <c r="I285" s="41"/>
      <c r="J285" s="42">
        <f t="shared" si="43"/>
        <v>141.30872483221478</v>
      </c>
      <c r="K285" s="42">
        <f t="shared" si="44"/>
        <v>98.849765258215967</v>
      </c>
      <c r="L285" s="41">
        <f t="shared" si="42"/>
        <v>-49</v>
      </c>
    </row>
    <row r="286" spans="1:22" x14ac:dyDescent="0.25">
      <c r="A286" s="50" t="s">
        <v>44</v>
      </c>
      <c r="B286" s="41">
        <v>4902</v>
      </c>
      <c r="C286" s="41">
        <v>3997</v>
      </c>
      <c r="D286" s="41">
        <v>4900</v>
      </c>
      <c r="E286" s="41">
        <v>5099</v>
      </c>
      <c r="F286" s="41">
        <f t="shared" si="45"/>
        <v>5200</v>
      </c>
      <c r="G286" s="41"/>
      <c r="H286" s="41">
        <v>5200</v>
      </c>
      <c r="I286" s="41"/>
      <c r="J286" s="42">
        <f t="shared" si="43"/>
        <v>106.07915136678908</v>
      </c>
      <c r="K286" s="42">
        <f t="shared" si="44"/>
        <v>106.12244897959184</v>
      </c>
      <c r="L286" s="41">
        <f t="shared" si="42"/>
        <v>300</v>
      </c>
    </row>
    <row r="287" spans="1:22" x14ac:dyDescent="0.25">
      <c r="A287" s="50" t="s">
        <v>45</v>
      </c>
      <c r="B287" s="41"/>
      <c r="C287" s="41"/>
      <c r="D287" s="41"/>
      <c r="E287" s="41"/>
      <c r="F287" s="41">
        <f t="shared" si="45"/>
        <v>0</v>
      </c>
      <c r="G287" s="41"/>
      <c r="H287" s="41"/>
      <c r="I287" s="41"/>
      <c r="J287" s="42" t="str">
        <f t="shared" si="43"/>
        <v xml:space="preserve"> </v>
      </c>
      <c r="K287" s="42" t="str">
        <f t="shared" si="44"/>
        <v xml:space="preserve"> </v>
      </c>
      <c r="L287" s="41">
        <f t="shared" si="42"/>
        <v>0</v>
      </c>
    </row>
    <row r="288" spans="1:22" x14ac:dyDescent="0.25">
      <c r="A288" s="50" t="s">
        <v>46</v>
      </c>
      <c r="B288" s="41">
        <v>986</v>
      </c>
      <c r="C288" s="41">
        <v>1220</v>
      </c>
      <c r="D288" s="41">
        <v>1220</v>
      </c>
      <c r="E288" s="41">
        <v>1423</v>
      </c>
      <c r="F288" s="41">
        <f t="shared" si="45"/>
        <v>1500</v>
      </c>
      <c r="G288" s="41"/>
      <c r="H288" s="41">
        <v>1500</v>
      </c>
      <c r="I288" s="41"/>
      <c r="J288" s="42">
        <f t="shared" si="43"/>
        <v>152.12981744421907</v>
      </c>
      <c r="K288" s="42">
        <f t="shared" si="44"/>
        <v>122.95081967213115</v>
      </c>
      <c r="L288" s="41">
        <f t="shared" si="42"/>
        <v>280</v>
      </c>
    </row>
    <row r="289" spans="1:12" x14ac:dyDescent="0.25">
      <c r="A289" s="50" t="s">
        <v>47</v>
      </c>
      <c r="B289" s="41">
        <v>120</v>
      </c>
      <c r="C289" s="41"/>
      <c r="D289" s="41">
        <v>120</v>
      </c>
      <c r="E289" s="41"/>
      <c r="F289" s="41">
        <f t="shared" si="45"/>
        <v>120</v>
      </c>
      <c r="G289" s="41"/>
      <c r="H289" s="41">
        <v>120</v>
      </c>
      <c r="I289" s="41"/>
      <c r="J289" s="42">
        <f t="shared" si="43"/>
        <v>100</v>
      </c>
      <c r="K289" s="42">
        <f t="shared" si="44"/>
        <v>100</v>
      </c>
      <c r="L289" s="41">
        <f t="shared" si="42"/>
        <v>0</v>
      </c>
    </row>
    <row r="290" spans="1:12" x14ac:dyDescent="0.25">
      <c r="A290" s="50" t="s">
        <v>48</v>
      </c>
      <c r="B290" s="41">
        <v>168</v>
      </c>
      <c r="C290" s="41">
        <v>198</v>
      </c>
      <c r="D290" s="41">
        <v>205</v>
      </c>
      <c r="E290" s="41">
        <v>232</v>
      </c>
      <c r="F290" s="41">
        <f t="shared" si="45"/>
        <v>250</v>
      </c>
      <c r="G290" s="41"/>
      <c r="H290" s="41">
        <v>250</v>
      </c>
      <c r="I290" s="41"/>
      <c r="J290" s="42">
        <f t="shared" si="43"/>
        <v>148.80952380952382</v>
      </c>
      <c r="K290" s="42">
        <f t="shared" si="44"/>
        <v>121.95121951219512</v>
      </c>
      <c r="L290" s="41">
        <f t="shared" si="42"/>
        <v>45</v>
      </c>
    </row>
    <row r="291" spans="1:12" x14ac:dyDescent="0.25">
      <c r="A291" s="44" t="s">
        <v>49</v>
      </c>
      <c r="B291" s="45">
        <v>50</v>
      </c>
      <c r="C291" s="45"/>
      <c r="D291" s="45">
        <v>50</v>
      </c>
      <c r="E291" s="45"/>
      <c r="F291" s="45">
        <f t="shared" si="45"/>
        <v>50</v>
      </c>
      <c r="G291" s="45"/>
      <c r="H291" s="45">
        <v>50</v>
      </c>
      <c r="I291" s="45"/>
      <c r="J291" s="63">
        <f t="shared" si="43"/>
        <v>100</v>
      </c>
      <c r="K291" s="63">
        <f t="shared" si="44"/>
        <v>100</v>
      </c>
      <c r="L291" s="45">
        <f t="shared" si="42"/>
        <v>0</v>
      </c>
    </row>
    <row r="292" spans="1:12" x14ac:dyDescent="0.25">
      <c r="A292" s="44" t="s">
        <v>50</v>
      </c>
      <c r="B292" s="45">
        <v>4284</v>
      </c>
      <c r="C292" s="45">
        <v>4475</v>
      </c>
      <c r="D292" s="45">
        <v>4868</v>
      </c>
      <c r="E292" s="45">
        <v>5100</v>
      </c>
      <c r="F292" s="45">
        <f t="shared" si="45"/>
        <v>6159</v>
      </c>
      <c r="G292" s="45"/>
      <c r="H292" s="45">
        <v>6159</v>
      </c>
      <c r="I292" s="45"/>
      <c r="J292" s="63">
        <f t="shared" si="43"/>
        <v>143.76750700280112</v>
      </c>
      <c r="K292" s="63">
        <f t="shared" si="44"/>
        <v>126.5201314708299</v>
      </c>
      <c r="L292" s="45">
        <f t="shared" si="42"/>
        <v>1291</v>
      </c>
    </row>
    <row r="293" spans="1:12" x14ac:dyDescent="0.25">
      <c r="A293" s="50" t="s">
        <v>51</v>
      </c>
      <c r="B293" s="41">
        <v>3769</v>
      </c>
      <c r="C293" s="41">
        <v>4027</v>
      </c>
      <c r="D293" s="41">
        <v>4561</v>
      </c>
      <c r="E293" s="41">
        <v>4300</v>
      </c>
      <c r="F293" s="41">
        <f t="shared" si="45"/>
        <v>5723</v>
      </c>
      <c r="G293" s="41"/>
      <c r="H293" s="41">
        <v>5723</v>
      </c>
      <c r="I293" s="41"/>
      <c r="J293" s="42">
        <f t="shared" si="43"/>
        <v>151.84399044839481</v>
      </c>
      <c r="K293" s="42">
        <f t="shared" si="44"/>
        <v>125.47686910765184</v>
      </c>
      <c r="L293" s="41">
        <f t="shared" si="42"/>
        <v>1162</v>
      </c>
    </row>
    <row r="294" spans="1:12" x14ac:dyDescent="0.25">
      <c r="A294" s="51" t="s">
        <v>52</v>
      </c>
      <c r="B294" s="41">
        <v>513</v>
      </c>
      <c r="C294" s="41">
        <v>355</v>
      </c>
      <c r="D294" s="41">
        <v>307</v>
      </c>
      <c r="E294" s="41">
        <v>800</v>
      </c>
      <c r="F294" s="41">
        <f t="shared" si="45"/>
        <v>436</v>
      </c>
      <c r="G294" s="41"/>
      <c r="H294" s="41">
        <v>436</v>
      </c>
      <c r="I294" s="41"/>
      <c r="J294" s="42">
        <f t="shared" si="43"/>
        <v>84.990253411306043</v>
      </c>
      <c r="K294" s="42">
        <f t="shared" si="44"/>
        <v>142.01954397394135</v>
      </c>
      <c r="L294" s="41">
        <f t="shared" si="42"/>
        <v>129</v>
      </c>
    </row>
    <row r="295" spans="1:12" x14ac:dyDescent="0.25">
      <c r="A295" s="50" t="s">
        <v>53</v>
      </c>
      <c r="B295" s="41"/>
      <c r="C295" s="41"/>
      <c r="D295" s="41"/>
      <c r="E295" s="41"/>
      <c r="F295" s="41">
        <f t="shared" si="45"/>
        <v>0</v>
      </c>
      <c r="G295" s="41"/>
      <c r="H295" s="41"/>
      <c r="I295" s="41"/>
      <c r="J295" s="42" t="str">
        <f t="shared" si="43"/>
        <v xml:space="preserve"> </v>
      </c>
      <c r="K295" s="42" t="str">
        <f t="shared" si="44"/>
        <v xml:space="preserve"> </v>
      </c>
      <c r="L295" s="41">
        <f t="shared" si="42"/>
        <v>0</v>
      </c>
    </row>
    <row r="296" spans="1:12" x14ac:dyDescent="0.25">
      <c r="A296" s="52" t="s">
        <v>54</v>
      </c>
      <c r="B296" s="53">
        <f>SUM(B278+B282+B283+B291+B292)</f>
        <v>19725</v>
      </c>
      <c r="C296" s="53">
        <v>20310</v>
      </c>
      <c r="D296" s="53">
        <f t="shared" ref="D296:I296" si="46">SUM(D278+D282+D283+D291+D292)</f>
        <v>23262</v>
      </c>
      <c r="E296" s="53">
        <f t="shared" si="46"/>
        <v>25274</v>
      </c>
      <c r="F296" s="53">
        <f t="shared" si="46"/>
        <v>27525</v>
      </c>
      <c r="G296" s="53">
        <f t="shared" si="46"/>
        <v>0</v>
      </c>
      <c r="H296" s="53">
        <f t="shared" si="46"/>
        <v>27525</v>
      </c>
      <c r="I296" s="53">
        <f t="shared" si="46"/>
        <v>0</v>
      </c>
      <c r="J296" s="42">
        <f t="shared" si="43"/>
        <v>139.54372623574145</v>
      </c>
      <c r="K296" s="42">
        <f t="shared" si="44"/>
        <v>118.32602527727624</v>
      </c>
      <c r="L296" s="53">
        <f t="shared" si="42"/>
        <v>4263</v>
      </c>
    </row>
    <row r="297" spans="1:12" x14ac:dyDescent="0.25">
      <c r="A297" s="40" t="s">
        <v>55</v>
      </c>
      <c r="B297" s="41"/>
      <c r="C297" s="41"/>
      <c r="D297" s="41"/>
      <c r="E297" s="41"/>
      <c r="F297" s="41">
        <f t="shared" si="45"/>
        <v>0</v>
      </c>
      <c r="G297" s="41"/>
      <c r="H297" s="41"/>
      <c r="I297" s="41"/>
      <c r="J297" s="42" t="str">
        <f t="shared" si="43"/>
        <v xml:space="preserve"> </v>
      </c>
      <c r="K297" s="42" t="str">
        <f t="shared" si="44"/>
        <v xml:space="preserve"> </v>
      </c>
      <c r="L297" s="41">
        <f t="shared" si="42"/>
        <v>0</v>
      </c>
    </row>
    <row r="298" spans="1:12" x14ac:dyDescent="0.25">
      <c r="A298" s="40" t="s">
        <v>56</v>
      </c>
      <c r="B298" s="41"/>
      <c r="C298" s="41"/>
      <c r="D298" s="41"/>
      <c r="E298" s="41"/>
      <c r="F298" s="41">
        <f t="shared" si="45"/>
        <v>0</v>
      </c>
      <c r="G298" s="41"/>
      <c r="H298" s="41"/>
      <c r="I298" s="41"/>
      <c r="J298" s="42" t="str">
        <f t="shared" si="43"/>
        <v xml:space="preserve"> </v>
      </c>
      <c r="K298" s="42" t="str">
        <f t="shared" si="44"/>
        <v xml:space="preserve"> </v>
      </c>
      <c r="L298" s="41">
        <f t="shared" si="42"/>
        <v>0</v>
      </c>
    </row>
    <row r="299" spans="1:12" x14ac:dyDescent="0.25">
      <c r="A299" s="52" t="s">
        <v>57</v>
      </c>
      <c r="B299" s="41"/>
      <c r="C299" s="41"/>
      <c r="D299" s="41"/>
      <c r="E299" s="41"/>
      <c r="F299" s="41">
        <f t="shared" si="45"/>
        <v>0</v>
      </c>
      <c r="G299" s="41"/>
      <c r="H299" s="41"/>
      <c r="I299" s="41"/>
      <c r="J299" s="42" t="str">
        <f t="shared" si="43"/>
        <v xml:space="preserve"> </v>
      </c>
      <c r="K299" s="42" t="str">
        <f t="shared" si="44"/>
        <v xml:space="preserve"> </v>
      </c>
      <c r="L299" s="41">
        <f t="shared" si="42"/>
        <v>0</v>
      </c>
    </row>
    <row r="300" spans="1:12" x14ac:dyDescent="0.25">
      <c r="A300" s="54" t="s">
        <v>58</v>
      </c>
      <c r="B300" s="41"/>
      <c r="C300" s="41"/>
      <c r="D300" s="41"/>
      <c r="E300" s="41"/>
      <c r="F300" s="41">
        <f t="shared" si="45"/>
        <v>0</v>
      </c>
      <c r="G300" s="41"/>
      <c r="H300" s="41"/>
      <c r="I300" s="41"/>
      <c r="J300" s="42" t="str">
        <f t="shared" si="43"/>
        <v xml:space="preserve"> </v>
      </c>
      <c r="K300" s="42" t="str">
        <f t="shared" si="44"/>
        <v xml:space="preserve"> </v>
      </c>
      <c r="L300" s="41">
        <f t="shared" si="42"/>
        <v>0</v>
      </c>
    </row>
    <row r="301" spans="1:12" x14ac:dyDescent="0.25">
      <c r="A301" s="54" t="s">
        <v>59</v>
      </c>
      <c r="B301" s="41"/>
      <c r="C301" s="41"/>
      <c r="D301" s="41"/>
      <c r="E301" s="41"/>
      <c r="F301" s="41">
        <f t="shared" si="45"/>
        <v>0</v>
      </c>
      <c r="G301" s="41"/>
      <c r="H301" s="41"/>
      <c r="I301" s="41"/>
      <c r="J301" s="42" t="str">
        <f t="shared" si="43"/>
        <v xml:space="preserve"> </v>
      </c>
      <c r="K301" s="42" t="str">
        <f t="shared" si="44"/>
        <v xml:space="preserve"> </v>
      </c>
      <c r="L301" s="41">
        <f t="shared" si="42"/>
        <v>0</v>
      </c>
    </row>
    <row r="302" spans="1:12" x14ac:dyDescent="0.25">
      <c r="A302" s="40" t="s">
        <v>60</v>
      </c>
      <c r="B302" s="41"/>
      <c r="C302" s="41">
        <v>3644</v>
      </c>
      <c r="D302" s="41"/>
      <c r="E302" s="41">
        <v>399</v>
      </c>
      <c r="F302" s="41">
        <f t="shared" si="45"/>
        <v>100</v>
      </c>
      <c r="G302" s="41"/>
      <c r="H302" s="41">
        <v>100</v>
      </c>
      <c r="I302" s="41"/>
      <c r="J302" s="42" t="str">
        <f t="shared" si="43"/>
        <v xml:space="preserve"> </v>
      </c>
      <c r="K302" s="42" t="str">
        <f t="shared" si="44"/>
        <v xml:space="preserve"> </v>
      </c>
      <c r="L302" s="41">
        <f t="shared" si="42"/>
        <v>100</v>
      </c>
    </row>
    <row r="303" spans="1:12" x14ac:dyDescent="0.25">
      <c r="A303" s="46" t="s">
        <v>61</v>
      </c>
      <c r="B303" s="41"/>
      <c r="C303" s="41">
        <v>2079</v>
      </c>
      <c r="D303" s="41"/>
      <c r="E303" s="41">
        <v>16</v>
      </c>
      <c r="F303" s="41">
        <f t="shared" si="45"/>
        <v>100</v>
      </c>
      <c r="G303" s="41"/>
      <c r="H303" s="41">
        <v>100</v>
      </c>
      <c r="I303" s="41"/>
      <c r="J303" s="42" t="str">
        <f t="shared" si="43"/>
        <v xml:space="preserve"> </v>
      </c>
      <c r="K303" s="42" t="str">
        <f t="shared" si="44"/>
        <v xml:space="preserve"> </v>
      </c>
      <c r="L303" s="41">
        <f t="shared" si="42"/>
        <v>100</v>
      </c>
    </row>
    <row r="304" spans="1:12" x14ac:dyDescent="0.25">
      <c r="A304" s="40" t="s">
        <v>62</v>
      </c>
      <c r="B304" s="41"/>
      <c r="C304" s="41"/>
      <c r="D304" s="41"/>
      <c r="E304" s="41">
        <v>1000</v>
      </c>
      <c r="F304" s="41">
        <f t="shared" si="45"/>
        <v>0</v>
      </c>
      <c r="G304" s="41"/>
      <c r="H304" s="41"/>
      <c r="I304" s="41"/>
      <c r="J304" s="42" t="str">
        <f t="shared" si="43"/>
        <v xml:space="preserve"> </v>
      </c>
      <c r="K304" s="42" t="str">
        <f t="shared" si="44"/>
        <v xml:space="preserve"> </v>
      </c>
      <c r="L304" s="41">
        <f t="shared" si="42"/>
        <v>0</v>
      </c>
    </row>
    <row r="305" spans="1:22" x14ac:dyDescent="0.25">
      <c r="A305" s="40" t="s">
        <v>63</v>
      </c>
      <c r="B305" s="41"/>
      <c r="C305" s="41"/>
      <c r="D305" s="41"/>
      <c r="E305" s="41"/>
      <c r="F305" s="41">
        <f t="shared" si="45"/>
        <v>0</v>
      </c>
      <c r="G305" s="41"/>
      <c r="H305" s="41"/>
      <c r="I305" s="41"/>
      <c r="J305" s="42" t="str">
        <f t="shared" si="43"/>
        <v xml:space="preserve"> </v>
      </c>
      <c r="K305" s="42" t="str">
        <f t="shared" si="44"/>
        <v xml:space="preserve"> </v>
      </c>
      <c r="L305" s="41">
        <f t="shared" si="42"/>
        <v>0</v>
      </c>
    </row>
    <row r="306" spans="1:22" x14ac:dyDescent="0.25">
      <c r="A306" s="52" t="s">
        <v>64</v>
      </c>
      <c r="B306" s="41"/>
      <c r="C306" s="41"/>
      <c r="D306" s="41"/>
      <c r="E306" s="41"/>
      <c r="F306" s="41">
        <f t="shared" si="45"/>
        <v>0</v>
      </c>
      <c r="G306" s="41"/>
      <c r="H306" s="41"/>
      <c r="I306" s="41"/>
      <c r="J306" s="42" t="str">
        <f t="shared" si="43"/>
        <v xml:space="preserve"> </v>
      </c>
      <c r="K306" s="42" t="str">
        <f t="shared" si="44"/>
        <v xml:space="preserve"> </v>
      </c>
      <c r="L306" s="41">
        <f t="shared" si="42"/>
        <v>0</v>
      </c>
    </row>
    <row r="307" spans="1:22" x14ac:dyDescent="0.25">
      <c r="A307" s="54" t="s">
        <v>65</v>
      </c>
      <c r="B307" s="41"/>
      <c r="C307" s="41"/>
      <c r="D307" s="41"/>
      <c r="E307" s="41"/>
      <c r="F307" s="41">
        <f t="shared" si="45"/>
        <v>0</v>
      </c>
      <c r="G307" s="41"/>
      <c r="H307" s="41"/>
      <c r="I307" s="41"/>
      <c r="J307" s="42" t="str">
        <f t="shared" si="43"/>
        <v xml:space="preserve"> </v>
      </c>
      <c r="K307" s="42" t="str">
        <f t="shared" si="44"/>
        <v xml:space="preserve"> </v>
      </c>
      <c r="L307" s="41">
        <f t="shared" si="42"/>
        <v>0</v>
      </c>
    </row>
    <row r="308" spans="1:22" x14ac:dyDescent="0.25">
      <c r="A308" s="54" t="s">
        <v>66</v>
      </c>
      <c r="B308" s="41"/>
      <c r="C308" s="41"/>
      <c r="D308" s="41"/>
      <c r="E308" s="41"/>
      <c r="F308" s="41">
        <f t="shared" si="45"/>
        <v>0</v>
      </c>
      <c r="G308" s="41"/>
      <c r="H308" s="41"/>
      <c r="I308" s="41"/>
      <c r="J308" s="42" t="str">
        <f t="shared" si="43"/>
        <v xml:space="preserve"> </v>
      </c>
      <c r="K308" s="42" t="str">
        <f t="shared" si="44"/>
        <v xml:space="preserve"> </v>
      </c>
      <c r="L308" s="41">
        <f t="shared" si="42"/>
        <v>0</v>
      </c>
    </row>
    <row r="309" spans="1:22" x14ac:dyDescent="0.25">
      <c r="A309" s="54" t="s">
        <v>67</v>
      </c>
      <c r="B309" s="41"/>
      <c r="C309" s="41"/>
      <c r="D309" s="41"/>
      <c r="E309" s="41"/>
      <c r="F309" s="41">
        <f t="shared" si="45"/>
        <v>0</v>
      </c>
      <c r="G309" s="41"/>
      <c r="H309" s="41"/>
      <c r="I309" s="41"/>
      <c r="J309" s="42" t="str">
        <f t="shared" si="43"/>
        <v xml:space="preserve"> </v>
      </c>
      <c r="K309" s="42" t="str">
        <f t="shared" si="44"/>
        <v xml:space="preserve"> </v>
      </c>
      <c r="L309" s="41">
        <f t="shared" si="42"/>
        <v>0</v>
      </c>
    </row>
    <row r="310" spans="1:22" x14ac:dyDescent="0.25">
      <c r="A310" s="40" t="s">
        <v>68</v>
      </c>
      <c r="B310" s="41"/>
      <c r="C310" s="41"/>
      <c r="D310" s="41"/>
      <c r="E310" s="41"/>
      <c r="F310" s="41">
        <f t="shared" si="45"/>
        <v>0</v>
      </c>
      <c r="G310" s="41"/>
      <c r="H310" s="41"/>
      <c r="I310" s="41"/>
      <c r="J310" s="42"/>
      <c r="K310" s="42"/>
      <c r="L310" s="41"/>
    </row>
    <row r="311" spans="1:22" x14ac:dyDescent="0.25">
      <c r="A311" s="64" t="s">
        <v>83</v>
      </c>
      <c r="B311" s="56">
        <f t="shared" ref="B311:I311" si="47">SUM(B275+B276+B296+B297+B298+B302+B304+B305+B310)</f>
        <v>65178</v>
      </c>
      <c r="C311" s="56">
        <f t="shared" si="47"/>
        <v>74016</v>
      </c>
      <c r="D311" s="56">
        <f t="shared" si="47"/>
        <v>71862</v>
      </c>
      <c r="E311" s="56">
        <f t="shared" si="47"/>
        <v>79593</v>
      </c>
      <c r="F311" s="56">
        <f t="shared" si="47"/>
        <v>79132</v>
      </c>
      <c r="G311" s="56">
        <f t="shared" si="47"/>
        <v>0</v>
      </c>
      <c r="H311" s="56">
        <f t="shared" si="47"/>
        <v>79132</v>
      </c>
      <c r="I311" s="56">
        <f t="shared" si="47"/>
        <v>0</v>
      </c>
      <c r="J311" s="57">
        <f>IF(B311&gt;0,SUM((F311/B311)*100)," ")</f>
        <v>121.40906440823591</v>
      </c>
      <c r="K311" s="58">
        <f>IF(D311&gt;0,SUM((F311/D311)*100)," ")</f>
        <v>110.11661239598118</v>
      </c>
      <c r="L311" s="59">
        <f t="shared" ref="L311:L347" si="48">SUM(F311-D311)</f>
        <v>7270</v>
      </c>
      <c r="M311" s="4">
        <f>F311-'[1]1d.mell.'!H144</f>
        <v>0</v>
      </c>
      <c r="N311" s="4">
        <f>G311-'[1]1d.mell.'!I144</f>
        <v>0</v>
      </c>
      <c r="O311" s="4">
        <f>H311-'[1]1d.mell.'!J144</f>
        <v>0</v>
      </c>
      <c r="P311" s="4">
        <f>I311-'[1]1d.mell.'!K144</f>
        <v>0</v>
      </c>
      <c r="Q311" s="2">
        <f>IF(F311-'[1]1d.mell.'!H144=0,0,1)</f>
        <v>0</v>
      </c>
      <c r="S311" s="4">
        <f>SUM(F311-D311)</f>
        <v>7270</v>
      </c>
    </row>
    <row r="312" spans="1:22" x14ac:dyDescent="0.25">
      <c r="A312" s="65" t="s">
        <v>84</v>
      </c>
      <c r="B312" s="61"/>
      <c r="C312" s="61"/>
      <c r="D312" s="61"/>
      <c r="E312" s="61"/>
      <c r="F312" s="61"/>
      <c r="G312" s="61"/>
      <c r="H312" s="61"/>
      <c r="I312" s="61"/>
      <c r="J312" s="42"/>
      <c r="K312" s="42"/>
      <c r="L312" s="61">
        <f t="shared" si="48"/>
        <v>0</v>
      </c>
    </row>
    <row r="313" spans="1:22" x14ac:dyDescent="0.25">
      <c r="A313" s="40" t="s">
        <v>33</v>
      </c>
      <c r="B313" s="41">
        <v>96017</v>
      </c>
      <c r="C313" s="41">
        <v>104113</v>
      </c>
      <c r="D313" s="41">
        <v>104515</v>
      </c>
      <c r="E313" s="41">
        <v>116438</v>
      </c>
      <c r="F313" s="41">
        <f>SUM(G313:I313)</f>
        <v>135207</v>
      </c>
      <c r="G313" s="41">
        <v>135207</v>
      </c>
      <c r="H313" s="41"/>
      <c r="I313" s="41"/>
      <c r="J313" s="42">
        <f t="shared" ref="J313:J347" si="49">IF(B313&gt;0,SUM((F313/B313)*100)," ")</f>
        <v>140.81568888842602</v>
      </c>
      <c r="K313" s="42">
        <f t="shared" ref="K313:K347" si="50">IF(D313&gt;0,SUM((F313/D313)*100)," ")</f>
        <v>129.36611969573747</v>
      </c>
      <c r="L313" s="41">
        <f t="shared" si="48"/>
        <v>30692</v>
      </c>
      <c r="U313" s="4">
        <v>2238850</v>
      </c>
      <c r="V313" s="4">
        <f>SUM(U313*0.195)</f>
        <v>436575.75</v>
      </c>
    </row>
    <row r="314" spans="1:22" x14ac:dyDescent="0.25">
      <c r="A314" s="40" t="s">
        <v>34</v>
      </c>
      <c r="B314" s="41">
        <v>21375</v>
      </c>
      <c r="C314" s="41">
        <v>21484</v>
      </c>
      <c r="D314" s="41">
        <v>22194</v>
      </c>
      <c r="E314" s="41">
        <v>22065</v>
      </c>
      <c r="F314" s="41">
        <f>SUM(G314:I314)</f>
        <v>24203</v>
      </c>
      <c r="G314" s="41">
        <v>24203</v>
      </c>
      <c r="H314" s="41"/>
      <c r="I314" s="41"/>
      <c r="J314" s="42">
        <f t="shared" si="49"/>
        <v>113.23040935672515</v>
      </c>
      <c r="K314" s="42">
        <f t="shared" si="50"/>
        <v>109.0519960349644</v>
      </c>
      <c r="L314" s="41">
        <f t="shared" si="48"/>
        <v>2009</v>
      </c>
    </row>
    <row r="315" spans="1:22" x14ac:dyDescent="0.25">
      <c r="A315" s="40" t="s">
        <v>35</v>
      </c>
      <c r="B315" s="43"/>
      <c r="C315" s="43"/>
      <c r="D315" s="43"/>
      <c r="E315" s="43"/>
      <c r="F315" s="43"/>
      <c r="G315" s="43"/>
      <c r="H315" s="43"/>
      <c r="I315" s="43"/>
      <c r="J315" s="42" t="str">
        <f t="shared" si="49"/>
        <v xml:space="preserve"> </v>
      </c>
      <c r="K315" s="42" t="str">
        <f t="shared" si="50"/>
        <v xml:space="preserve"> </v>
      </c>
      <c r="L315" s="43">
        <f t="shared" si="48"/>
        <v>0</v>
      </c>
    </row>
    <row r="316" spans="1:22" x14ac:dyDescent="0.25">
      <c r="A316" s="44" t="s">
        <v>36</v>
      </c>
      <c r="B316" s="45">
        <v>4200</v>
      </c>
      <c r="C316" s="45">
        <v>3509</v>
      </c>
      <c r="D316" s="45">
        <v>4289</v>
      </c>
      <c r="E316" s="45">
        <v>9438</v>
      </c>
      <c r="F316" s="45">
        <f t="shared" ref="F316:F348" si="51">SUM(G316:I316)</f>
        <v>4299</v>
      </c>
      <c r="G316" s="45">
        <v>4299</v>
      </c>
      <c r="H316" s="45"/>
      <c r="I316" s="45"/>
      <c r="J316" s="63">
        <f t="shared" si="49"/>
        <v>102.35714285714286</v>
      </c>
      <c r="K316" s="63">
        <f t="shared" si="50"/>
        <v>100.23315458148751</v>
      </c>
      <c r="L316" s="45">
        <f t="shared" si="48"/>
        <v>10</v>
      </c>
    </row>
    <row r="317" spans="1:22" x14ac:dyDescent="0.25">
      <c r="A317" s="46" t="s">
        <v>37</v>
      </c>
      <c r="B317" s="41"/>
      <c r="C317" s="41"/>
      <c r="D317" s="41"/>
      <c r="E317" s="41"/>
      <c r="F317" s="41">
        <f t="shared" si="51"/>
        <v>0</v>
      </c>
      <c r="G317" s="41"/>
      <c r="H317" s="41"/>
      <c r="I317" s="41"/>
      <c r="J317" s="42" t="str">
        <f t="shared" si="49"/>
        <v xml:space="preserve"> </v>
      </c>
      <c r="K317" s="42" t="str">
        <f t="shared" si="50"/>
        <v xml:space="preserve"> </v>
      </c>
      <c r="L317" s="41">
        <f t="shared" si="48"/>
        <v>0</v>
      </c>
    </row>
    <row r="318" spans="1:22" x14ac:dyDescent="0.25">
      <c r="A318" s="47" t="s">
        <v>38</v>
      </c>
      <c r="B318" s="41">
        <v>400</v>
      </c>
      <c r="C318" s="41">
        <v>210</v>
      </c>
      <c r="D318" s="41">
        <v>400</v>
      </c>
      <c r="E318" s="41">
        <v>398</v>
      </c>
      <c r="F318" s="41">
        <f t="shared" si="51"/>
        <v>400</v>
      </c>
      <c r="G318" s="41">
        <v>400</v>
      </c>
      <c r="H318" s="41"/>
      <c r="I318" s="41"/>
      <c r="J318" s="42">
        <f t="shared" si="49"/>
        <v>100</v>
      </c>
      <c r="K318" s="42">
        <f t="shared" si="50"/>
        <v>100</v>
      </c>
      <c r="L318" s="41">
        <f t="shared" si="48"/>
        <v>0</v>
      </c>
    </row>
    <row r="319" spans="1:22" x14ac:dyDescent="0.25">
      <c r="A319" s="47" t="s">
        <v>39</v>
      </c>
      <c r="B319" s="41">
        <v>340</v>
      </c>
      <c r="C319" s="41">
        <v>304</v>
      </c>
      <c r="D319" s="41">
        <v>359</v>
      </c>
      <c r="E319" s="41">
        <v>255</v>
      </c>
      <c r="F319" s="41">
        <f t="shared" si="51"/>
        <v>369</v>
      </c>
      <c r="G319" s="41">
        <v>369</v>
      </c>
      <c r="H319" s="41"/>
      <c r="I319" s="41"/>
      <c r="J319" s="42">
        <f t="shared" si="49"/>
        <v>108.52941176470587</v>
      </c>
      <c r="K319" s="42">
        <f t="shared" si="50"/>
        <v>102.78551532033427</v>
      </c>
      <c r="L319" s="41">
        <f t="shared" si="48"/>
        <v>10</v>
      </c>
    </row>
    <row r="320" spans="1:22" x14ac:dyDescent="0.25">
      <c r="A320" s="44" t="s">
        <v>40</v>
      </c>
      <c r="B320" s="45">
        <v>1330</v>
      </c>
      <c r="C320" s="45">
        <v>880</v>
      </c>
      <c r="D320" s="45">
        <v>1330</v>
      </c>
      <c r="E320" s="45">
        <v>862</v>
      </c>
      <c r="F320" s="45">
        <f t="shared" si="51"/>
        <v>1000</v>
      </c>
      <c r="G320" s="45">
        <v>1000</v>
      </c>
      <c r="H320" s="45"/>
      <c r="I320" s="45"/>
      <c r="J320" s="42">
        <f t="shared" si="49"/>
        <v>75.187969924812023</v>
      </c>
      <c r="K320" s="42">
        <f t="shared" si="50"/>
        <v>75.187969924812023</v>
      </c>
      <c r="L320" s="45">
        <f t="shared" si="48"/>
        <v>-330</v>
      </c>
    </row>
    <row r="321" spans="1:12" x14ac:dyDescent="0.25">
      <c r="A321" s="44" t="s">
        <v>41</v>
      </c>
      <c r="B321" s="45">
        <v>179107</v>
      </c>
      <c r="C321" s="45">
        <v>178909</v>
      </c>
      <c r="D321" s="45">
        <v>192305</v>
      </c>
      <c r="E321" s="45">
        <v>185679</v>
      </c>
      <c r="F321" s="45">
        <f t="shared" si="51"/>
        <v>183254</v>
      </c>
      <c r="G321" s="45">
        <v>183254</v>
      </c>
      <c r="H321" s="45"/>
      <c r="I321" s="45"/>
      <c r="J321" s="63">
        <f t="shared" si="49"/>
        <v>102.31537572512521</v>
      </c>
      <c r="K321" s="63">
        <f t="shared" si="50"/>
        <v>95.293414107797517</v>
      </c>
      <c r="L321" s="45">
        <f t="shared" si="48"/>
        <v>-9051</v>
      </c>
    </row>
    <row r="322" spans="1:12" x14ac:dyDescent="0.25">
      <c r="A322" s="48" t="s">
        <v>42</v>
      </c>
      <c r="B322" s="49"/>
      <c r="C322" s="49"/>
      <c r="D322" s="49"/>
      <c r="E322" s="49"/>
      <c r="F322" s="49">
        <f t="shared" si="51"/>
        <v>0</v>
      </c>
      <c r="G322" s="49"/>
      <c r="H322" s="49"/>
      <c r="I322" s="49"/>
      <c r="J322" s="42" t="str">
        <f t="shared" si="49"/>
        <v xml:space="preserve"> </v>
      </c>
      <c r="K322" s="42" t="str">
        <f t="shared" si="50"/>
        <v xml:space="preserve"> </v>
      </c>
      <c r="L322" s="49">
        <f t="shared" si="48"/>
        <v>0</v>
      </c>
    </row>
    <row r="323" spans="1:12" x14ac:dyDescent="0.25">
      <c r="A323" s="50" t="s">
        <v>43</v>
      </c>
      <c r="B323" s="41">
        <v>856</v>
      </c>
      <c r="C323" s="41">
        <v>810</v>
      </c>
      <c r="D323" s="41">
        <v>856</v>
      </c>
      <c r="E323" s="41">
        <v>1010</v>
      </c>
      <c r="F323" s="41">
        <f t="shared" si="51"/>
        <v>1000</v>
      </c>
      <c r="G323" s="41">
        <v>1000</v>
      </c>
      <c r="H323" s="41"/>
      <c r="I323" s="41"/>
      <c r="J323" s="42">
        <f t="shared" si="49"/>
        <v>116.82242990654206</v>
      </c>
      <c r="K323" s="42">
        <f t="shared" si="50"/>
        <v>116.82242990654206</v>
      </c>
      <c r="L323" s="41">
        <f t="shared" si="48"/>
        <v>144</v>
      </c>
    </row>
    <row r="324" spans="1:12" x14ac:dyDescent="0.25">
      <c r="A324" s="50" t="s">
        <v>44</v>
      </c>
      <c r="B324" s="41">
        <v>1634</v>
      </c>
      <c r="C324" s="41">
        <v>2125</v>
      </c>
      <c r="D324" s="41">
        <v>1634</v>
      </c>
      <c r="E324" s="41">
        <v>1711</v>
      </c>
      <c r="F324" s="41">
        <f t="shared" si="51"/>
        <v>1700</v>
      </c>
      <c r="G324" s="41">
        <v>1700</v>
      </c>
      <c r="H324" s="41"/>
      <c r="I324" s="41"/>
      <c r="J324" s="42">
        <f t="shared" si="49"/>
        <v>104.0391676866585</v>
      </c>
      <c r="K324" s="42">
        <f t="shared" si="50"/>
        <v>104.0391676866585</v>
      </c>
      <c r="L324" s="41">
        <f t="shared" si="48"/>
        <v>66</v>
      </c>
    </row>
    <row r="325" spans="1:12" x14ac:dyDescent="0.25">
      <c r="A325" s="50" t="s">
        <v>45</v>
      </c>
      <c r="B325" s="41"/>
      <c r="C325" s="41"/>
      <c r="D325" s="41"/>
      <c r="E325" s="41"/>
      <c r="F325" s="41">
        <f t="shared" si="51"/>
        <v>0</v>
      </c>
      <c r="G325" s="41"/>
      <c r="H325" s="41"/>
      <c r="I325" s="41"/>
      <c r="J325" s="42" t="str">
        <f t="shared" si="49"/>
        <v xml:space="preserve"> </v>
      </c>
      <c r="K325" s="42" t="str">
        <f t="shared" si="50"/>
        <v xml:space="preserve"> </v>
      </c>
      <c r="L325" s="41">
        <f t="shared" si="48"/>
        <v>0</v>
      </c>
    </row>
    <row r="326" spans="1:12" x14ac:dyDescent="0.25">
      <c r="A326" s="50" t="s">
        <v>46</v>
      </c>
      <c r="B326" s="41">
        <v>489</v>
      </c>
      <c r="C326" s="41">
        <v>259</v>
      </c>
      <c r="D326" s="41">
        <v>489</v>
      </c>
      <c r="E326" s="41">
        <v>283</v>
      </c>
      <c r="F326" s="41">
        <f t="shared" si="51"/>
        <v>300</v>
      </c>
      <c r="G326" s="41">
        <v>300</v>
      </c>
      <c r="H326" s="41"/>
      <c r="I326" s="41"/>
      <c r="J326" s="42">
        <f t="shared" si="49"/>
        <v>61.349693251533743</v>
      </c>
      <c r="K326" s="42">
        <f t="shared" si="50"/>
        <v>61.349693251533743</v>
      </c>
      <c r="L326" s="41">
        <f t="shared" si="48"/>
        <v>-189</v>
      </c>
    </row>
    <row r="327" spans="1:12" x14ac:dyDescent="0.25">
      <c r="A327" s="50" t="s">
        <v>47</v>
      </c>
      <c r="B327" s="41">
        <v>164056</v>
      </c>
      <c r="C327" s="41">
        <v>162155</v>
      </c>
      <c r="D327" s="41">
        <v>172454</v>
      </c>
      <c r="E327" s="41">
        <v>172143</v>
      </c>
      <c r="F327" s="41">
        <f t="shared" si="51"/>
        <v>168250</v>
      </c>
      <c r="G327" s="41">
        <v>168250</v>
      </c>
      <c r="H327" s="41"/>
      <c r="I327" s="41"/>
      <c r="J327" s="42">
        <f t="shared" si="49"/>
        <v>102.55644414102501</v>
      </c>
      <c r="K327" s="42">
        <f t="shared" si="50"/>
        <v>97.562248483653619</v>
      </c>
      <c r="L327" s="41">
        <f t="shared" si="48"/>
        <v>-4204</v>
      </c>
    </row>
    <row r="328" spans="1:12" x14ac:dyDescent="0.25">
      <c r="A328" s="50" t="s">
        <v>48</v>
      </c>
      <c r="B328" s="41">
        <v>58</v>
      </c>
      <c r="C328" s="41">
        <v>43</v>
      </c>
      <c r="D328" s="41">
        <v>58</v>
      </c>
      <c r="E328" s="41">
        <v>52</v>
      </c>
      <c r="F328" s="41">
        <f t="shared" si="51"/>
        <v>58</v>
      </c>
      <c r="G328" s="41">
        <v>58</v>
      </c>
      <c r="H328" s="41"/>
      <c r="I328" s="41"/>
      <c r="J328" s="42">
        <f t="shared" si="49"/>
        <v>100</v>
      </c>
      <c r="K328" s="42">
        <f t="shared" si="50"/>
        <v>100</v>
      </c>
      <c r="L328" s="41">
        <f t="shared" si="48"/>
        <v>0</v>
      </c>
    </row>
    <row r="329" spans="1:12" x14ac:dyDescent="0.25">
      <c r="A329" s="44" t="s">
        <v>49</v>
      </c>
      <c r="B329" s="45">
        <v>80</v>
      </c>
      <c r="C329" s="45">
        <v>185</v>
      </c>
      <c r="D329" s="45">
        <v>180</v>
      </c>
      <c r="E329" s="45">
        <v>178</v>
      </c>
      <c r="F329" s="45">
        <f t="shared" si="51"/>
        <v>180</v>
      </c>
      <c r="G329" s="45">
        <v>180</v>
      </c>
      <c r="H329" s="45"/>
      <c r="I329" s="45"/>
      <c r="J329" s="42">
        <f t="shared" si="49"/>
        <v>225</v>
      </c>
      <c r="K329" s="42">
        <f t="shared" si="50"/>
        <v>100</v>
      </c>
      <c r="L329" s="45">
        <f t="shared" si="48"/>
        <v>0</v>
      </c>
    </row>
    <row r="330" spans="1:12" x14ac:dyDescent="0.25">
      <c r="A330" s="44" t="s">
        <v>50</v>
      </c>
      <c r="B330" s="45">
        <v>46148</v>
      </c>
      <c r="C330" s="45">
        <v>45825</v>
      </c>
      <c r="D330" s="45">
        <v>48440</v>
      </c>
      <c r="E330" s="45">
        <v>48337</v>
      </c>
      <c r="F330" s="45">
        <f t="shared" si="51"/>
        <v>47698</v>
      </c>
      <c r="G330" s="45">
        <v>47698</v>
      </c>
      <c r="H330" s="45"/>
      <c r="I330" s="45"/>
      <c r="J330" s="42">
        <f t="shared" si="49"/>
        <v>103.35875877611164</v>
      </c>
      <c r="K330" s="42">
        <f t="shared" si="50"/>
        <v>98.468208092485554</v>
      </c>
      <c r="L330" s="45">
        <f t="shared" si="48"/>
        <v>-742</v>
      </c>
    </row>
    <row r="331" spans="1:12" x14ac:dyDescent="0.25">
      <c r="A331" s="50" t="s">
        <v>51</v>
      </c>
      <c r="B331" s="41">
        <v>46148</v>
      </c>
      <c r="C331" s="41">
        <v>45817</v>
      </c>
      <c r="D331" s="41">
        <v>48440</v>
      </c>
      <c r="E331" s="41">
        <v>48306</v>
      </c>
      <c r="F331" s="41">
        <f t="shared" si="51"/>
        <v>47698</v>
      </c>
      <c r="G331" s="41">
        <v>47698</v>
      </c>
      <c r="H331" s="41"/>
      <c r="I331" s="41"/>
      <c r="J331" s="42">
        <f t="shared" si="49"/>
        <v>103.35875877611164</v>
      </c>
      <c r="K331" s="42">
        <f t="shared" si="50"/>
        <v>98.468208092485554</v>
      </c>
      <c r="L331" s="41">
        <f t="shared" si="48"/>
        <v>-742</v>
      </c>
    </row>
    <row r="332" spans="1:12" x14ac:dyDescent="0.25">
      <c r="A332" s="51" t="s">
        <v>52</v>
      </c>
      <c r="B332" s="41"/>
      <c r="C332" s="41"/>
      <c r="D332" s="41"/>
      <c r="E332" s="41"/>
      <c r="F332" s="41">
        <f t="shared" si="51"/>
        <v>0</v>
      </c>
      <c r="G332" s="41"/>
      <c r="H332" s="41"/>
      <c r="I332" s="41"/>
      <c r="J332" s="42" t="str">
        <f t="shared" si="49"/>
        <v xml:space="preserve"> </v>
      </c>
      <c r="K332" s="42" t="str">
        <f t="shared" si="50"/>
        <v xml:space="preserve"> </v>
      </c>
      <c r="L332" s="41">
        <f t="shared" si="48"/>
        <v>0</v>
      </c>
    </row>
    <row r="333" spans="1:12" x14ac:dyDescent="0.25">
      <c r="A333" s="50" t="s">
        <v>53</v>
      </c>
      <c r="B333" s="41"/>
      <c r="C333" s="41"/>
      <c r="D333" s="41"/>
      <c r="E333" s="41"/>
      <c r="F333" s="41">
        <f t="shared" si="51"/>
        <v>0</v>
      </c>
      <c r="G333" s="41"/>
      <c r="H333" s="41"/>
      <c r="I333" s="41"/>
      <c r="J333" s="42" t="str">
        <f t="shared" si="49"/>
        <v xml:space="preserve"> </v>
      </c>
      <c r="K333" s="42" t="str">
        <f t="shared" si="50"/>
        <v xml:space="preserve"> </v>
      </c>
      <c r="L333" s="41">
        <f t="shared" si="48"/>
        <v>0</v>
      </c>
    </row>
    <row r="334" spans="1:12" x14ac:dyDescent="0.25">
      <c r="A334" s="52" t="s">
        <v>54</v>
      </c>
      <c r="B334" s="53">
        <f>SUM(B316+B320+B321+B329+B330)</f>
        <v>230865</v>
      </c>
      <c r="C334" s="53">
        <v>229308</v>
      </c>
      <c r="D334" s="53">
        <f t="shared" ref="D334:I334" si="52">SUM(D316+D320+D321+D329+D330)</f>
        <v>246544</v>
      </c>
      <c r="E334" s="53">
        <f t="shared" si="52"/>
        <v>244494</v>
      </c>
      <c r="F334" s="53">
        <f t="shared" si="52"/>
        <v>236431</v>
      </c>
      <c r="G334" s="53">
        <f t="shared" si="52"/>
        <v>236431</v>
      </c>
      <c r="H334" s="53">
        <f t="shared" si="52"/>
        <v>0</v>
      </c>
      <c r="I334" s="53">
        <f t="shared" si="52"/>
        <v>0</v>
      </c>
      <c r="J334" s="42">
        <f t="shared" si="49"/>
        <v>102.41093279622291</v>
      </c>
      <c r="K334" s="42">
        <f t="shared" si="50"/>
        <v>95.898095268998645</v>
      </c>
      <c r="L334" s="53">
        <f t="shared" si="48"/>
        <v>-10113</v>
      </c>
    </row>
    <row r="335" spans="1:12" x14ac:dyDescent="0.25">
      <c r="A335" s="40" t="s">
        <v>55</v>
      </c>
      <c r="B335" s="41"/>
      <c r="C335" s="41"/>
      <c r="D335" s="41"/>
      <c r="E335" s="41"/>
      <c r="F335" s="41">
        <f t="shared" si="51"/>
        <v>0</v>
      </c>
      <c r="G335" s="41"/>
      <c r="H335" s="41"/>
      <c r="I335" s="41"/>
      <c r="J335" s="42" t="str">
        <f t="shared" si="49"/>
        <v xml:space="preserve"> </v>
      </c>
      <c r="K335" s="42" t="str">
        <f t="shared" si="50"/>
        <v xml:space="preserve"> </v>
      </c>
      <c r="L335" s="41">
        <f t="shared" si="48"/>
        <v>0</v>
      </c>
    </row>
    <row r="336" spans="1:12" x14ac:dyDescent="0.25">
      <c r="A336" s="40" t="s">
        <v>56</v>
      </c>
      <c r="B336" s="41">
        <v>4800</v>
      </c>
      <c r="C336" s="41"/>
      <c r="D336" s="41">
        <v>8000</v>
      </c>
      <c r="E336" s="41"/>
      <c r="F336" s="41">
        <f t="shared" si="51"/>
        <v>0</v>
      </c>
      <c r="G336" s="41"/>
      <c r="H336" s="41"/>
      <c r="I336" s="41"/>
      <c r="J336" s="42">
        <f t="shared" si="49"/>
        <v>0</v>
      </c>
      <c r="K336" s="42">
        <f t="shared" si="50"/>
        <v>0</v>
      </c>
      <c r="L336" s="41">
        <f t="shared" si="48"/>
        <v>-8000</v>
      </c>
    </row>
    <row r="337" spans="1:22" x14ac:dyDescent="0.25">
      <c r="A337" s="52" t="s">
        <v>57</v>
      </c>
      <c r="B337" s="41"/>
      <c r="C337" s="41"/>
      <c r="D337" s="41"/>
      <c r="E337" s="41"/>
      <c r="F337" s="41">
        <f t="shared" si="51"/>
        <v>0</v>
      </c>
      <c r="G337" s="41"/>
      <c r="H337" s="41"/>
      <c r="I337" s="41"/>
      <c r="J337" s="42" t="str">
        <f t="shared" si="49"/>
        <v xml:space="preserve"> </v>
      </c>
      <c r="K337" s="42" t="str">
        <f t="shared" si="50"/>
        <v xml:space="preserve"> </v>
      </c>
      <c r="L337" s="41">
        <f t="shared" si="48"/>
        <v>0</v>
      </c>
    </row>
    <row r="338" spans="1:22" x14ac:dyDescent="0.25">
      <c r="A338" s="54" t="s">
        <v>58</v>
      </c>
      <c r="B338" s="41"/>
      <c r="C338" s="41"/>
      <c r="D338" s="41"/>
      <c r="E338" s="41"/>
      <c r="F338" s="41">
        <f t="shared" si="51"/>
        <v>0</v>
      </c>
      <c r="G338" s="41"/>
      <c r="H338" s="41"/>
      <c r="I338" s="41"/>
      <c r="J338" s="42" t="str">
        <f t="shared" si="49"/>
        <v xml:space="preserve"> </v>
      </c>
      <c r="K338" s="42" t="str">
        <f t="shared" si="50"/>
        <v xml:space="preserve"> </v>
      </c>
      <c r="L338" s="41">
        <f t="shared" si="48"/>
        <v>0</v>
      </c>
    </row>
    <row r="339" spans="1:22" x14ac:dyDescent="0.25">
      <c r="A339" s="54" t="s">
        <v>59</v>
      </c>
      <c r="B339" s="41">
        <v>4800</v>
      </c>
      <c r="C339" s="41"/>
      <c r="D339" s="41">
        <v>8000</v>
      </c>
      <c r="E339" s="41"/>
      <c r="F339" s="41">
        <f t="shared" si="51"/>
        <v>0</v>
      </c>
      <c r="G339" s="41"/>
      <c r="H339" s="41"/>
      <c r="I339" s="41"/>
      <c r="J339" s="42">
        <f t="shared" si="49"/>
        <v>0</v>
      </c>
      <c r="K339" s="42">
        <f t="shared" si="50"/>
        <v>0</v>
      </c>
      <c r="L339" s="41">
        <f t="shared" si="48"/>
        <v>-8000</v>
      </c>
    </row>
    <row r="340" spans="1:22" x14ac:dyDescent="0.25">
      <c r="A340" s="40" t="s">
        <v>60</v>
      </c>
      <c r="B340" s="41"/>
      <c r="C340" s="41">
        <v>443</v>
      </c>
      <c r="D340" s="41"/>
      <c r="E340" s="41">
        <v>233</v>
      </c>
      <c r="F340" s="41">
        <f t="shared" si="51"/>
        <v>0</v>
      </c>
      <c r="G340" s="41"/>
      <c r="H340" s="41"/>
      <c r="I340" s="41"/>
      <c r="J340" s="42" t="str">
        <f t="shared" si="49"/>
        <v xml:space="preserve"> </v>
      </c>
      <c r="K340" s="42" t="str">
        <f t="shared" si="50"/>
        <v xml:space="preserve"> </v>
      </c>
      <c r="L340" s="41">
        <f t="shared" si="48"/>
        <v>0</v>
      </c>
    </row>
    <row r="341" spans="1:22" x14ac:dyDescent="0.25">
      <c r="A341" s="46" t="s">
        <v>61</v>
      </c>
      <c r="B341" s="41"/>
      <c r="C341" s="41"/>
      <c r="D341" s="41"/>
      <c r="E341" s="41"/>
      <c r="F341" s="41">
        <f t="shared" si="51"/>
        <v>0</v>
      </c>
      <c r="G341" s="41"/>
      <c r="H341" s="41"/>
      <c r="I341" s="41"/>
      <c r="J341" s="42" t="str">
        <f t="shared" si="49"/>
        <v xml:space="preserve"> </v>
      </c>
      <c r="K341" s="42" t="str">
        <f t="shared" si="50"/>
        <v xml:space="preserve"> </v>
      </c>
      <c r="L341" s="41">
        <f t="shared" si="48"/>
        <v>0</v>
      </c>
    </row>
    <row r="342" spans="1:22" x14ac:dyDescent="0.25">
      <c r="A342" s="40" t="s">
        <v>62</v>
      </c>
      <c r="B342" s="41"/>
      <c r="C342" s="41"/>
      <c r="D342" s="41"/>
      <c r="E342" s="41"/>
      <c r="F342" s="41">
        <f t="shared" si="51"/>
        <v>0</v>
      </c>
      <c r="G342" s="41"/>
      <c r="H342" s="41"/>
      <c r="I342" s="41"/>
      <c r="J342" s="42" t="str">
        <f t="shared" si="49"/>
        <v xml:space="preserve"> </v>
      </c>
      <c r="K342" s="42" t="str">
        <f t="shared" si="50"/>
        <v xml:space="preserve"> </v>
      </c>
      <c r="L342" s="41">
        <f t="shared" si="48"/>
        <v>0</v>
      </c>
    </row>
    <row r="343" spans="1:22" x14ac:dyDescent="0.25">
      <c r="A343" s="40" t="s">
        <v>63</v>
      </c>
      <c r="B343" s="41"/>
      <c r="C343" s="41"/>
      <c r="D343" s="41"/>
      <c r="E343" s="41"/>
      <c r="F343" s="41">
        <f t="shared" si="51"/>
        <v>0</v>
      </c>
      <c r="G343" s="41"/>
      <c r="H343" s="41"/>
      <c r="I343" s="41"/>
      <c r="J343" s="42" t="str">
        <f t="shared" si="49"/>
        <v xml:space="preserve"> </v>
      </c>
      <c r="K343" s="42" t="str">
        <f t="shared" si="50"/>
        <v xml:space="preserve"> </v>
      </c>
      <c r="L343" s="41">
        <f t="shared" si="48"/>
        <v>0</v>
      </c>
    </row>
    <row r="344" spans="1:22" x14ac:dyDescent="0.25">
      <c r="A344" s="52" t="s">
        <v>64</v>
      </c>
      <c r="B344" s="41"/>
      <c r="C344" s="41"/>
      <c r="D344" s="41"/>
      <c r="E344" s="41"/>
      <c r="F344" s="41">
        <f t="shared" si="51"/>
        <v>0</v>
      </c>
      <c r="G344" s="41"/>
      <c r="H344" s="41"/>
      <c r="I344" s="41"/>
      <c r="J344" s="42" t="str">
        <f t="shared" si="49"/>
        <v xml:space="preserve"> </v>
      </c>
      <c r="K344" s="42" t="str">
        <f t="shared" si="50"/>
        <v xml:space="preserve"> </v>
      </c>
      <c r="L344" s="41">
        <f t="shared" si="48"/>
        <v>0</v>
      </c>
    </row>
    <row r="345" spans="1:22" x14ac:dyDescent="0.25">
      <c r="A345" s="54" t="s">
        <v>65</v>
      </c>
      <c r="B345" s="41"/>
      <c r="C345" s="41"/>
      <c r="D345" s="41"/>
      <c r="E345" s="41"/>
      <c r="F345" s="41">
        <f t="shared" si="51"/>
        <v>0</v>
      </c>
      <c r="G345" s="41"/>
      <c r="H345" s="41"/>
      <c r="I345" s="41"/>
      <c r="J345" s="42" t="str">
        <f t="shared" si="49"/>
        <v xml:space="preserve"> </v>
      </c>
      <c r="K345" s="42" t="str">
        <f t="shared" si="50"/>
        <v xml:space="preserve"> </v>
      </c>
      <c r="L345" s="41">
        <f t="shared" si="48"/>
        <v>0</v>
      </c>
    </row>
    <row r="346" spans="1:22" x14ac:dyDescent="0.25">
      <c r="A346" s="54" t="s">
        <v>66</v>
      </c>
      <c r="B346" s="41"/>
      <c r="C346" s="41"/>
      <c r="D346" s="41"/>
      <c r="E346" s="41"/>
      <c r="F346" s="41">
        <f t="shared" si="51"/>
        <v>0</v>
      </c>
      <c r="G346" s="41"/>
      <c r="H346" s="41"/>
      <c r="I346" s="41"/>
      <c r="J346" s="42" t="str">
        <f t="shared" si="49"/>
        <v xml:space="preserve"> </v>
      </c>
      <c r="K346" s="42" t="str">
        <f t="shared" si="50"/>
        <v xml:space="preserve"> </v>
      </c>
      <c r="L346" s="41">
        <f t="shared" si="48"/>
        <v>0</v>
      </c>
    </row>
    <row r="347" spans="1:22" x14ac:dyDescent="0.25">
      <c r="A347" s="54" t="s">
        <v>67</v>
      </c>
      <c r="B347" s="41"/>
      <c r="C347" s="41"/>
      <c r="D347" s="41"/>
      <c r="E347" s="41"/>
      <c r="F347" s="41">
        <f t="shared" si="51"/>
        <v>0</v>
      </c>
      <c r="G347" s="41"/>
      <c r="H347" s="41"/>
      <c r="I347" s="41"/>
      <c r="J347" s="42" t="str">
        <f t="shared" si="49"/>
        <v xml:space="preserve"> </v>
      </c>
      <c r="K347" s="42" t="str">
        <f t="shared" si="50"/>
        <v xml:space="preserve"> </v>
      </c>
      <c r="L347" s="41">
        <f t="shared" si="48"/>
        <v>0</v>
      </c>
    </row>
    <row r="348" spans="1:22" x14ac:dyDescent="0.25">
      <c r="A348" s="40" t="s">
        <v>68</v>
      </c>
      <c r="B348" s="41"/>
      <c r="C348" s="41"/>
      <c r="D348" s="41"/>
      <c r="E348" s="41"/>
      <c r="F348" s="41">
        <f t="shared" si="51"/>
        <v>0</v>
      </c>
      <c r="G348" s="41"/>
      <c r="H348" s="41"/>
      <c r="I348" s="41"/>
      <c r="J348" s="42"/>
      <c r="K348" s="42"/>
      <c r="L348" s="41"/>
    </row>
    <row r="349" spans="1:22" x14ac:dyDescent="0.25">
      <c r="A349" s="64" t="s">
        <v>85</v>
      </c>
      <c r="B349" s="56">
        <f t="shared" ref="B349:I349" si="53">SUM(B313+B314+B334+B335+B336+B340+B342+B343+B348)</f>
        <v>353057</v>
      </c>
      <c r="C349" s="56">
        <f t="shared" si="53"/>
        <v>355348</v>
      </c>
      <c r="D349" s="56">
        <f t="shared" si="53"/>
        <v>381253</v>
      </c>
      <c r="E349" s="56">
        <f t="shared" si="53"/>
        <v>383230</v>
      </c>
      <c r="F349" s="56">
        <f t="shared" si="53"/>
        <v>395841</v>
      </c>
      <c r="G349" s="56">
        <f t="shared" si="53"/>
        <v>395841</v>
      </c>
      <c r="H349" s="56">
        <f t="shared" si="53"/>
        <v>0</v>
      </c>
      <c r="I349" s="56">
        <f t="shared" si="53"/>
        <v>0</v>
      </c>
      <c r="J349" s="57">
        <f>IF(B349&gt;0,SUM((F349/B349)*100)," ")</f>
        <v>112.11815655828946</v>
      </c>
      <c r="K349" s="58">
        <f>IF(D349&gt;0,SUM((F349/D349)*100)," ")</f>
        <v>103.82633054690717</v>
      </c>
      <c r="L349" s="59">
        <f t="shared" ref="L349:L385" si="54">SUM(F349-D349)</f>
        <v>14588</v>
      </c>
      <c r="M349" s="4">
        <f>F349-'[1]1d.mell.'!H161</f>
        <v>0</v>
      </c>
      <c r="N349" s="4">
        <f>G349-'[1]1d.mell.'!I161</f>
        <v>0</v>
      </c>
      <c r="O349" s="4">
        <f>H349-'[1]1d.mell.'!J161</f>
        <v>0</v>
      </c>
      <c r="P349" s="4">
        <f>I349-'[1]1d.mell.'!K161</f>
        <v>0</v>
      </c>
      <c r="Q349" s="2">
        <f>IF(F349-'[1]1d.mell.'!H161=0,0,1)</f>
        <v>0</v>
      </c>
      <c r="S349" s="4">
        <f>SUM(F349-D349)</f>
        <v>14588</v>
      </c>
    </row>
    <row r="350" spans="1:22" x14ac:dyDescent="0.25">
      <c r="A350" s="65" t="s">
        <v>86</v>
      </c>
      <c r="B350" s="61"/>
      <c r="C350" s="61"/>
      <c r="D350" s="61"/>
      <c r="E350" s="61"/>
      <c r="F350" s="61"/>
      <c r="G350" s="61"/>
      <c r="H350" s="61"/>
      <c r="I350" s="61"/>
      <c r="J350" s="42"/>
      <c r="K350" s="42"/>
      <c r="L350" s="61">
        <f t="shared" si="54"/>
        <v>0</v>
      </c>
    </row>
    <row r="351" spans="1:22" x14ac:dyDescent="0.25">
      <c r="A351" s="40" t="s">
        <v>33</v>
      </c>
      <c r="B351" s="41">
        <v>54693</v>
      </c>
      <c r="C351" s="41">
        <v>65227</v>
      </c>
      <c r="D351" s="41">
        <v>63822</v>
      </c>
      <c r="E351" s="41">
        <v>76723</v>
      </c>
      <c r="F351" s="41">
        <f>SUM(G351:I351)</f>
        <v>74162</v>
      </c>
      <c r="G351" s="41">
        <v>74162</v>
      </c>
      <c r="H351" s="41"/>
      <c r="I351" s="41"/>
      <c r="J351" s="42">
        <f t="shared" ref="J351:J385" si="55">IF(B351&gt;0,SUM((F351/B351)*100)," ")</f>
        <v>135.5968771140731</v>
      </c>
      <c r="K351" s="42">
        <f t="shared" ref="K351:K385" si="56">IF(D351&gt;0,SUM((F351/D351)*100)," ")</f>
        <v>116.20130989314031</v>
      </c>
      <c r="L351" s="41">
        <f t="shared" si="54"/>
        <v>10340</v>
      </c>
      <c r="U351" s="4">
        <f>722900+201000+101500+151800+194400+103900+268400</f>
        <v>1743900</v>
      </c>
      <c r="V351" s="4">
        <f>SUM(U351*0.195)</f>
        <v>340060.5</v>
      </c>
    </row>
    <row r="352" spans="1:22" x14ac:dyDescent="0.25">
      <c r="A352" s="40" t="s">
        <v>34</v>
      </c>
      <c r="B352" s="41">
        <v>10684</v>
      </c>
      <c r="C352" s="41">
        <v>13243</v>
      </c>
      <c r="D352" s="41">
        <v>12346</v>
      </c>
      <c r="E352" s="41">
        <v>14372</v>
      </c>
      <c r="F352" s="41">
        <f>SUM(G352:I352)</f>
        <v>12860</v>
      </c>
      <c r="G352" s="41">
        <v>12860</v>
      </c>
      <c r="H352" s="41"/>
      <c r="I352" s="41"/>
      <c r="J352" s="42">
        <f t="shared" si="55"/>
        <v>120.3669037813553</v>
      </c>
      <c r="K352" s="42">
        <f t="shared" si="56"/>
        <v>104.16329175441439</v>
      </c>
      <c r="L352" s="41">
        <f t="shared" si="54"/>
        <v>514</v>
      </c>
    </row>
    <row r="353" spans="1:12" x14ac:dyDescent="0.25">
      <c r="A353" s="40" t="s">
        <v>35</v>
      </c>
      <c r="B353" s="43"/>
      <c r="C353" s="43"/>
      <c r="D353" s="43"/>
      <c r="E353" s="43"/>
      <c r="F353" s="43"/>
      <c r="G353" s="43"/>
      <c r="H353" s="43"/>
      <c r="I353" s="43"/>
      <c r="J353" s="42" t="str">
        <f t="shared" si="55"/>
        <v xml:space="preserve"> </v>
      </c>
      <c r="K353" s="42" t="str">
        <f t="shared" si="56"/>
        <v xml:space="preserve"> </v>
      </c>
      <c r="L353" s="43">
        <f t="shared" si="54"/>
        <v>0</v>
      </c>
    </row>
    <row r="354" spans="1:12" x14ac:dyDescent="0.25">
      <c r="A354" s="44" t="s">
        <v>36</v>
      </c>
      <c r="B354" s="45">
        <v>5348</v>
      </c>
      <c r="C354" s="45">
        <v>4786</v>
      </c>
      <c r="D354" s="41">
        <v>4882</v>
      </c>
      <c r="E354" s="45">
        <v>4255</v>
      </c>
      <c r="F354" s="45">
        <f t="shared" ref="F354:F386" si="57">SUM(G354:I354)</f>
        <v>5076</v>
      </c>
      <c r="G354" s="45">
        <v>5076</v>
      </c>
      <c r="H354" s="45"/>
      <c r="I354" s="45"/>
      <c r="J354" s="63">
        <f t="shared" si="55"/>
        <v>94.913986537023192</v>
      </c>
      <c r="K354" s="63">
        <f t="shared" si="56"/>
        <v>103.97378123719787</v>
      </c>
      <c r="L354" s="45">
        <f t="shared" si="54"/>
        <v>194</v>
      </c>
    </row>
    <row r="355" spans="1:12" x14ac:dyDescent="0.25">
      <c r="A355" s="46" t="s">
        <v>37</v>
      </c>
      <c r="B355" s="41"/>
      <c r="C355" s="41"/>
      <c r="D355" s="41"/>
      <c r="E355" s="41"/>
      <c r="F355" s="41">
        <f t="shared" si="57"/>
        <v>0</v>
      </c>
      <c r="G355" s="41"/>
      <c r="H355" s="41"/>
      <c r="I355" s="41"/>
      <c r="J355" s="42" t="str">
        <f t="shared" si="55"/>
        <v xml:space="preserve"> </v>
      </c>
      <c r="K355" s="42" t="str">
        <f t="shared" si="56"/>
        <v xml:space="preserve"> </v>
      </c>
      <c r="L355" s="41">
        <f t="shared" si="54"/>
        <v>0</v>
      </c>
    </row>
    <row r="356" spans="1:12" x14ac:dyDescent="0.25">
      <c r="A356" s="47" t="s">
        <v>38</v>
      </c>
      <c r="B356" s="41"/>
      <c r="C356" s="41"/>
      <c r="D356" s="41"/>
      <c r="E356" s="41"/>
      <c r="F356" s="41">
        <f t="shared" si="57"/>
        <v>0</v>
      </c>
      <c r="G356" s="41"/>
      <c r="H356" s="41"/>
      <c r="I356" s="41"/>
      <c r="J356" s="42" t="str">
        <f t="shared" si="55"/>
        <v xml:space="preserve"> </v>
      </c>
      <c r="K356" s="42" t="str">
        <f t="shared" si="56"/>
        <v xml:space="preserve"> </v>
      </c>
      <c r="L356" s="41">
        <f t="shared" si="54"/>
        <v>0</v>
      </c>
    </row>
    <row r="357" spans="1:12" x14ac:dyDescent="0.25">
      <c r="A357" s="47" t="s">
        <v>39</v>
      </c>
      <c r="B357" s="41"/>
      <c r="C357" s="41">
        <v>9</v>
      </c>
      <c r="D357" s="41"/>
      <c r="E357" s="41"/>
      <c r="F357" s="41">
        <f t="shared" si="57"/>
        <v>0</v>
      </c>
      <c r="G357" s="41"/>
      <c r="H357" s="41"/>
      <c r="I357" s="41"/>
      <c r="J357" s="42" t="str">
        <f t="shared" si="55"/>
        <v xml:space="preserve"> </v>
      </c>
      <c r="K357" s="42" t="str">
        <f t="shared" si="56"/>
        <v xml:space="preserve"> </v>
      </c>
      <c r="L357" s="41">
        <f t="shared" si="54"/>
        <v>0</v>
      </c>
    </row>
    <row r="358" spans="1:12" x14ac:dyDescent="0.25">
      <c r="A358" s="44" t="s">
        <v>40</v>
      </c>
      <c r="B358" s="45">
        <v>1484</v>
      </c>
      <c r="C358" s="45">
        <v>1085</v>
      </c>
      <c r="D358" s="45">
        <v>3032</v>
      </c>
      <c r="E358" s="45">
        <v>2048</v>
      </c>
      <c r="F358" s="45">
        <f t="shared" si="57"/>
        <v>2068</v>
      </c>
      <c r="G358" s="45">
        <v>2068</v>
      </c>
      <c r="H358" s="45"/>
      <c r="I358" s="45"/>
      <c r="J358" s="63">
        <f t="shared" si="55"/>
        <v>139.35309973045821</v>
      </c>
      <c r="K358" s="63">
        <f t="shared" si="56"/>
        <v>68.205804749340373</v>
      </c>
      <c r="L358" s="45">
        <f t="shared" si="54"/>
        <v>-964</v>
      </c>
    </row>
    <row r="359" spans="1:12" x14ac:dyDescent="0.25">
      <c r="A359" s="44" t="s">
        <v>41</v>
      </c>
      <c r="B359" s="45">
        <f>60115+400</f>
        <v>60515</v>
      </c>
      <c r="C359" s="45">
        <v>54203</v>
      </c>
      <c r="D359" s="45">
        <v>71344</v>
      </c>
      <c r="E359" s="45">
        <v>71137</v>
      </c>
      <c r="F359" s="45">
        <f t="shared" si="57"/>
        <v>85554</v>
      </c>
      <c r="G359" s="45">
        <v>85554</v>
      </c>
      <c r="H359" s="45"/>
      <c r="I359" s="45"/>
      <c r="J359" s="63">
        <f t="shared" si="55"/>
        <v>141.37651821862349</v>
      </c>
      <c r="K359" s="63">
        <f t="shared" si="56"/>
        <v>119.91758241758241</v>
      </c>
      <c r="L359" s="45">
        <f t="shared" si="54"/>
        <v>14210</v>
      </c>
    </row>
    <row r="360" spans="1:12" x14ac:dyDescent="0.25">
      <c r="A360" s="48" t="s">
        <v>42</v>
      </c>
      <c r="B360" s="49"/>
      <c r="C360" s="49"/>
      <c r="D360" s="49"/>
      <c r="E360" s="49"/>
      <c r="F360" s="49">
        <f t="shared" si="57"/>
        <v>0</v>
      </c>
      <c r="G360" s="49"/>
      <c r="H360" s="49"/>
      <c r="I360" s="49"/>
      <c r="J360" s="42" t="str">
        <f t="shared" si="55"/>
        <v xml:space="preserve"> </v>
      </c>
      <c r="K360" s="42" t="str">
        <f t="shared" si="56"/>
        <v xml:space="preserve"> </v>
      </c>
      <c r="L360" s="49">
        <f t="shared" si="54"/>
        <v>0</v>
      </c>
    </row>
    <row r="361" spans="1:12" x14ac:dyDescent="0.25">
      <c r="A361" s="50" t="s">
        <v>43</v>
      </c>
      <c r="B361" s="41">
        <v>2935</v>
      </c>
      <c r="C361" s="41">
        <v>3697</v>
      </c>
      <c r="D361" s="41">
        <v>3212</v>
      </c>
      <c r="E361" s="41">
        <v>4328</v>
      </c>
      <c r="F361" s="41">
        <f t="shared" si="57"/>
        <v>3621</v>
      </c>
      <c r="G361" s="41">
        <v>3621</v>
      </c>
      <c r="H361" s="41"/>
      <c r="I361" s="41"/>
      <c r="J361" s="42">
        <f t="shared" si="55"/>
        <v>123.37308347529812</v>
      </c>
      <c r="K361" s="42">
        <f t="shared" si="56"/>
        <v>112.73349937733499</v>
      </c>
      <c r="L361" s="41">
        <f t="shared" si="54"/>
        <v>409</v>
      </c>
    </row>
    <row r="362" spans="1:12" x14ac:dyDescent="0.25">
      <c r="A362" s="50" t="s">
        <v>44</v>
      </c>
      <c r="B362" s="41">
        <v>7451</v>
      </c>
      <c r="C362" s="41">
        <v>4383</v>
      </c>
      <c r="D362" s="41">
        <v>7851</v>
      </c>
      <c r="E362" s="41">
        <v>7232</v>
      </c>
      <c r="F362" s="41">
        <f t="shared" si="57"/>
        <v>2100</v>
      </c>
      <c r="G362" s="41">
        <v>2100</v>
      </c>
      <c r="H362" s="41"/>
      <c r="I362" s="41"/>
      <c r="J362" s="42">
        <f t="shared" si="55"/>
        <v>28.184136357535898</v>
      </c>
      <c r="K362" s="42">
        <f t="shared" si="56"/>
        <v>26.748184944593046</v>
      </c>
      <c r="L362" s="41">
        <f t="shared" si="54"/>
        <v>-5751</v>
      </c>
    </row>
    <row r="363" spans="1:12" x14ac:dyDescent="0.25">
      <c r="A363" s="50" t="s">
        <v>45</v>
      </c>
      <c r="B363" s="41">
        <v>3830</v>
      </c>
      <c r="C363" s="41">
        <v>3703</v>
      </c>
      <c r="D363" s="41">
        <v>2641</v>
      </c>
      <c r="E363" s="41">
        <v>3385</v>
      </c>
      <c r="F363" s="41">
        <f t="shared" si="57"/>
        <v>7805</v>
      </c>
      <c r="G363" s="41">
        <v>7805</v>
      </c>
      <c r="H363" s="41"/>
      <c r="I363" s="41"/>
      <c r="J363" s="42">
        <f t="shared" si="55"/>
        <v>203.7859007832898</v>
      </c>
      <c r="K363" s="42">
        <f t="shared" si="56"/>
        <v>295.53199545626654</v>
      </c>
      <c r="L363" s="41">
        <f t="shared" si="54"/>
        <v>5164</v>
      </c>
    </row>
    <row r="364" spans="1:12" x14ac:dyDescent="0.25">
      <c r="A364" s="50" t="s">
        <v>46</v>
      </c>
      <c r="B364" s="41">
        <v>477</v>
      </c>
      <c r="C364" s="41">
        <v>541</v>
      </c>
      <c r="D364" s="41">
        <v>511</v>
      </c>
      <c r="E364" s="41">
        <v>919</v>
      </c>
      <c r="F364" s="41">
        <f t="shared" si="57"/>
        <v>580</v>
      </c>
      <c r="G364" s="41">
        <v>580</v>
      </c>
      <c r="H364" s="41"/>
      <c r="I364" s="41"/>
      <c r="J364" s="42">
        <f t="shared" si="55"/>
        <v>121.59329140461217</v>
      </c>
      <c r="K364" s="42">
        <f t="shared" si="56"/>
        <v>113.50293542074364</v>
      </c>
      <c r="L364" s="41">
        <f t="shared" si="54"/>
        <v>69</v>
      </c>
    </row>
    <row r="365" spans="1:12" x14ac:dyDescent="0.25">
      <c r="A365" s="50" t="s">
        <v>47</v>
      </c>
      <c r="B365" s="41"/>
      <c r="C365" s="41"/>
      <c r="D365" s="41"/>
      <c r="E365" s="41"/>
      <c r="F365" s="41">
        <f t="shared" si="57"/>
        <v>0</v>
      </c>
      <c r="G365" s="41"/>
      <c r="H365" s="41"/>
      <c r="I365" s="41"/>
      <c r="J365" s="42" t="str">
        <f t="shared" si="55"/>
        <v xml:space="preserve"> </v>
      </c>
      <c r="K365" s="42" t="str">
        <f t="shared" si="56"/>
        <v xml:space="preserve"> </v>
      </c>
      <c r="L365" s="41">
        <f t="shared" si="54"/>
        <v>0</v>
      </c>
    </row>
    <row r="366" spans="1:12" x14ac:dyDescent="0.25">
      <c r="A366" s="50" t="s">
        <v>48</v>
      </c>
      <c r="B366" s="41">
        <v>211</v>
      </c>
      <c r="C366" s="41">
        <v>160</v>
      </c>
      <c r="D366" s="41">
        <v>246</v>
      </c>
      <c r="E366" s="41">
        <v>198</v>
      </c>
      <c r="F366" s="41">
        <f t="shared" si="57"/>
        <v>236</v>
      </c>
      <c r="G366" s="41">
        <v>236</v>
      </c>
      <c r="H366" s="41"/>
      <c r="I366" s="41"/>
      <c r="J366" s="42">
        <f t="shared" si="55"/>
        <v>111.84834123222748</v>
      </c>
      <c r="K366" s="42">
        <f t="shared" si="56"/>
        <v>95.934959349593498</v>
      </c>
      <c r="L366" s="41">
        <f t="shared" si="54"/>
        <v>-10</v>
      </c>
    </row>
    <row r="367" spans="1:12" x14ac:dyDescent="0.25">
      <c r="A367" s="44" t="s">
        <v>49</v>
      </c>
      <c r="B367" s="45">
        <v>2173</v>
      </c>
      <c r="C367" s="45">
        <v>2531</v>
      </c>
      <c r="D367" s="45">
        <v>2429</v>
      </c>
      <c r="E367" s="45">
        <v>4145</v>
      </c>
      <c r="F367" s="45">
        <f t="shared" si="57"/>
        <v>2824</v>
      </c>
      <c r="G367" s="45">
        <v>2824</v>
      </c>
      <c r="H367" s="45"/>
      <c r="I367" s="45"/>
      <c r="J367" s="63">
        <f t="shared" si="55"/>
        <v>129.95858260469396</v>
      </c>
      <c r="K367" s="63">
        <f t="shared" si="56"/>
        <v>116.26183614656239</v>
      </c>
      <c r="L367" s="45">
        <f t="shared" si="54"/>
        <v>395</v>
      </c>
    </row>
    <row r="368" spans="1:12" x14ac:dyDescent="0.25">
      <c r="A368" s="44" t="s">
        <v>50</v>
      </c>
      <c r="B368" s="45">
        <v>17649</v>
      </c>
      <c r="C368" s="45">
        <v>12305</v>
      </c>
      <c r="D368" s="45">
        <v>14034</v>
      </c>
      <c r="E368" s="45">
        <v>16278</v>
      </c>
      <c r="F368" s="45">
        <f t="shared" si="57"/>
        <v>17664</v>
      </c>
      <c r="G368" s="45">
        <v>17664</v>
      </c>
      <c r="H368" s="45"/>
      <c r="I368" s="45"/>
      <c r="J368" s="63">
        <f t="shared" si="55"/>
        <v>100.08499065102838</v>
      </c>
      <c r="K368" s="63">
        <f t="shared" si="56"/>
        <v>125.8657545959812</v>
      </c>
      <c r="L368" s="45">
        <f t="shared" si="54"/>
        <v>3630</v>
      </c>
    </row>
    <row r="369" spans="1:12" x14ac:dyDescent="0.25">
      <c r="A369" s="50" t="s">
        <v>51</v>
      </c>
      <c r="B369" s="41">
        <v>12913</v>
      </c>
      <c r="C369" s="41">
        <v>12194</v>
      </c>
      <c r="D369" s="41">
        <v>13736</v>
      </c>
      <c r="E369" s="41">
        <v>14887</v>
      </c>
      <c r="F369" s="41">
        <f t="shared" si="57"/>
        <v>17366</v>
      </c>
      <c r="G369" s="41">
        <v>17366</v>
      </c>
      <c r="H369" s="41"/>
      <c r="I369" s="41"/>
      <c r="J369" s="42">
        <f t="shared" si="55"/>
        <v>134.48462789437002</v>
      </c>
      <c r="K369" s="42">
        <f t="shared" si="56"/>
        <v>126.42690739662201</v>
      </c>
      <c r="L369" s="41">
        <f t="shared" si="54"/>
        <v>3630</v>
      </c>
    </row>
    <row r="370" spans="1:12" x14ac:dyDescent="0.25">
      <c r="A370" s="51" t="s">
        <v>52</v>
      </c>
      <c r="B370" s="41">
        <v>4736</v>
      </c>
      <c r="C370" s="41"/>
      <c r="D370" s="41">
        <v>298</v>
      </c>
      <c r="E370" s="41">
        <v>1388</v>
      </c>
      <c r="F370" s="41">
        <f t="shared" si="57"/>
        <v>298</v>
      </c>
      <c r="G370" s="41">
        <v>298</v>
      </c>
      <c r="H370" s="41"/>
      <c r="I370" s="41"/>
      <c r="J370" s="42">
        <f t="shared" si="55"/>
        <v>6.2922297297297298</v>
      </c>
      <c r="K370" s="42">
        <f t="shared" si="56"/>
        <v>100</v>
      </c>
      <c r="L370" s="41">
        <f t="shared" si="54"/>
        <v>0</v>
      </c>
    </row>
    <row r="371" spans="1:12" x14ac:dyDescent="0.25">
      <c r="A371" s="50" t="s">
        <v>53</v>
      </c>
      <c r="B371" s="41"/>
      <c r="C371" s="41"/>
      <c r="D371" s="41"/>
      <c r="E371" s="41"/>
      <c r="F371" s="41">
        <f t="shared" si="57"/>
        <v>0</v>
      </c>
      <c r="G371" s="41"/>
      <c r="H371" s="41"/>
      <c r="I371" s="41"/>
      <c r="J371" s="42" t="str">
        <f t="shared" si="55"/>
        <v xml:space="preserve"> </v>
      </c>
      <c r="K371" s="42" t="str">
        <f t="shared" si="56"/>
        <v xml:space="preserve"> </v>
      </c>
      <c r="L371" s="41">
        <f t="shared" si="54"/>
        <v>0</v>
      </c>
    </row>
    <row r="372" spans="1:12" x14ac:dyDescent="0.25">
      <c r="A372" s="52" t="s">
        <v>54</v>
      </c>
      <c r="B372" s="53">
        <f>SUM(B354+B358+B359+B367+B368)</f>
        <v>87169</v>
      </c>
      <c r="C372" s="53">
        <v>74910</v>
      </c>
      <c r="D372" s="53">
        <f t="shared" ref="D372:I372" si="58">SUM(D354+D358+D359+D367+D368)</f>
        <v>95721</v>
      </c>
      <c r="E372" s="53">
        <f t="shared" si="58"/>
        <v>97863</v>
      </c>
      <c r="F372" s="53">
        <f t="shared" si="58"/>
        <v>113186</v>
      </c>
      <c r="G372" s="53">
        <f t="shared" si="58"/>
        <v>113186</v>
      </c>
      <c r="H372" s="53">
        <f t="shared" si="58"/>
        <v>0</v>
      </c>
      <c r="I372" s="53">
        <f t="shared" si="58"/>
        <v>0</v>
      </c>
      <c r="J372" s="42">
        <f t="shared" si="55"/>
        <v>129.84661978455642</v>
      </c>
      <c r="K372" s="42">
        <f t="shared" si="56"/>
        <v>118.24573500067905</v>
      </c>
      <c r="L372" s="53">
        <f t="shared" si="54"/>
        <v>17465</v>
      </c>
    </row>
    <row r="373" spans="1:12" x14ac:dyDescent="0.25">
      <c r="A373" s="40" t="s">
        <v>55</v>
      </c>
      <c r="B373" s="41"/>
      <c r="C373" s="41"/>
      <c r="D373" s="41"/>
      <c r="E373" s="41"/>
      <c r="F373" s="41">
        <f t="shared" si="57"/>
        <v>0</v>
      </c>
      <c r="G373" s="41"/>
      <c r="H373" s="41"/>
      <c r="I373" s="41"/>
      <c r="J373" s="42" t="str">
        <f t="shared" si="55"/>
        <v xml:space="preserve"> </v>
      </c>
      <c r="K373" s="42" t="str">
        <f t="shared" si="56"/>
        <v xml:space="preserve"> </v>
      </c>
      <c r="L373" s="41">
        <f t="shared" si="54"/>
        <v>0</v>
      </c>
    </row>
    <row r="374" spans="1:12" x14ac:dyDescent="0.25">
      <c r="A374" s="40" t="s">
        <v>56</v>
      </c>
      <c r="B374" s="41"/>
      <c r="C374" s="41"/>
      <c r="D374" s="41"/>
      <c r="E374" s="41"/>
      <c r="F374" s="41">
        <f t="shared" si="57"/>
        <v>0</v>
      </c>
      <c r="G374" s="41"/>
      <c r="H374" s="41"/>
      <c r="I374" s="41"/>
      <c r="J374" s="42" t="str">
        <f t="shared" si="55"/>
        <v xml:space="preserve"> </v>
      </c>
      <c r="K374" s="42" t="str">
        <f t="shared" si="56"/>
        <v xml:space="preserve"> </v>
      </c>
      <c r="L374" s="41">
        <f t="shared" si="54"/>
        <v>0</v>
      </c>
    </row>
    <row r="375" spans="1:12" x14ac:dyDescent="0.25">
      <c r="A375" s="52" t="s">
        <v>57</v>
      </c>
      <c r="B375" s="41"/>
      <c r="C375" s="41"/>
      <c r="D375" s="41"/>
      <c r="E375" s="41"/>
      <c r="F375" s="41">
        <f t="shared" si="57"/>
        <v>0</v>
      </c>
      <c r="G375" s="41"/>
      <c r="H375" s="41"/>
      <c r="I375" s="41"/>
      <c r="J375" s="42" t="str">
        <f t="shared" si="55"/>
        <v xml:space="preserve"> </v>
      </c>
      <c r="K375" s="42" t="str">
        <f t="shared" si="56"/>
        <v xml:space="preserve"> </v>
      </c>
      <c r="L375" s="41">
        <f t="shared" si="54"/>
        <v>0</v>
      </c>
    </row>
    <row r="376" spans="1:12" x14ac:dyDescent="0.25">
      <c r="A376" s="54" t="s">
        <v>58</v>
      </c>
      <c r="B376" s="41"/>
      <c r="C376" s="41"/>
      <c r="D376" s="41"/>
      <c r="E376" s="41"/>
      <c r="F376" s="41">
        <f t="shared" si="57"/>
        <v>0</v>
      </c>
      <c r="G376" s="41"/>
      <c r="H376" s="41"/>
      <c r="I376" s="41"/>
      <c r="J376" s="42" t="str">
        <f t="shared" si="55"/>
        <v xml:space="preserve"> </v>
      </c>
      <c r="K376" s="42" t="str">
        <f t="shared" si="56"/>
        <v xml:space="preserve"> </v>
      </c>
      <c r="L376" s="41">
        <f t="shared" si="54"/>
        <v>0</v>
      </c>
    </row>
    <row r="377" spans="1:12" x14ac:dyDescent="0.25">
      <c r="A377" s="54" t="s">
        <v>59</v>
      </c>
      <c r="B377" s="41"/>
      <c r="C377" s="41"/>
      <c r="D377" s="41"/>
      <c r="E377" s="41"/>
      <c r="F377" s="41">
        <f t="shared" si="57"/>
        <v>0</v>
      </c>
      <c r="G377" s="41"/>
      <c r="H377" s="41"/>
      <c r="I377" s="41"/>
      <c r="J377" s="42" t="str">
        <f t="shared" si="55"/>
        <v xml:space="preserve"> </v>
      </c>
      <c r="K377" s="42" t="str">
        <f t="shared" si="56"/>
        <v xml:space="preserve"> </v>
      </c>
      <c r="L377" s="41">
        <f t="shared" si="54"/>
        <v>0</v>
      </c>
    </row>
    <row r="378" spans="1:12" x14ac:dyDescent="0.25">
      <c r="A378" s="40" t="s">
        <v>60</v>
      </c>
      <c r="B378" s="41"/>
      <c r="C378" s="41">
        <v>3010</v>
      </c>
      <c r="D378" s="41"/>
      <c r="E378" s="41">
        <v>2641</v>
      </c>
      <c r="F378" s="41">
        <f t="shared" si="57"/>
        <v>0</v>
      </c>
      <c r="G378" s="41"/>
      <c r="H378" s="41"/>
      <c r="I378" s="41"/>
      <c r="J378" s="42" t="str">
        <f t="shared" si="55"/>
        <v xml:space="preserve"> </v>
      </c>
      <c r="K378" s="42" t="str">
        <f t="shared" si="56"/>
        <v xml:space="preserve"> </v>
      </c>
      <c r="L378" s="41">
        <f t="shared" si="54"/>
        <v>0</v>
      </c>
    </row>
    <row r="379" spans="1:12" x14ac:dyDescent="0.25">
      <c r="A379" s="46" t="s">
        <v>61</v>
      </c>
      <c r="B379" s="41"/>
      <c r="C379" s="41">
        <v>345</v>
      </c>
      <c r="D379" s="41"/>
      <c r="E379" s="41">
        <v>2641</v>
      </c>
      <c r="F379" s="41">
        <f t="shared" si="57"/>
        <v>0</v>
      </c>
      <c r="G379" s="41"/>
      <c r="H379" s="41"/>
      <c r="I379" s="41"/>
      <c r="J379" s="42" t="str">
        <f t="shared" si="55"/>
        <v xml:space="preserve"> </v>
      </c>
      <c r="K379" s="42" t="str">
        <f t="shared" si="56"/>
        <v xml:space="preserve"> </v>
      </c>
      <c r="L379" s="41">
        <f t="shared" si="54"/>
        <v>0</v>
      </c>
    </row>
    <row r="380" spans="1:12" x14ac:dyDescent="0.25">
      <c r="A380" s="40" t="s">
        <v>62</v>
      </c>
      <c r="B380" s="41"/>
      <c r="C380" s="41">
        <v>706</v>
      </c>
      <c r="D380" s="41"/>
      <c r="E380" s="41"/>
      <c r="F380" s="41">
        <f t="shared" si="57"/>
        <v>0</v>
      </c>
      <c r="G380" s="41"/>
      <c r="H380" s="41"/>
      <c r="I380" s="41"/>
      <c r="J380" s="42" t="str">
        <f t="shared" si="55"/>
        <v xml:space="preserve"> </v>
      </c>
      <c r="K380" s="42" t="str">
        <f t="shared" si="56"/>
        <v xml:space="preserve"> </v>
      </c>
      <c r="L380" s="41">
        <f t="shared" si="54"/>
        <v>0</v>
      </c>
    </row>
    <row r="381" spans="1:12" x14ac:dyDescent="0.25">
      <c r="A381" s="40" t="s">
        <v>63</v>
      </c>
      <c r="B381" s="41"/>
      <c r="C381" s="41"/>
      <c r="D381" s="41"/>
      <c r="E381" s="41"/>
      <c r="F381" s="41">
        <f t="shared" si="57"/>
        <v>0</v>
      </c>
      <c r="G381" s="41"/>
      <c r="H381" s="41"/>
      <c r="I381" s="41"/>
      <c r="J381" s="42" t="str">
        <f t="shared" si="55"/>
        <v xml:space="preserve"> </v>
      </c>
      <c r="K381" s="42" t="str">
        <f t="shared" si="56"/>
        <v xml:space="preserve"> </v>
      </c>
      <c r="L381" s="41">
        <f t="shared" si="54"/>
        <v>0</v>
      </c>
    </row>
    <row r="382" spans="1:12" x14ac:dyDescent="0.25">
      <c r="A382" s="52" t="s">
        <v>64</v>
      </c>
      <c r="B382" s="41"/>
      <c r="C382" s="41"/>
      <c r="D382" s="41"/>
      <c r="E382" s="41"/>
      <c r="F382" s="41">
        <f t="shared" si="57"/>
        <v>0</v>
      </c>
      <c r="G382" s="41"/>
      <c r="H382" s="41"/>
      <c r="I382" s="41"/>
      <c r="J382" s="42" t="str">
        <f t="shared" si="55"/>
        <v xml:space="preserve"> </v>
      </c>
      <c r="K382" s="42" t="str">
        <f t="shared" si="56"/>
        <v xml:space="preserve"> </v>
      </c>
      <c r="L382" s="41">
        <f t="shared" si="54"/>
        <v>0</v>
      </c>
    </row>
    <row r="383" spans="1:12" x14ac:dyDescent="0.25">
      <c r="A383" s="54" t="s">
        <v>65</v>
      </c>
      <c r="B383" s="41"/>
      <c r="C383" s="41"/>
      <c r="D383" s="41"/>
      <c r="E383" s="41"/>
      <c r="F383" s="41">
        <f t="shared" si="57"/>
        <v>0</v>
      </c>
      <c r="G383" s="41"/>
      <c r="H383" s="41"/>
      <c r="I383" s="41"/>
      <c r="J383" s="42" t="str">
        <f t="shared" si="55"/>
        <v xml:space="preserve"> </v>
      </c>
      <c r="K383" s="42" t="str">
        <f t="shared" si="56"/>
        <v xml:space="preserve"> </v>
      </c>
      <c r="L383" s="41">
        <f t="shared" si="54"/>
        <v>0</v>
      </c>
    </row>
    <row r="384" spans="1:12" x14ac:dyDescent="0.25">
      <c r="A384" s="54" t="s">
        <v>66</v>
      </c>
      <c r="B384" s="41"/>
      <c r="C384" s="41"/>
      <c r="D384" s="41"/>
      <c r="E384" s="41"/>
      <c r="F384" s="41">
        <f t="shared" si="57"/>
        <v>0</v>
      </c>
      <c r="G384" s="41"/>
      <c r="H384" s="41"/>
      <c r="I384" s="41"/>
      <c r="J384" s="42" t="str">
        <f t="shared" si="55"/>
        <v xml:space="preserve"> </v>
      </c>
      <c r="K384" s="42" t="str">
        <f t="shared" si="56"/>
        <v xml:space="preserve"> </v>
      </c>
      <c r="L384" s="41">
        <f t="shared" si="54"/>
        <v>0</v>
      </c>
    </row>
    <row r="385" spans="1:22" x14ac:dyDescent="0.25">
      <c r="A385" s="54" t="s">
        <v>67</v>
      </c>
      <c r="B385" s="41"/>
      <c r="C385" s="41"/>
      <c r="D385" s="41"/>
      <c r="E385" s="41"/>
      <c r="F385" s="41">
        <f t="shared" si="57"/>
        <v>0</v>
      </c>
      <c r="G385" s="41"/>
      <c r="H385" s="41"/>
      <c r="I385" s="41"/>
      <c r="J385" s="42" t="str">
        <f t="shared" si="55"/>
        <v xml:space="preserve"> </v>
      </c>
      <c r="K385" s="42" t="str">
        <f t="shared" si="56"/>
        <v xml:space="preserve"> </v>
      </c>
      <c r="L385" s="41">
        <f t="shared" si="54"/>
        <v>0</v>
      </c>
    </row>
    <row r="386" spans="1:22" x14ac:dyDescent="0.25">
      <c r="A386" s="40" t="s">
        <v>68</v>
      </c>
      <c r="B386" s="41"/>
      <c r="C386" s="41"/>
      <c r="D386" s="41"/>
      <c r="E386" s="41"/>
      <c r="F386" s="41">
        <f t="shared" si="57"/>
        <v>0</v>
      </c>
      <c r="G386" s="41"/>
      <c r="H386" s="41"/>
      <c r="I386" s="41"/>
      <c r="J386" s="42"/>
      <c r="K386" s="42"/>
      <c r="L386" s="41"/>
    </row>
    <row r="387" spans="1:22" x14ac:dyDescent="0.25">
      <c r="A387" s="64" t="s">
        <v>87</v>
      </c>
      <c r="B387" s="56">
        <f t="shared" ref="B387:I387" si="59">SUM(B351+B352+B372+B373+B374+B378+B380+B381+B386)</f>
        <v>152546</v>
      </c>
      <c r="C387" s="56">
        <f t="shared" si="59"/>
        <v>157096</v>
      </c>
      <c r="D387" s="56">
        <f t="shared" si="59"/>
        <v>171889</v>
      </c>
      <c r="E387" s="56">
        <f t="shared" si="59"/>
        <v>191599</v>
      </c>
      <c r="F387" s="56">
        <f t="shared" si="59"/>
        <v>200208</v>
      </c>
      <c r="G387" s="56">
        <f t="shared" si="59"/>
        <v>200208</v>
      </c>
      <c r="H387" s="56">
        <f t="shared" si="59"/>
        <v>0</v>
      </c>
      <c r="I387" s="56">
        <f t="shared" si="59"/>
        <v>0</v>
      </c>
      <c r="J387" s="57">
        <f>IF(B387&gt;0,SUM((F387/B387)*100)," ")</f>
        <v>131.24434596777365</v>
      </c>
      <c r="K387" s="58">
        <f>IF(D387&gt;0,SUM((F387/D387)*100)," ")</f>
        <v>116.47516711366055</v>
      </c>
      <c r="L387" s="59">
        <f t="shared" ref="L387:L423" si="60">SUM(F387-D387)</f>
        <v>28319</v>
      </c>
      <c r="M387" s="4">
        <f>F387-'[1]1d.mell.'!H178</f>
        <v>0</v>
      </c>
      <c r="N387" s="4">
        <f>G387-'[1]1d.mell.'!I178</f>
        <v>0</v>
      </c>
      <c r="O387" s="4">
        <f>H387-'[1]1d.mell.'!J178</f>
        <v>0</v>
      </c>
      <c r="P387" s="4">
        <f>I387-'[1]1d.mell.'!K178</f>
        <v>0</v>
      </c>
      <c r="Q387" s="2">
        <f>IF(F387-'[1]1d.mell.'!H178=0,0,1)</f>
        <v>0</v>
      </c>
      <c r="S387" s="4">
        <f>SUM(F387-D387)</f>
        <v>28319</v>
      </c>
    </row>
    <row r="388" spans="1:22" x14ac:dyDescent="0.25">
      <c r="A388" s="65" t="s">
        <v>88</v>
      </c>
      <c r="B388" s="61"/>
      <c r="C388" s="61"/>
      <c r="D388" s="61"/>
      <c r="E388" s="61"/>
      <c r="F388" s="61"/>
      <c r="G388" s="61"/>
      <c r="H388" s="61"/>
      <c r="I388" s="61"/>
      <c r="J388" s="42"/>
      <c r="K388" s="42"/>
      <c r="L388" s="61">
        <f t="shared" si="60"/>
        <v>0</v>
      </c>
    </row>
    <row r="389" spans="1:22" x14ac:dyDescent="0.25">
      <c r="A389" s="40" t="s">
        <v>33</v>
      </c>
      <c r="B389" s="41">
        <v>37209</v>
      </c>
      <c r="C389" s="41">
        <v>43538</v>
      </c>
      <c r="D389" s="41">
        <f>49325-2510+751-2200</f>
        <v>45366</v>
      </c>
      <c r="E389" s="41">
        <v>58543</v>
      </c>
      <c r="F389" s="41">
        <f>SUM(G389:I389)</f>
        <v>52525</v>
      </c>
      <c r="G389" s="41">
        <v>52525</v>
      </c>
      <c r="H389" s="41"/>
      <c r="I389" s="41"/>
      <c r="J389" s="42">
        <f t="shared" ref="J389:J423" si="61">IF(B389&gt;0,SUM((F389/B389)*100)," ")</f>
        <v>141.16208444193609</v>
      </c>
      <c r="K389" s="42">
        <f t="shared" ref="K389:K423" si="62">IF(D389&gt;0,SUM((F389/D389)*100)," ")</f>
        <v>115.78054049288014</v>
      </c>
      <c r="L389" s="41">
        <f t="shared" si="60"/>
        <v>7159</v>
      </c>
      <c r="U389" s="4">
        <f>452704+511402</f>
        <v>964106</v>
      </c>
      <c r="V389" s="4">
        <f>SUM(U389*0.195)</f>
        <v>188000.67</v>
      </c>
    </row>
    <row r="390" spans="1:22" x14ac:dyDescent="0.25">
      <c r="A390" s="40" t="s">
        <v>34</v>
      </c>
      <c r="B390" s="41">
        <v>7097</v>
      </c>
      <c r="C390" s="41">
        <v>8428</v>
      </c>
      <c r="D390" s="41">
        <f>9226-490+147-429</f>
        <v>8454</v>
      </c>
      <c r="E390" s="41">
        <v>10694</v>
      </c>
      <c r="F390" s="41">
        <f>SUM(G390:I390)</f>
        <v>8688</v>
      </c>
      <c r="G390" s="41">
        <v>8688</v>
      </c>
      <c r="H390" s="41"/>
      <c r="I390" s="41"/>
      <c r="J390" s="42">
        <f t="shared" si="61"/>
        <v>122.41792306608426</v>
      </c>
      <c r="K390" s="42">
        <f t="shared" si="62"/>
        <v>102.7679205110007</v>
      </c>
      <c r="L390" s="41">
        <f t="shared" si="60"/>
        <v>234</v>
      </c>
    </row>
    <row r="391" spans="1:22" x14ac:dyDescent="0.25">
      <c r="A391" s="40" t="s">
        <v>35</v>
      </c>
      <c r="B391" s="43"/>
      <c r="C391" s="43"/>
      <c r="D391" s="43"/>
      <c r="E391" s="43"/>
      <c r="F391" s="43"/>
      <c r="G391" s="43"/>
      <c r="H391" s="43"/>
      <c r="I391" s="43"/>
      <c r="J391" s="42" t="str">
        <f t="shared" si="61"/>
        <v xml:space="preserve"> </v>
      </c>
      <c r="K391" s="42" t="str">
        <f t="shared" si="62"/>
        <v xml:space="preserve"> </v>
      </c>
      <c r="L391" s="43">
        <f t="shared" si="60"/>
        <v>0</v>
      </c>
    </row>
    <row r="392" spans="1:22" x14ac:dyDescent="0.25">
      <c r="A392" s="44" t="s">
        <v>36</v>
      </c>
      <c r="B392" s="45">
        <v>4250</v>
      </c>
      <c r="C392" s="45">
        <v>3036</v>
      </c>
      <c r="D392" s="45">
        <v>3691</v>
      </c>
      <c r="E392" s="45">
        <v>4298</v>
      </c>
      <c r="F392" s="45">
        <f t="shared" ref="F392:F424" si="63">SUM(G392:I392)</f>
        <v>16345</v>
      </c>
      <c r="G392" s="45">
        <v>16345</v>
      </c>
      <c r="H392" s="45"/>
      <c r="I392" s="45"/>
      <c r="J392" s="63">
        <f t="shared" si="61"/>
        <v>384.58823529411762</v>
      </c>
      <c r="K392" s="63">
        <f t="shared" si="62"/>
        <v>442.83392034678951</v>
      </c>
      <c r="L392" s="45">
        <f t="shared" si="60"/>
        <v>12654</v>
      </c>
    </row>
    <row r="393" spans="1:22" x14ac:dyDescent="0.25">
      <c r="A393" s="46" t="s">
        <v>37</v>
      </c>
      <c r="B393" s="41"/>
      <c r="C393" s="41"/>
      <c r="D393" s="41"/>
      <c r="E393" s="41"/>
      <c r="F393" s="41">
        <f t="shared" si="63"/>
        <v>0</v>
      </c>
      <c r="G393" s="41"/>
      <c r="H393" s="41"/>
      <c r="I393" s="41"/>
      <c r="J393" s="42" t="str">
        <f t="shared" si="61"/>
        <v xml:space="preserve"> </v>
      </c>
      <c r="K393" s="42" t="str">
        <f t="shared" si="62"/>
        <v xml:space="preserve"> </v>
      </c>
      <c r="L393" s="41">
        <f t="shared" si="60"/>
        <v>0</v>
      </c>
    </row>
    <row r="394" spans="1:22" x14ac:dyDescent="0.25">
      <c r="A394" s="47" t="s">
        <v>38</v>
      </c>
      <c r="B394" s="41">
        <v>280</v>
      </c>
      <c r="C394" s="41">
        <v>135</v>
      </c>
      <c r="D394" s="41">
        <v>100</v>
      </c>
      <c r="E394" s="41">
        <v>47</v>
      </c>
      <c r="F394" s="41">
        <f t="shared" si="63"/>
        <v>100</v>
      </c>
      <c r="G394" s="41">
        <v>100</v>
      </c>
      <c r="H394" s="41"/>
      <c r="I394" s="41"/>
      <c r="J394" s="42">
        <f t="shared" si="61"/>
        <v>35.714285714285715</v>
      </c>
      <c r="K394" s="42">
        <f t="shared" si="62"/>
        <v>100</v>
      </c>
      <c r="L394" s="41">
        <f t="shared" si="60"/>
        <v>0</v>
      </c>
    </row>
    <row r="395" spans="1:22" x14ac:dyDescent="0.25">
      <c r="A395" s="47" t="s">
        <v>39</v>
      </c>
      <c r="B395" s="41">
        <v>150</v>
      </c>
      <c r="C395" s="41">
        <v>397</v>
      </c>
      <c r="D395" s="41">
        <v>750</v>
      </c>
      <c r="E395" s="41">
        <v>1100</v>
      </c>
      <c r="F395" s="41">
        <f t="shared" si="63"/>
        <v>1100</v>
      </c>
      <c r="G395" s="41">
        <v>1100</v>
      </c>
      <c r="H395" s="41"/>
      <c r="I395" s="41"/>
      <c r="J395" s="42">
        <f t="shared" si="61"/>
        <v>733.33333333333326</v>
      </c>
      <c r="K395" s="42">
        <f t="shared" si="62"/>
        <v>146.66666666666666</v>
      </c>
      <c r="L395" s="41">
        <f t="shared" si="60"/>
        <v>350</v>
      </c>
    </row>
    <row r="396" spans="1:22" x14ac:dyDescent="0.25">
      <c r="A396" s="44" t="s">
        <v>40</v>
      </c>
      <c r="B396" s="45">
        <v>632</v>
      </c>
      <c r="C396" s="45">
        <v>403</v>
      </c>
      <c r="D396" s="45">
        <v>492</v>
      </c>
      <c r="E396" s="45">
        <v>750</v>
      </c>
      <c r="F396" s="45">
        <f t="shared" si="63"/>
        <v>970</v>
      </c>
      <c r="G396" s="45">
        <v>970</v>
      </c>
      <c r="H396" s="45"/>
      <c r="I396" s="45"/>
      <c r="J396" s="42">
        <f t="shared" si="61"/>
        <v>153.48101265822785</v>
      </c>
      <c r="K396" s="42">
        <f t="shared" si="62"/>
        <v>197.15447154471545</v>
      </c>
      <c r="L396" s="45">
        <f t="shared" si="60"/>
        <v>478</v>
      </c>
    </row>
    <row r="397" spans="1:22" x14ac:dyDescent="0.25">
      <c r="A397" s="44" t="s">
        <v>41</v>
      </c>
      <c r="B397" s="45">
        <v>22131</v>
      </c>
      <c r="C397" s="45">
        <v>15739</v>
      </c>
      <c r="D397" s="45">
        <v>25089</v>
      </c>
      <c r="E397" s="45">
        <v>32542</v>
      </c>
      <c r="F397" s="45">
        <f t="shared" si="63"/>
        <v>198160</v>
      </c>
      <c r="G397" s="45">
        <v>198160</v>
      </c>
      <c r="H397" s="45"/>
      <c r="I397" s="45"/>
      <c r="J397" s="42">
        <f t="shared" si="61"/>
        <v>895.39559893362264</v>
      </c>
      <c r="K397" s="42">
        <f t="shared" si="62"/>
        <v>789.82821156682212</v>
      </c>
      <c r="L397" s="45">
        <f t="shared" si="60"/>
        <v>173071</v>
      </c>
    </row>
    <row r="398" spans="1:22" x14ac:dyDescent="0.25">
      <c r="A398" s="48" t="s">
        <v>42</v>
      </c>
      <c r="B398" s="49"/>
      <c r="C398" s="49"/>
      <c r="D398" s="49"/>
      <c r="E398" s="49"/>
      <c r="F398" s="49">
        <f t="shared" si="63"/>
        <v>0</v>
      </c>
      <c r="G398" s="49"/>
      <c r="H398" s="49"/>
      <c r="I398" s="49"/>
      <c r="J398" s="42" t="str">
        <f t="shared" si="61"/>
        <v xml:space="preserve"> </v>
      </c>
      <c r="K398" s="42" t="str">
        <f t="shared" si="62"/>
        <v xml:space="preserve"> </v>
      </c>
      <c r="L398" s="49">
        <f t="shared" si="60"/>
        <v>0</v>
      </c>
    </row>
    <row r="399" spans="1:22" x14ac:dyDescent="0.25">
      <c r="A399" s="50" t="s">
        <v>43</v>
      </c>
      <c r="B399" s="41">
        <v>2245</v>
      </c>
      <c r="C399" s="41">
        <v>1641</v>
      </c>
      <c r="D399" s="41">
        <v>2239</v>
      </c>
      <c r="E399" s="41">
        <v>2239</v>
      </c>
      <c r="F399" s="41">
        <f t="shared" si="63"/>
        <v>2239</v>
      </c>
      <c r="G399" s="41">
        <v>2239</v>
      </c>
      <c r="H399" s="41"/>
      <c r="I399" s="41"/>
      <c r="J399" s="42">
        <f t="shared" si="61"/>
        <v>99.732739420935417</v>
      </c>
      <c r="K399" s="42">
        <f t="shared" si="62"/>
        <v>100</v>
      </c>
      <c r="L399" s="41">
        <f t="shared" si="60"/>
        <v>0</v>
      </c>
    </row>
    <row r="400" spans="1:22" x14ac:dyDescent="0.25">
      <c r="A400" s="50" t="s">
        <v>44</v>
      </c>
      <c r="B400" s="41">
        <v>1751</v>
      </c>
      <c r="C400" s="41">
        <v>1673</v>
      </c>
      <c r="D400" s="41">
        <v>1753</v>
      </c>
      <c r="E400" s="41">
        <v>2100</v>
      </c>
      <c r="F400" s="41">
        <f t="shared" si="63"/>
        <v>2100</v>
      </c>
      <c r="G400" s="41">
        <v>2100</v>
      </c>
      <c r="H400" s="41"/>
      <c r="I400" s="41"/>
      <c r="J400" s="42">
        <f t="shared" si="61"/>
        <v>119.93146773272416</v>
      </c>
      <c r="K400" s="42">
        <f t="shared" si="62"/>
        <v>119.79463776383344</v>
      </c>
      <c r="L400" s="41">
        <f t="shared" si="60"/>
        <v>347</v>
      </c>
    </row>
    <row r="401" spans="1:12" x14ac:dyDescent="0.25">
      <c r="A401" s="50" t="s">
        <v>45</v>
      </c>
      <c r="B401" s="41">
        <v>3726</v>
      </c>
      <c r="C401" s="41">
        <v>3512</v>
      </c>
      <c r="D401" s="41">
        <v>3501</v>
      </c>
      <c r="E401" s="41">
        <v>3501</v>
      </c>
      <c r="F401" s="41">
        <f t="shared" si="63"/>
        <v>3501</v>
      </c>
      <c r="G401" s="41">
        <v>3501</v>
      </c>
      <c r="H401" s="41"/>
      <c r="I401" s="41"/>
      <c r="J401" s="42">
        <f t="shared" si="61"/>
        <v>93.961352657004824</v>
      </c>
      <c r="K401" s="42">
        <f t="shared" si="62"/>
        <v>100</v>
      </c>
      <c r="L401" s="41">
        <f t="shared" si="60"/>
        <v>0</v>
      </c>
    </row>
    <row r="402" spans="1:12" x14ac:dyDescent="0.25">
      <c r="A402" s="50" t="s">
        <v>46</v>
      </c>
      <c r="B402" s="41">
        <v>279</v>
      </c>
      <c r="C402" s="41">
        <v>212</v>
      </c>
      <c r="D402" s="41">
        <v>279</v>
      </c>
      <c r="E402" s="41">
        <v>120</v>
      </c>
      <c r="F402" s="41">
        <f t="shared" si="63"/>
        <v>279</v>
      </c>
      <c r="G402" s="41">
        <v>279</v>
      </c>
      <c r="H402" s="41"/>
      <c r="I402" s="41"/>
      <c r="J402" s="42">
        <f t="shared" si="61"/>
        <v>100</v>
      </c>
      <c r="K402" s="42">
        <f t="shared" si="62"/>
        <v>100</v>
      </c>
      <c r="L402" s="41">
        <f t="shared" si="60"/>
        <v>0</v>
      </c>
    </row>
    <row r="403" spans="1:12" x14ac:dyDescent="0.25">
      <c r="A403" s="50" t="s">
        <v>47</v>
      </c>
      <c r="B403" s="41"/>
      <c r="C403" s="41"/>
      <c r="D403" s="41"/>
      <c r="E403" s="41"/>
      <c r="F403" s="41">
        <f t="shared" si="63"/>
        <v>0</v>
      </c>
      <c r="G403" s="41"/>
      <c r="H403" s="41"/>
      <c r="I403" s="41"/>
      <c r="J403" s="42" t="str">
        <f t="shared" si="61"/>
        <v xml:space="preserve"> </v>
      </c>
      <c r="K403" s="42" t="str">
        <f t="shared" si="62"/>
        <v xml:space="preserve"> </v>
      </c>
      <c r="L403" s="41">
        <f t="shared" si="60"/>
        <v>0</v>
      </c>
    </row>
    <row r="404" spans="1:12" x14ac:dyDescent="0.25">
      <c r="A404" s="50" t="s">
        <v>48</v>
      </c>
      <c r="B404" s="41">
        <v>74</v>
      </c>
      <c r="C404" s="41">
        <v>73</v>
      </c>
      <c r="D404" s="41">
        <v>74</v>
      </c>
      <c r="E404" s="41">
        <v>74</v>
      </c>
      <c r="F404" s="41">
        <f t="shared" si="63"/>
        <v>74</v>
      </c>
      <c r="G404" s="41">
        <v>74</v>
      </c>
      <c r="H404" s="41"/>
      <c r="I404" s="41"/>
      <c r="J404" s="42">
        <f t="shared" si="61"/>
        <v>100</v>
      </c>
      <c r="K404" s="42">
        <f t="shared" si="62"/>
        <v>100</v>
      </c>
      <c r="L404" s="41">
        <f t="shared" si="60"/>
        <v>0</v>
      </c>
    </row>
    <row r="405" spans="1:12" x14ac:dyDescent="0.25">
      <c r="A405" s="44" t="s">
        <v>49</v>
      </c>
      <c r="B405" s="45">
        <v>535</v>
      </c>
      <c r="C405" s="45">
        <v>786</v>
      </c>
      <c r="D405" s="45">
        <v>535</v>
      </c>
      <c r="E405" s="45">
        <v>2981</v>
      </c>
      <c r="F405" s="45">
        <f t="shared" si="63"/>
        <v>2500</v>
      </c>
      <c r="G405" s="45">
        <v>2500</v>
      </c>
      <c r="H405" s="45"/>
      <c r="I405" s="45"/>
      <c r="J405" s="63">
        <f t="shared" si="61"/>
        <v>467.28971962616822</v>
      </c>
      <c r="K405" s="63">
        <f t="shared" si="62"/>
        <v>467.28971962616822</v>
      </c>
      <c r="L405" s="45">
        <f t="shared" si="60"/>
        <v>1965</v>
      </c>
    </row>
    <row r="406" spans="1:12" x14ac:dyDescent="0.25">
      <c r="A406" s="44" t="s">
        <v>50</v>
      </c>
      <c r="B406" s="45">
        <v>4868</v>
      </c>
      <c r="C406" s="45">
        <v>3938</v>
      </c>
      <c r="D406" s="45">
        <v>4993</v>
      </c>
      <c r="E406" s="45">
        <v>8198</v>
      </c>
      <c r="F406" s="45">
        <f t="shared" si="63"/>
        <v>55684</v>
      </c>
      <c r="G406" s="45">
        <v>55684</v>
      </c>
      <c r="H406" s="45"/>
      <c r="I406" s="45"/>
      <c r="J406" s="63">
        <f t="shared" si="61"/>
        <v>1143.8783894823337</v>
      </c>
      <c r="K406" s="63">
        <f t="shared" si="62"/>
        <v>1115.2413378730221</v>
      </c>
      <c r="L406" s="45">
        <f t="shared" si="60"/>
        <v>50691</v>
      </c>
    </row>
    <row r="407" spans="1:12" x14ac:dyDescent="0.25">
      <c r="A407" s="50" t="s">
        <v>51</v>
      </c>
      <c r="B407" s="41">
        <v>4868</v>
      </c>
      <c r="C407" s="41">
        <v>3575</v>
      </c>
      <c r="D407" s="41">
        <v>4993</v>
      </c>
      <c r="E407" s="41">
        <v>7410</v>
      </c>
      <c r="F407" s="41">
        <f t="shared" si="63"/>
        <v>48942</v>
      </c>
      <c r="G407" s="41">
        <v>48942</v>
      </c>
      <c r="H407" s="41"/>
      <c r="I407" s="41"/>
      <c r="J407" s="42">
        <f t="shared" si="61"/>
        <v>1005.3820870994248</v>
      </c>
      <c r="K407" s="42">
        <f t="shared" si="62"/>
        <v>980.21229721610257</v>
      </c>
      <c r="L407" s="41">
        <f t="shared" si="60"/>
        <v>43949</v>
      </c>
    </row>
    <row r="408" spans="1:12" x14ac:dyDescent="0.25">
      <c r="A408" s="51" t="s">
        <v>52</v>
      </c>
      <c r="B408" s="41"/>
      <c r="C408" s="41">
        <v>240</v>
      </c>
      <c r="D408" s="41"/>
      <c r="E408" s="41"/>
      <c r="F408" s="41">
        <f t="shared" si="63"/>
        <v>6742</v>
      </c>
      <c r="G408" s="41">
        <v>6742</v>
      </c>
      <c r="H408" s="41"/>
      <c r="I408" s="41"/>
      <c r="J408" s="42" t="str">
        <f t="shared" si="61"/>
        <v xml:space="preserve"> </v>
      </c>
      <c r="K408" s="42" t="str">
        <f t="shared" si="62"/>
        <v xml:space="preserve"> </v>
      </c>
      <c r="L408" s="41">
        <f t="shared" si="60"/>
        <v>6742</v>
      </c>
    </row>
    <row r="409" spans="1:12" x14ac:dyDescent="0.25">
      <c r="A409" s="50" t="s">
        <v>53</v>
      </c>
      <c r="B409" s="41"/>
      <c r="C409" s="41"/>
      <c r="D409" s="41"/>
      <c r="E409" s="41"/>
      <c r="F409" s="41">
        <f t="shared" si="63"/>
        <v>0</v>
      </c>
      <c r="G409" s="41"/>
      <c r="H409" s="41"/>
      <c r="I409" s="41"/>
      <c r="J409" s="42" t="str">
        <f t="shared" si="61"/>
        <v xml:space="preserve"> </v>
      </c>
      <c r="K409" s="42" t="str">
        <f t="shared" si="62"/>
        <v xml:space="preserve"> </v>
      </c>
      <c r="L409" s="41">
        <f t="shared" si="60"/>
        <v>0</v>
      </c>
    </row>
    <row r="410" spans="1:12" x14ac:dyDescent="0.25">
      <c r="A410" s="52" t="s">
        <v>54</v>
      </c>
      <c r="B410" s="53">
        <f>SUM(B392+B396+B397+B405+B406)</f>
        <v>32416</v>
      </c>
      <c r="C410" s="53">
        <v>23902</v>
      </c>
      <c r="D410" s="53">
        <f t="shared" ref="D410:I410" si="64">SUM(D392+D396+D397+D405+D406)</f>
        <v>34800</v>
      </c>
      <c r="E410" s="53">
        <f t="shared" si="64"/>
        <v>48769</v>
      </c>
      <c r="F410" s="53">
        <f t="shared" si="64"/>
        <v>273659</v>
      </c>
      <c r="G410" s="53">
        <f t="shared" si="64"/>
        <v>273659</v>
      </c>
      <c r="H410" s="53">
        <f t="shared" si="64"/>
        <v>0</v>
      </c>
      <c r="I410" s="53">
        <f t="shared" si="64"/>
        <v>0</v>
      </c>
      <c r="J410" s="42">
        <f t="shared" si="61"/>
        <v>844.20964955577483</v>
      </c>
      <c r="K410" s="42">
        <f t="shared" si="62"/>
        <v>786.37643678160919</v>
      </c>
      <c r="L410" s="53">
        <f t="shared" si="60"/>
        <v>238859</v>
      </c>
    </row>
    <row r="411" spans="1:12" x14ac:dyDescent="0.25">
      <c r="A411" s="40" t="s">
        <v>55</v>
      </c>
      <c r="B411" s="41"/>
      <c r="C411" s="41"/>
      <c r="D411" s="41"/>
      <c r="E411" s="41"/>
      <c r="F411" s="41">
        <f t="shared" si="63"/>
        <v>0</v>
      </c>
      <c r="G411" s="41"/>
      <c r="H411" s="41"/>
      <c r="I411" s="41"/>
      <c r="J411" s="42" t="str">
        <f t="shared" si="61"/>
        <v xml:space="preserve"> </v>
      </c>
      <c r="K411" s="42" t="str">
        <f t="shared" si="62"/>
        <v xml:space="preserve"> </v>
      </c>
      <c r="L411" s="41">
        <f t="shared" si="60"/>
        <v>0</v>
      </c>
    </row>
    <row r="412" spans="1:12" x14ac:dyDescent="0.25">
      <c r="A412" s="40" t="s">
        <v>56</v>
      </c>
      <c r="B412" s="41">
        <v>11213</v>
      </c>
      <c r="C412" s="41"/>
      <c r="D412" s="41">
        <v>7874</v>
      </c>
      <c r="E412" s="41"/>
      <c r="F412" s="41">
        <f t="shared" si="63"/>
        <v>19151</v>
      </c>
      <c r="G412" s="41">
        <v>19151</v>
      </c>
      <c r="H412" s="41"/>
      <c r="I412" s="41"/>
      <c r="J412" s="42">
        <f t="shared" si="61"/>
        <v>170.79282975118167</v>
      </c>
      <c r="K412" s="42">
        <f t="shared" si="62"/>
        <v>243.21818643637286</v>
      </c>
      <c r="L412" s="41">
        <f t="shared" si="60"/>
        <v>11277</v>
      </c>
    </row>
    <row r="413" spans="1:12" x14ac:dyDescent="0.25">
      <c r="A413" s="52" t="s">
        <v>57</v>
      </c>
      <c r="B413" s="41"/>
      <c r="C413" s="41"/>
      <c r="D413" s="41"/>
      <c r="E413" s="41"/>
      <c r="F413" s="41">
        <f t="shared" si="63"/>
        <v>0</v>
      </c>
      <c r="G413" s="41"/>
      <c r="H413" s="41"/>
      <c r="I413" s="41"/>
      <c r="J413" s="42" t="str">
        <f t="shared" si="61"/>
        <v xml:space="preserve"> </v>
      </c>
      <c r="K413" s="42" t="str">
        <f t="shared" si="62"/>
        <v xml:space="preserve"> </v>
      </c>
      <c r="L413" s="41">
        <f t="shared" si="60"/>
        <v>0</v>
      </c>
    </row>
    <row r="414" spans="1:12" x14ac:dyDescent="0.25">
      <c r="A414" s="54" t="s">
        <v>58</v>
      </c>
      <c r="B414" s="41"/>
      <c r="C414" s="41"/>
      <c r="D414" s="41"/>
      <c r="E414" s="41"/>
      <c r="F414" s="41">
        <f t="shared" si="63"/>
        <v>0</v>
      </c>
      <c r="G414" s="41"/>
      <c r="H414" s="41"/>
      <c r="I414" s="41"/>
      <c r="J414" s="42" t="str">
        <f t="shared" si="61"/>
        <v xml:space="preserve"> </v>
      </c>
      <c r="K414" s="42" t="str">
        <f t="shared" si="62"/>
        <v xml:space="preserve"> </v>
      </c>
      <c r="L414" s="41">
        <f t="shared" si="60"/>
        <v>0</v>
      </c>
    </row>
    <row r="415" spans="1:12" x14ac:dyDescent="0.25">
      <c r="A415" s="54" t="s">
        <v>59</v>
      </c>
      <c r="B415" s="41">
        <v>11213</v>
      </c>
      <c r="C415" s="41"/>
      <c r="D415" s="41">
        <v>7874</v>
      </c>
      <c r="E415" s="41"/>
      <c r="F415" s="41">
        <f t="shared" si="63"/>
        <v>19151</v>
      </c>
      <c r="G415" s="41">
        <v>19151</v>
      </c>
      <c r="H415" s="41"/>
      <c r="I415" s="41"/>
      <c r="J415" s="42">
        <f t="shared" si="61"/>
        <v>170.79282975118167</v>
      </c>
      <c r="K415" s="42">
        <f t="shared" si="62"/>
        <v>243.21818643637286</v>
      </c>
      <c r="L415" s="41">
        <f t="shared" si="60"/>
        <v>11277</v>
      </c>
    </row>
    <row r="416" spans="1:12" x14ac:dyDescent="0.25">
      <c r="A416" s="40" t="s">
        <v>60</v>
      </c>
      <c r="B416" s="41"/>
      <c r="C416" s="41">
        <v>3269</v>
      </c>
      <c r="D416" s="41"/>
      <c r="E416" s="41">
        <v>3637</v>
      </c>
      <c r="F416" s="41">
        <f t="shared" si="63"/>
        <v>0</v>
      </c>
      <c r="G416" s="41"/>
      <c r="H416" s="41"/>
      <c r="I416" s="41"/>
      <c r="J416" s="42" t="str">
        <f t="shared" si="61"/>
        <v xml:space="preserve"> </v>
      </c>
      <c r="K416" s="42" t="str">
        <f t="shared" si="62"/>
        <v xml:space="preserve"> </v>
      </c>
      <c r="L416" s="41">
        <f t="shared" si="60"/>
        <v>0</v>
      </c>
    </row>
    <row r="417" spans="1:22" x14ac:dyDescent="0.25">
      <c r="A417" s="46" t="s">
        <v>61</v>
      </c>
      <c r="B417" s="41"/>
      <c r="C417" s="41">
        <v>1033</v>
      </c>
      <c r="D417" s="41"/>
      <c r="E417" s="41">
        <v>1200</v>
      </c>
      <c r="F417" s="41">
        <f t="shared" si="63"/>
        <v>0</v>
      </c>
      <c r="G417" s="41"/>
      <c r="H417" s="41"/>
      <c r="I417" s="41"/>
      <c r="J417" s="42" t="str">
        <f t="shared" si="61"/>
        <v xml:space="preserve"> </v>
      </c>
      <c r="K417" s="42" t="str">
        <f t="shared" si="62"/>
        <v xml:space="preserve"> </v>
      </c>
      <c r="L417" s="41">
        <f t="shared" si="60"/>
        <v>0</v>
      </c>
    </row>
    <row r="418" spans="1:22" x14ac:dyDescent="0.25">
      <c r="A418" s="40" t="s">
        <v>62</v>
      </c>
      <c r="B418" s="41"/>
      <c r="C418" s="41"/>
      <c r="D418" s="41"/>
      <c r="E418" s="41"/>
      <c r="F418" s="41">
        <f t="shared" si="63"/>
        <v>0</v>
      </c>
      <c r="G418" s="41"/>
      <c r="H418" s="41"/>
      <c r="I418" s="41"/>
      <c r="J418" s="42" t="str">
        <f t="shared" si="61"/>
        <v xml:space="preserve"> </v>
      </c>
      <c r="K418" s="42" t="str">
        <f t="shared" si="62"/>
        <v xml:space="preserve"> </v>
      </c>
      <c r="L418" s="41">
        <f t="shared" si="60"/>
        <v>0</v>
      </c>
    </row>
    <row r="419" spans="1:22" x14ac:dyDescent="0.25">
      <c r="A419" s="40" t="s">
        <v>63</v>
      </c>
      <c r="B419" s="41"/>
      <c r="C419" s="41"/>
      <c r="D419" s="41"/>
      <c r="E419" s="41"/>
      <c r="F419" s="41">
        <f t="shared" si="63"/>
        <v>0</v>
      </c>
      <c r="G419" s="41"/>
      <c r="H419" s="41"/>
      <c r="I419" s="41"/>
      <c r="J419" s="42" t="str">
        <f t="shared" si="61"/>
        <v xml:space="preserve"> </v>
      </c>
      <c r="K419" s="42" t="str">
        <f t="shared" si="62"/>
        <v xml:space="preserve"> </v>
      </c>
      <c r="L419" s="41">
        <f t="shared" si="60"/>
        <v>0</v>
      </c>
    </row>
    <row r="420" spans="1:22" x14ac:dyDescent="0.25">
      <c r="A420" s="52" t="s">
        <v>64</v>
      </c>
      <c r="B420" s="41"/>
      <c r="C420" s="41"/>
      <c r="D420" s="41"/>
      <c r="E420" s="41"/>
      <c r="F420" s="41">
        <f t="shared" si="63"/>
        <v>0</v>
      </c>
      <c r="G420" s="41"/>
      <c r="H420" s="41"/>
      <c r="I420" s="41"/>
      <c r="J420" s="42" t="str">
        <f t="shared" si="61"/>
        <v xml:space="preserve"> </v>
      </c>
      <c r="K420" s="42" t="str">
        <f t="shared" si="62"/>
        <v xml:space="preserve"> </v>
      </c>
      <c r="L420" s="41">
        <f t="shared" si="60"/>
        <v>0</v>
      </c>
    </row>
    <row r="421" spans="1:22" x14ac:dyDescent="0.25">
      <c r="A421" s="54" t="s">
        <v>65</v>
      </c>
      <c r="B421" s="41"/>
      <c r="C421" s="41"/>
      <c r="D421" s="41"/>
      <c r="E421" s="41"/>
      <c r="F421" s="41">
        <f t="shared" si="63"/>
        <v>0</v>
      </c>
      <c r="G421" s="41"/>
      <c r="H421" s="41"/>
      <c r="I421" s="41"/>
      <c r="J421" s="42" t="str">
        <f t="shared" si="61"/>
        <v xml:space="preserve"> </v>
      </c>
      <c r="K421" s="42" t="str">
        <f t="shared" si="62"/>
        <v xml:space="preserve"> </v>
      </c>
      <c r="L421" s="41">
        <f t="shared" si="60"/>
        <v>0</v>
      </c>
    </row>
    <row r="422" spans="1:22" x14ac:dyDescent="0.25">
      <c r="A422" s="54" t="s">
        <v>66</v>
      </c>
      <c r="B422" s="41"/>
      <c r="C422" s="41"/>
      <c r="D422" s="41"/>
      <c r="E422" s="41"/>
      <c r="F422" s="41">
        <f t="shared" si="63"/>
        <v>0</v>
      </c>
      <c r="G422" s="41"/>
      <c r="H422" s="41"/>
      <c r="I422" s="41"/>
      <c r="J422" s="42" t="str">
        <f t="shared" si="61"/>
        <v xml:space="preserve"> </v>
      </c>
      <c r="K422" s="42" t="str">
        <f t="shared" si="62"/>
        <v xml:space="preserve"> </v>
      </c>
      <c r="L422" s="41">
        <f t="shared" si="60"/>
        <v>0</v>
      </c>
    </row>
    <row r="423" spans="1:22" x14ac:dyDescent="0.25">
      <c r="A423" s="54" t="s">
        <v>67</v>
      </c>
      <c r="B423" s="41"/>
      <c r="C423" s="41"/>
      <c r="D423" s="41"/>
      <c r="E423" s="41"/>
      <c r="F423" s="41">
        <f t="shared" si="63"/>
        <v>0</v>
      </c>
      <c r="G423" s="41"/>
      <c r="H423" s="41"/>
      <c r="I423" s="41"/>
      <c r="J423" s="42" t="str">
        <f t="shared" si="61"/>
        <v xml:space="preserve"> </v>
      </c>
      <c r="K423" s="42" t="str">
        <f t="shared" si="62"/>
        <v xml:space="preserve"> </v>
      </c>
      <c r="L423" s="41">
        <f t="shared" si="60"/>
        <v>0</v>
      </c>
    </row>
    <row r="424" spans="1:22" x14ac:dyDescent="0.25">
      <c r="A424" s="40" t="s">
        <v>68</v>
      </c>
      <c r="B424" s="41"/>
      <c r="C424" s="41"/>
      <c r="D424" s="41"/>
      <c r="E424" s="41"/>
      <c r="F424" s="41">
        <f t="shared" si="63"/>
        <v>0</v>
      </c>
      <c r="G424" s="41"/>
      <c r="H424" s="41"/>
      <c r="I424" s="41"/>
      <c r="J424" s="42"/>
      <c r="K424" s="42"/>
      <c r="L424" s="41"/>
    </row>
    <row r="425" spans="1:22" x14ac:dyDescent="0.25">
      <c r="A425" s="64" t="s">
        <v>89</v>
      </c>
      <c r="B425" s="56">
        <f t="shared" ref="B425:I425" si="65">SUM(B389+B390+B410+B411+B412+B416+B418+B419+B424)</f>
        <v>87935</v>
      </c>
      <c r="C425" s="56">
        <f t="shared" si="65"/>
        <v>79137</v>
      </c>
      <c r="D425" s="56">
        <f t="shared" si="65"/>
        <v>96494</v>
      </c>
      <c r="E425" s="56">
        <f t="shared" si="65"/>
        <v>121643</v>
      </c>
      <c r="F425" s="56">
        <f t="shared" si="65"/>
        <v>354023</v>
      </c>
      <c r="G425" s="56">
        <f t="shared" si="65"/>
        <v>354023</v>
      </c>
      <c r="H425" s="56">
        <f t="shared" si="65"/>
        <v>0</v>
      </c>
      <c r="I425" s="56">
        <f t="shared" si="65"/>
        <v>0</v>
      </c>
      <c r="J425" s="57">
        <f>IF(B425&gt;0,SUM((F425/B425)*100)," ")</f>
        <v>402.59623585603003</v>
      </c>
      <c r="K425" s="58">
        <f>IF(D425&gt;0,SUM((F425/D425)*100)," ")</f>
        <v>366.88602400149233</v>
      </c>
      <c r="L425" s="59">
        <f>SUM(F425-D425)</f>
        <v>257529</v>
      </c>
      <c r="M425" s="4">
        <f>F425-'[1]1d.mell.'!H195</f>
        <v>0</v>
      </c>
      <c r="N425" s="4">
        <f>G425-'[1]1d.mell.'!I195</f>
        <v>0</v>
      </c>
      <c r="O425" s="4">
        <f>H425-'[1]1d.mell.'!J195</f>
        <v>0</v>
      </c>
      <c r="P425" s="4">
        <f>I425-'[1]1d.mell.'!K195</f>
        <v>0</v>
      </c>
      <c r="Q425" s="2">
        <f>IF(F425-'[1]1d.mell.'!H195=0,0,1)</f>
        <v>0</v>
      </c>
      <c r="S425" s="4">
        <f>SUM(F425-D425)</f>
        <v>257529</v>
      </c>
    </row>
    <row r="426" spans="1:22" x14ac:dyDescent="0.25">
      <c r="A426" s="65" t="s">
        <v>90</v>
      </c>
      <c r="B426" s="61"/>
      <c r="C426" s="61"/>
      <c r="D426" s="61"/>
      <c r="E426" s="61"/>
      <c r="F426" s="61"/>
      <c r="G426" s="61"/>
      <c r="H426" s="61"/>
      <c r="I426" s="61"/>
      <c r="J426" s="42"/>
      <c r="K426" s="42"/>
      <c r="L426" s="61">
        <f t="shared" ref="L426:L461" si="66">SUM(F426-D426)</f>
        <v>0</v>
      </c>
    </row>
    <row r="427" spans="1:22" x14ac:dyDescent="0.25">
      <c r="A427" s="40" t="s">
        <v>33</v>
      </c>
      <c r="B427" s="41">
        <v>42051</v>
      </c>
      <c r="C427" s="41">
        <v>52790</v>
      </c>
      <c r="D427" s="41">
        <f>47314+1854</f>
        <v>49168</v>
      </c>
      <c r="E427" s="41">
        <v>57891</v>
      </c>
      <c r="F427" s="41">
        <f>SUM(G427:I427)</f>
        <v>49235</v>
      </c>
      <c r="G427" s="41">
        <v>49235</v>
      </c>
      <c r="H427" s="41"/>
      <c r="I427" s="41"/>
      <c r="J427" s="42">
        <f t="shared" ref="J427:J461" si="67">IF(B427&gt;0,SUM((F427/B427)*100)," ")</f>
        <v>117.08401702694347</v>
      </c>
      <c r="K427" s="42">
        <f t="shared" ref="K427:K461" si="68">IF(D427&gt;0,SUM((F427/D427)*100)," ")</f>
        <v>100.13626749105109</v>
      </c>
      <c r="L427" s="41">
        <f t="shared" si="66"/>
        <v>67</v>
      </c>
      <c r="U427" s="4">
        <f>531255+144950</f>
        <v>676205</v>
      </c>
      <c r="V427" s="4">
        <f>SUM(U427*0.195)</f>
        <v>131859.97500000001</v>
      </c>
    </row>
    <row r="428" spans="1:22" x14ac:dyDescent="0.25">
      <c r="A428" s="40" t="s">
        <v>34</v>
      </c>
      <c r="B428" s="41">
        <v>8176</v>
      </c>
      <c r="C428" s="41">
        <v>10485</v>
      </c>
      <c r="D428" s="41">
        <f>9112+362</f>
        <v>9474</v>
      </c>
      <c r="E428" s="41">
        <v>10787</v>
      </c>
      <c r="F428" s="41">
        <f>SUM(G428:I428)</f>
        <v>8521</v>
      </c>
      <c r="G428" s="41">
        <v>8521</v>
      </c>
      <c r="H428" s="41"/>
      <c r="I428" s="41"/>
      <c r="J428" s="42">
        <f t="shared" si="67"/>
        <v>104.21966731898237</v>
      </c>
      <c r="K428" s="42">
        <f t="shared" si="68"/>
        <v>89.940890859193573</v>
      </c>
      <c r="L428" s="41">
        <f t="shared" si="66"/>
        <v>-953</v>
      </c>
    </row>
    <row r="429" spans="1:22" x14ac:dyDescent="0.25">
      <c r="A429" s="40" t="s">
        <v>35</v>
      </c>
      <c r="B429" s="43"/>
      <c r="C429" s="43"/>
      <c r="D429" s="43"/>
      <c r="E429" s="43"/>
      <c r="F429" s="43"/>
      <c r="G429" s="43"/>
      <c r="H429" s="43"/>
      <c r="I429" s="43"/>
      <c r="J429" s="42" t="str">
        <f t="shared" si="67"/>
        <v xml:space="preserve"> </v>
      </c>
      <c r="K429" s="42" t="str">
        <f t="shared" si="68"/>
        <v xml:space="preserve"> </v>
      </c>
      <c r="L429" s="43">
        <f t="shared" si="66"/>
        <v>0</v>
      </c>
    </row>
    <row r="430" spans="1:22" x14ac:dyDescent="0.25">
      <c r="A430" s="44" t="s">
        <v>36</v>
      </c>
      <c r="B430" s="45">
        <v>7490</v>
      </c>
      <c r="C430" s="45">
        <v>12773</v>
      </c>
      <c r="D430" s="45">
        <v>7600</v>
      </c>
      <c r="E430" s="45">
        <v>11988</v>
      </c>
      <c r="F430" s="45">
        <f t="shared" ref="F430:F462" si="69">SUM(G430:I430)</f>
        <v>10600</v>
      </c>
      <c r="G430" s="45">
        <v>10600</v>
      </c>
      <c r="H430" s="45"/>
      <c r="I430" s="45"/>
      <c r="J430" s="42">
        <f t="shared" si="67"/>
        <v>141.52202937249666</v>
      </c>
      <c r="K430" s="42">
        <f t="shared" si="68"/>
        <v>139.4736842105263</v>
      </c>
      <c r="L430" s="45">
        <f t="shared" si="66"/>
        <v>3000</v>
      </c>
    </row>
    <row r="431" spans="1:22" x14ac:dyDescent="0.25">
      <c r="A431" s="46" t="s">
        <v>37</v>
      </c>
      <c r="B431" s="41"/>
      <c r="C431" s="41"/>
      <c r="D431" s="41"/>
      <c r="E431" s="41"/>
      <c r="F431" s="41">
        <f t="shared" si="69"/>
        <v>0</v>
      </c>
      <c r="G431" s="41"/>
      <c r="H431" s="41"/>
      <c r="I431" s="41"/>
      <c r="J431" s="42" t="str">
        <f t="shared" si="67"/>
        <v xml:space="preserve"> </v>
      </c>
      <c r="K431" s="42" t="str">
        <f t="shared" si="68"/>
        <v xml:space="preserve"> </v>
      </c>
      <c r="L431" s="41">
        <f t="shared" si="66"/>
        <v>0</v>
      </c>
    </row>
    <row r="432" spans="1:22" x14ac:dyDescent="0.25">
      <c r="A432" s="47" t="s">
        <v>38</v>
      </c>
      <c r="B432" s="41"/>
      <c r="C432" s="41"/>
      <c r="D432" s="41"/>
      <c r="E432" s="41"/>
      <c r="F432" s="41">
        <f t="shared" si="69"/>
        <v>0</v>
      </c>
      <c r="G432" s="41"/>
      <c r="H432" s="41"/>
      <c r="I432" s="41"/>
      <c r="J432" s="42" t="str">
        <f t="shared" si="67"/>
        <v xml:space="preserve"> </v>
      </c>
      <c r="K432" s="42" t="str">
        <f t="shared" si="68"/>
        <v xml:space="preserve"> </v>
      </c>
      <c r="L432" s="41">
        <f t="shared" si="66"/>
        <v>0</v>
      </c>
    </row>
    <row r="433" spans="1:12" x14ac:dyDescent="0.25">
      <c r="A433" s="47" t="s">
        <v>39</v>
      </c>
      <c r="B433" s="41"/>
      <c r="C433" s="41"/>
      <c r="D433" s="41"/>
      <c r="E433" s="41"/>
      <c r="F433" s="41">
        <f t="shared" si="69"/>
        <v>0</v>
      </c>
      <c r="G433" s="41"/>
      <c r="H433" s="41"/>
      <c r="I433" s="41"/>
      <c r="J433" s="42" t="str">
        <f t="shared" si="67"/>
        <v xml:space="preserve"> </v>
      </c>
      <c r="K433" s="42" t="str">
        <f t="shared" si="68"/>
        <v xml:space="preserve"> </v>
      </c>
      <c r="L433" s="41">
        <f t="shared" si="66"/>
        <v>0</v>
      </c>
    </row>
    <row r="434" spans="1:12" x14ac:dyDescent="0.25">
      <c r="A434" s="44" t="s">
        <v>40</v>
      </c>
      <c r="B434" s="45">
        <v>1460</v>
      </c>
      <c r="C434" s="45">
        <v>2233</v>
      </c>
      <c r="D434" s="45">
        <v>3072</v>
      </c>
      <c r="E434" s="45">
        <v>2457</v>
      </c>
      <c r="F434" s="45">
        <f t="shared" si="69"/>
        <v>3072</v>
      </c>
      <c r="G434" s="45">
        <v>3072</v>
      </c>
      <c r="H434" s="45"/>
      <c r="I434" s="45"/>
      <c r="J434" s="42">
        <f t="shared" si="67"/>
        <v>210.41095890410958</v>
      </c>
      <c r="K434" s="42">
        <f t="shared" si="68"/>
        <v>100</v>
      </c>
      <c r="L434" s="45">
        <f t="shared" si="66"/>
        <v>0</v>
      </c>
    </row>
    <row r="435" spans="1:12" x14ac:dyDescent="0.25">
      <c r="A435" s="44" t="s">
        <v>41</v>
      </c>
      <c r="B435" s="45">
        <v>13318</v>
      </c>
      <c r="C435" s="45">
        <v>7024</v>
      </c>
      <c r="D435" s="45">
        <v>10412</v>
      </c>
      <c r="E435" s="45">
        <v>10221</v>
      </c>
      <c r="F435" s="45">
        <f t="shared" si="69"/>
        <v>10411</v>
      </c>
      <c r="G435" s="45">
        <v>10411</v>
      </c>
      <c r="H435" s="45"/>
      <c r="I435" s="45"/>
      <c r="J435" s="42">
        <f t="shared" si="67"/>
        <v>78.172398257996704</v>
      </c>
      <c r="K435" s="42">
        <f t="shared" si="68"/>
        <v>99.990395697272376</v>
      </c>
      <c r="L435" s="45">
        <f t="shared" si="66"/>
        <v>-1</v>
      </c>
    </row>
    <row r="436" spans="1:12" x14ac:dyDescent="0.25">
      <c r="A436" s="48" t="s">
        <v>42</v>
      </c>
      <c r="B436" s="49"/>
      <c r="C436" s="49"/>
      <c r="D436" s="49"/>
      <c r="E436" s="49"/>
      <c r="F436" s="49">
        <f t="shared" si="69"/>
        <v>0</v>
      </c>
      <c r="G436" s="49"/>
      <c r="H436" s="49"/>
      <c r="I436" s="49"/>
      <c r="J436" s="42" t="str">
        <f t="shared" si="67"/>
        <v xml:space="preserve"> </v>
      </c>
      <c r="K436" s="42" t="str">
        <f t="shared" si="68"/>
        <v xml:space="preserve"> </v>
      </c>
      <c r="L436" s="49">
        <f t="shared" si="66"/>
        <v>0</v>
      </c>
    </row>
    <row r="437" spans="1:12" x14ac:dyDescent="0.25">
      <c r="A437" s="50" t="s">
        <v>43</v>
      </c>
      <c r="B437" s="41">
        <v>3260</v>
      </c>
      <c r="C437" s="41">
        <v>1662</v>
      </c>
      <c r="D437" s="41">
        <v>1924</v>
      </c>
      <c r="E437" s="41">
        <v>2266</v>
      </c>
      <c r="F437" s="41">
        <f t="shared" si="69"/>
        <v>2266</v>
      </c>
      <c r="G437" s="41">
        <v>2266</v>
      </c>
      <c r="H437" s="41"/>
      <c r="I437" s="41"/>
      <c r="J437" s="42">
        <f t="shared" si="67"/>
        <v>69.509202453987726</v>
      </c>
      <c r="K437" s="42">
        <f t="shared" si="68"/>
        <v>117.77546777546777</v>
      </c>
      <c r="L437" s="41">
        <f t="shared" si="66"/>
        <v>342</v>
      </c>
    </row>
    <row r="438" spans="1:12" x14ac:dyDescent="0.25">
      <c r="A438" s="50" t="s">
        <v>44</v>
      </c>
      <c r="B438" s="41"/>
      <c r="C438" s="41"/>
      <c r="D438" s="41"/>
      <c r="E438" s="41"/>
      <c r="F438" s="41">
        <f t="shared" si="69"/>
        <v>0</v>
      </c>
      <c r="G438" s="41"/>
      <c r="H438" s="41"/>
      <c r="I438" s="41"/>
      <c r="J438" s="42" t="str">
        <f t="shared" si="67"/>
        <v xml:space="preserve"> </v>
      </c>
      <c r="K438" s="42" t="str">
        <f t="shared" si="68"/>
        <v xml:space="preserve"> </v>
      </c>
      <c r="L438" s="41">
        <f t="shared" si="66"/>
        <v>0</v>
      </c>
    </row>
    <row r="439" spans="1:12" x14ac:dyDescent="0.25">
      <c r="A439" s="50" t="s">
        <v>45</v>
      </c>
      <c r="B439" s="41">
        <v>3411</v>
      </c>
      <c r="C439" s="41">
        <v>2109</v>
      </c>
      <c r="D439" s="41">
        <v>3202</v>
      </c>
      <c r="E439" s="41">
        <v>3052</v>
      </c>
      <c r="F439" s="41">
        <f t="shared" si="69"/>
        <v>3052</v>
      </c>
      <c r="G439" s="41">
        <v>3052</v>
      </c>
      <c r="H439" s="41"/>
      <c r="I439" s="41"/>
      <c r="J439" s="42">
        <f t="shared" si="67"/>
        <v>89.475227206097912</v>
      </c>
      <c r="K439" s="42">
        <f t="shared" si="68"/>
        <v>95.315427857589015</v>
      </c>
      <c r="L439" s="41">
        <f t="shared" si="66"/>
        <v>-150</v>
      </c>
    </row>
    <row r="440" spans="1:12" x14ac:dyDescent="0.25">
      <c r="A440" s="50" t="s">
        <v>46</v>
      </c>
      <c r="B440" s="41">
        <v>241</v>
      </c>
      <c r="C440" s="41">
        <v>152</v>
      </c>
      <c r="D440" s="41">
        <v>204</v>
      </c>
      <c r="E440" s="41">
        <v>213</v>
      </c>
      <c r="F440" s="41">
        <f t="shared" si="69"/>
        <v>213</v>
      </c>
      <c r="G440" s="41">
        <v>213</v>
      </c>
      <c r="H440" s="41"/>
      <c r="I440" s="41"/>
      <c r="J440" s="42">
        <f t="shared" si="67"/>
        <v>88.38174273858921</v>
      </c>
      <c r="K440" s="42">
        <f t="shared" si="68"/>
        <v>104.41176470588236</v>
      </c>
      <c r="L440" s="41">
        <f t="shared" si="66"/>
        <v>9</v>
      </c>
    </row>
    <row r="441" spans="1:12" x14ac:dyDescent="0.25">
      <c r="A441" s="50" t="s">
        <v>47</v>
      </c>
      <c r="B441" s="41"/>
      <c r="C441" s="41"/>
      <c r="D441" s="41"/>
      <c r="E441" s="41"/>
      <c r="F441" s="41">
        <f t="shared" si="69"/>
        <v>0</v>
      </c>
      <c r="G441" s="41"/>
      <c r="H441" s="41"/>
      <c r="I441" s="41"/>
      <c r="J441" s="42" t="str">
        <f t="shared" si="67"/>
        <v xml:space="preserve"> </v>
      </c>
      <c r="K441" s="42" t="str">
        <f t="shared" si="68"/>
        <v xml:space="preserve"> </v>
      </c>
      <c r="L441" s="41">
        <f t="shared" si="66"/>
        <v>0</v>
      </c>
    </row>
    <row r="442" spans="1:12" x14ac:dyDescent="0.25">
      <c r="A442" s="50" t="s">
        <v>48</v>
      </c>
      <c r="B442" s="41">
        <v>53</v>
      </c>
      <c r="C442" s="41">
        <v>30</v>
      </c>
      <c r="D442" s="41">
        <v>53</v>
      </c>
      <c r="E442" s="41">
        <v>42</v>
      </c>
      <c r="F442" s="41">
        <f t="shared" si="69"/>
        <v>42</v>
      </c>
      <c r="G442" s="41">
        <v>42</v>
      </c>
      <c r="H442" s="41"/>
      <c r="I442" s="41"/>
      <c r="J442" s="42">
        <f t="shared" si="67"/>
        <v>79.245283018867923</v>
      </c>
      <c r="K442" s="42">
        <f t="shared" si="68"/>
        <v>79.245283018867923</v>
      </c>
      <c r="L442" s="41">
        <f t="shared" si="66"/>
        <v>-11</v>
      </c>
    </row>
    <row r="443" spans="1:12" x14ac:dyDescent="0.25">
      <c r="A443" s="44" t="s">
        <v>49</v>
      </c>
      <c r="B443" s="45">
        <v>332</v>
      </c>
      <c r="C443" s="45">
        <v>392</v>
      </c>
      <c r="D443" s="45">
        <v>332</v>
      </c>
      <c r="E443" s="45">
        <v>535</v>
      </c>
      <c r="F443" s="45">
        <f t="shared" si="69"/>
        <v>332</v>
      </c>
      <c r="G443" s="45">
        <v>332</v>
      </c>
      <c r="H443" s="45"/>
      <c r="I443" s="45"/>
      <c r="J443" s="42">
        <f t="shared" si="67"/>
        <v>100</v>
      </c>
      <c r="K443" s="42">
        <f t="shared" si="68"/>
        <v>100</v>
      </c>
      <c r="L443" s="45">
        <f t="shared" si="66"/>
        <v>0</v>
      </c>
    </row>
    <row r="444" spans="1:12" x14ac:dyDescent="0.25">
      <c r="A444" s="44" t="s">
        <v>50</v>
      </c>
      <c r="B444" s="45">
        <v>4100</v>
      </c>
      <c r="C444" s="45">
        <v>2636</v>
      </c>
      <c r="D444" s="45">
        <v>3339</v>
      </c>
      <c r="E444" s="45">
        <v>3104</v>
      </c>
      <c r="F444" s="45">
        <f t="shared" si="69"/>
        <v>3457</v>
      </c>
      <c r="G444" s="45">
        <v>3457</v>
      </c>
      <c r="H444" s="45"/>
      <c r="I444" s="45"/>
      <c r="J444" s="42">
        <f t="shared" si="67"/>
        <v>84.317073170731703</v>
      </c>
      <c r="K444" s="42">
        <f t="shared" si="68"/>
        <v>103.5339922132375</v>
      </c>
      <c r="L444" s="45">
        <f t="shared" si="66"/>
        <v>118</v>
      </c>
    </row>
    <row r="445" spans="1:12" x14ac:dyDescent="0.25">
      <c r="A445" s="50" t="s">
        <v>51</v>
      </c>
      <c r="B445" s="41">
        <v>4100</v>
      </c>
      <c r="C445" s="41">
        <v>2601</v>
      </c>
      <c r="D445" s="41">
        <v>3339</v>
      </c>
      <c r="E445" s="41">
        <v>3104</v>
      </c>
      <c r="F445" s="41">
        <f t="shared" si="69"/>
        <v>3457</v>
      </c>
      <c r="G445" s="41">
        <v>3457</v>
      </c>
      <c r="H445" s="41"/>
      <c r="I445" s="41"/>
      <c r="J445" s="42">
        <f t="shared" si="67"/>
        <v>84.317073170731703</v>
      </c>
      <c r="K445" s="42">
        <f t="shared" si="68"/>
        <v>103.5339922132375</v>
      </c>
      <c r="L445" s="41">
        <f t="shared" si="66"/>
        <v>118</v>
      </c>
    </row>
    <row r="446" spans="1:12" x14ac:dyDescent="0.25">
      <c r="A446" s="51" t="s">
        <v>52</v>
      </c>
      <c r="B446" s="41"/>
      <c r="C446" s="41"/>
      <c r="D446" s="41"/>
      <c r="E446" s="41"/>
      <c r="F446" s="41">
        <f t="shared" si="69"/>
        <v>0</v>
      </c>
      <c r="G446" s="41"/>
      <c r="H446" s="41"/>
      <c r="I446" s="41"/>
      <c r="J446" s="42" t="str">
        <f t="shared" si="67"/>
        <v xml:space="preserve"> </v>
      </c>
      <c r="K446" s="42" t="str">
        <f t="shared" si="68"/>
        <v xml:space="preserve"> </v>
      </c>
      <c r="L446" s="41">
        <f t="shared" si="66"/>
        <v>0</v>
      </c>
    </row>
    <row r="447" spans="1:12" x14ac:dyDescent="0.25">
      <c r="A447" s="50" t="s">
        <v>53</v>
      </c>
      <c r="B447" s="41"/>
      <c r="C447" s="41"/>
      <c r="D447" s="41"/>
      <c r="E447" s="41"/>
      <c r="F447" s="41">
        <f t="shared" si="69"/>
        <v>0</v>
      </c>
      <c r="G447" s="41"/>
      <c r="H447" s="41"/>
      <c r="I447" s="41"/>
      <c r="J447" s="42" t="str">
        <f t="shared" si="67"/>
        <v xml:space="preserve"> </v>
      </c>
      <c r="K447" s="42" t="str">
        <f t="shared" si="68"/>
        <v xml:space="preserve"> </v>
      </c>
      <c r="L447" s="41">
        <f t="shared" si="66"/>
        <v>0</v>
      </c>
    </row>
    <row r="448" spans="1:12" x14ac:dyDescent="0.25">
      <c r="A448" s="52" t="s">
        <v>54</v>
      </c>
      <c r="B448" s="53">
        <f>SUM(B430+B434+B435+B443+B444)</f>
        <v>26700</v>
      </c>
      <c r="C448" s="53">
        <v>25058</v>
      </c>
      <c r="D448" s="53">
        <f t="shared" ref="D448:I448" si="70">SUM(D430+D434+D435+D443+D444)</f>
        <v>24755</v>
      </c>
      <c r="E448" s="53">
        <f t="shared" si="70"/>
        <v>28305</v>
      </c>
      <c r="F448" s="53">
        <f t="shared" si="70"/>
        <v>27872</v>
      </c>
      <c r="G448" s="53">
        <f t="shared" si="70"/>
        <v>27872</v>
      </c>
      <c r="H448" s="53">
        <f t="shared" si="70"/>
        <v>0</v>
      </c>
      <c r="I448" s="53">
        <f t="shared" si="70"/>
        <v>0</v>
      </c>
      <c r="J448" s="42">
        <f t="shared" si="67"/>
        <v>104.38951310861424</v>
      </c>
      <c r="K448" s="42">
        <f t="shared" si="68"/>
        <v>112.59139567764088</v>
      </c>
      <c r="L448" s="53">
        <f t="shared" si="66"/>
        <v>3117</v>
      </c>
    </row>
    <row r="449" spans="1:19" x14ac:dyDescent="0.25">
      <c r="A449" s="40" t="s">
        <v>55</v>
      </c>
      <c r="B449" s="41"/>
      <c r="C449" s="41"/>
      <c r="D449" s="41"/>
      <c r="E449" s="41"/>
      <c r="F449" s="41">
        <f t="shared" si="69"/>
        <v>0</v>
      </c>
      <c r="G449" s="41"/>
      <c r="H449" s="41"/>
      <c r="I449" s="41"/>
      <c r="J449" s="42" t="str">
        <f t="shared" si="67"/>
        <v xml:space="preserve"> </v>
      </c>
      <c r="K449" s="42" t="str">
        <f t="shared" si="68"/>
        <v xml:space="preserve"> </v>
      </c>
      <c r="L449" s="41">
        <f t="shared" si="66"/>
        <v>0</v>
      </c>
    </row>
    <row r="450" spans="1:19" x14ac:dyDescent="0.25">
      <c r="A450" s="40" t="s">
        <v>56</v>
      </c>
      <c r="B450" s="41"/>
      <c r="C450" s="41"/>
      <c r="D450" s="41"/>
      <c r="E450" s="41"/>
      <c r="F450" s="41">
        <f t="shared" si="69"/>
        <v>0</v>
      </c>
      <c r="G450" s="41"/>
      <c r="H450" s="41"/>
      <c r="I450" s="41"/>
      <c r="J450" s="42" t="str">
        <f t="shared" si="67"/>
        <v xml:space="preserve"> </v>
      </c>
      <c r="K450" s="42" t="str">
        <f t="shared" si="68"/>
        <v xml:space="preserve"> </v>
      </c>
      <c r="L450" s="41">
        <f t="shared" si="66"/>
        <v>0</v>
      </c>
    </row>
    <row r="451" spans="1:19" x14ac:dyDescent="0.25">
      <c r="A451" s="52" t="s">
        <v>57</v>
      </c>
      <c r="B451" s="41"/>
      <c r="C451" s="41"/>
      <c r="D451" s="41"/>
      <c r="E451" s="41"/>
      <c r="F451" s="41">
        <f t="shared" si="69"/>
        <v>0</v>
      </c>
      <c r="G451" s="41"/>
      <c r="H451" s="41"/>
      <c r="I451" s="41"/>
      <c r="J451" s="42" t="str">
        <f t="shared" si="67"/>
        <v xml:space="preserve"> </v>
      </c>
      <c r="K451" s="42" t="str">
        <f t="shared" si="68"/>
        <v xml:space="preserve"> </v>
      </c>
      <c r="L451" s="41">
        <f t="shared" si="66"/>
        <v>0</v>
      </c>
    </row>
    <row r="452" spans="1:19" x14ac:dyDescent="0.25">
      <c r="A452" s="54" t="s">
        <v>58</v>
      </c>
      <c r="B452" s="41"/>
      <c r="C452" s="41"/>
      <c r="D452" s="41"/>
      <c r="E452" s="41"/>
      <c r="F452" s="41">
        <f t="shared" si="69"/>
        <v>0</v>
      </c>
      <c r="G452" s="41"/>
      <c r="H452" s="41"/>
      <c r="I452" s="41"/>
      <c r="J452" s="42" t="str">
        <f t="shared" si="67"/>
        <v xml:space="preserve"> </v>
      </c>
      <c r="K452" s="42" t="str">
        <f t="shared" si="68"/>
        <v xml:space="preserve"> </v>
      </c>
      <c r="L452" s="41">
        <f t="shared" si="66"/>
        <v>0</v>
      </c>
    </row>
    <row r="453" spans="1:19" x14ac:dyDescent="0.25">
      <c r="A453" s="54" t="s">
        <v>59</v>
      </c>
      <c r="B453" s="41"/>
      <c r="C453" s="41"/>
      <c r="D453" s="41"/>
      <c r="E453" s="41"/>
      <c r="F453" s="41">
        <f t="shared" si="69"/>
        <v>0</v>
      </c>
      <c r="G453" s="41"/>
      <c r="H453" s="41"/>
      <c r="I453" s="41"/>
      <c r="J453" s="42" t="str">
        <f t="shared" si="67"/>
        <v xml:space="preserve"> </v>
      </c>
      <c r="K453" s="42" t="str">
        <f t="shared" si="68"/>
        <v xml:space="preserve"> </v>
      </c>
      <c r="L453" s="41">
        <f t="shared" si="66"/>
        <v>0</v>
      </c>
    </row>
    <row r="454" spans="1:19" x14ac:dyDescent="0.25">
      <c r="A454" s="40" t="s">
        <v>60</v>
      </c>
      <c r="B454" s="41"/>
      <c r="C454" s="41">
        <v>715</v>
      </c>
      <c r="D454" s="41"/>
      <c r="E454" s="41"/>
      <c r="F454" s="41">
        <f t="shared" si="69"/>
        <v>0</v>
      </c>
      <c r="G454" s="41"/>
      <c r="H454" s="41"/>
      <c r="I454" s="41"/>
      <c r="J454" s="42" t="str">
        <f t="shared" si="67"/>
        <v xml:space="preserve"> </v>
      </c>
      <c r="K454" s="42" t="str">
        <f t="shared" si="68"/>
        <v xml:space="preserve"> </v>
      </c>
      <c r="L454" s="41">
        <f t="shared" si="66"/>
        <v>0</v>
      </c>
    </row>
    <row r="455" spans="1:19" x14ac:dyDescent="0.25">
      <c r="A455" s="46" t="s">
        <v>61</v>
      </c>
      <c r="B455" s="41"/>
      <c r="C455" s="41">
        <v>365</v>
      </c>
      <c r="D455" s="41"/>
      <c r="E455" s="41"/>
      <c r="F455" s="41">
        <f t="shared" si="69"/>
        <v>0</v>
      </c>
      <c r="G455" s="41"/>
      <c r="H455" s="41"/>
      <c r="I455" s="41"/>
      <c r="J455" s="42" t="str">
        <f t="shared" si="67"/>
        <v xml:space="preserve"> </v>
      </c>
      <c r="K455" s="42" t="str">
        <f t="shared" si="68"/>
        <v xml:space="preserve"> </v>
      </c>
      <c r="L455" s="41">
        <f t="shared" si="66"/>
        <v>0</v>
      </c>
    </row>
    <row r="456" spans="1:19" x14ac:dyDescent="0.25">
      <c r="A456" s="40" t="s">
        <v>62</v>
      </c>
      <c r="B456" s="41"/>
      <c r="C456" s="41"/>
      <c r="D456" s="41"/>
      <c r="E456" s="41"/>
      <c r="F456" s="41">
        <f t="shared" si="69"/>
        <v>0</v>
      </c>
      <c r="G456" s="41"/>
      <c r="H456" s="41"/>
      <c r="I456" s="41"/>
      <c r="J456" s="42" t="str">
        <f t="shared" si="67"/>
        <v xml:space="preserve"> </v>
      </c>
      <c r="K456" s="42" t="str">
        <f t="shared" si="68"/>
        <v xml:space="preserve"> </v>
      </c>
      <c r="L456" s="41">
        <f t="shared" si="66"/>
        <v>0</v>
      </c>
    </row>
    <row r="457" spans="1:19" x14ac:dyDescent="0.25">
      <c r="A457" s="40" t="s">
        <v>63</v>
      </c>
      <c r="B457" s="41"/>
      <c r="C457" s="41"/>
      <c r="D457" s="41"/>
      <c r="E457" s="41"/>
      <c r="F457" s="41">
        <f t="shared" si="69"/>
        <v>0</v>
      </c>
      <c r="G457" s="41"/>
      <c r="H457" s="41"/>
      <c r="I457" s="41"/>
      <c r="J457" s="42" t="str">
        <f t="shared" si="67"/>
        <v xml:space="preserve"> </v>
      </c>
      <c r="K457" s="42" t="str">
        <f t="shared" si="68"/>
        <v xml:space="preserve"> </v>
      </c>
      <c r="L457" s="41">
        <f t="shared" si="66"/>
        <v>0</v>
      </c>
    </row>
    <row r="458" spans="1:19" x14ac:dyDescent="0.25">
      <c r="A458" s="52" t="s">
        <v>64</v>
      </c>
      <c r="B458" s="41"/>
      <c r="C458" s="41"/>
      <c r="D458" s="41"/>
      <c r="E458" s="41"/>
      <c r="F458" s="41">
        <f t="shared" si="69"/>
        <v>0</v>
      </c>
      <c r="G458" s="41"/>
      <c r="H458" s="41"/>
      <c r="I458" s="41"/>
      <c r="J458" s="42" t="str">
        <f t="shared" si="67"/>
        <v xml:space="preserve"> </v>
      </c>
      <c r="K458" s="42" t="str">
        <f t="shared" si="68"/>
        <v xml:space="preserve"> </v>
      </c>
      <c r="L458" s="41">
        <f t="shared" si="66"/>
        <v>0</v>
      </c>
    </row>
    <row r="459" spans="1:19" x14ac:dyDescent="0.25">
      <c r="A459" s="54" t="s">
        <v>65</v>
      </c>
      <c r="B459" s="41"/>
      <c r="C459" s="41"/>
      <c r="D459" s="41"/>
      <c r="E459" s="41"/>
      <c r="F459" s="41">
        <f t="shared" si="69"/>
        <v>0</v>
      </c>
      <c r="G459" s="41"/>
      <c r="H459" s="41"/>
      <c r="I459" s="41"/>
      <c r="J459" s="42" t="str">
        <f t="shared" si="67"/>
        <v xml:space="preserve"> </v>
      </c>
      <c r="K459" s="42" t="str">
        <f t="shared" si="68"/>
        <v xml:space="preserve"> </v>
      </c>
      <c r="L459" s="41">
        <f t="shared" si="66"/>
        <v>0</v>
      </c>
    </row>
    <row r="460" spans="1:19" x14ac:dyDescent="0.25">
      <c r="A460" s="54" t="s">
        <v>66</v>
      </c>
      <c r="B460" s="41"/>
      <c r="C460" s="41"/>
      <c r="D460" s="41"/>
      <c r="E460" s="41"/>
      <c r="F460" s="41">
        <f t="shared" si="69"/>
        <v>0</v>
      </c>
      <c r="G460" s="41"/>
      <c r="H460" s="41"/>
      <c r="I460" s="41"/>
      <c r="J460" s="42" t="str">
        <f t="shared" si="67"/>
        <v xml:space="preserve"> </v>
      </c>
      <c r="K460" s="42" t="str">
        <f t="shared" si="68"/>
        <v xml:space="preserve"> </v>
      </c>
      <c r="L460" s="41">
        <f t="shared" si="66"/>
        <v>0</v>
      </c>
    </row>
    <row r="461" spans="1:19" x14ac:dyDescent="0.25">
      <c r="A461" s="54" t="s">
        <v>67</v>
      </c>
      <c r="B461" s="41"/>
      <c r="C461" s="41"/>
      <c r="D461" s="41"/>
      <c r="E461" s="41"/>
      <c r="F461" s="41">
        <f t="shared" si="69"/>
        <v>0</v>
      </c>
      <c r="G461" s="41"/>
      <c r="H461" s="41"/>
      <c r="I461" s="41"/>
      <c r="J461" s="42" t="str">
        <f t="shared" si="67"/>
        <v xml:space="preserve"> </v>
      </c>
      <c r="K461" s="42" t="str">
        <f t="shared" si="68"/>
        <v xml:space="preserve"> </v>
      </c>
      <c r="L461" s="41">
        <f t="shared" si="66"/>
        <v>0</v>
      </c>
    </row>
    <row r="462" spans="1:19" x14ac:dyDescent="0.25">
      <c r="A462" s="40" t="s">
        <v>68</v>
      </c>
      <c r="B462" s="41"/>
      <c r="C462" s="41"/>
      <c r="D462" s="41"/>
      <c r="E462" s="41"/>
      <c r="F462" s="41">
        <f t="shared" si="69"/>
        <v>0</v>
      </c>
      <c r="G462" s="41"/>
      <c r="H462" s="41"/>
      <c r="I462" s="41"/>
      <c r="J462" s="42"/>
      <c r="K462" s="42"/>
      <c r="L462" s="41"/>
    </row>
    <row r="463" spans="1:19" x14ac:dyDescent="0.25">
      <c r="A463" s="64" t="s">
        <v>91</v>
      </c>
      <c r="B463" s="56">
        <f t="shared" ref="B463:I463" si="71">SUM(B427+B428+B448+B449+B450+B454+B456+B457+B462)</f>
        <v>76927</v>
      </c>
      <c r="C463" s="56">
        <f t="shared" si="71"/>
        <v>89048</v>
      </c>
      <c r="D463" s="56">
        <f t="shared" si="71"/>
        <v>83397</v>
      </c>
      <c r="E463" s="56">
        <f t="shared" si="71"/>
        <v>96983</v>
      </c>
      <c r="F463" s="56">
        <f t="shared" si="71"/>
        <v>85628</v>
      </c>
      <c r="G463" s="56">
        <f t="shared" si="71"/>
        <v>85628</v>
      </c>
      <c r="H463" s="56">
        <f t="shared" si="71"/>
        <v>0</v>
      </c>
      <c r="I463" s="56">
        <f t="shared" si="71"/>
        <v>0</v>
      </c>
      <c r="J463" s="57">
        <f>IF(B463&gt;0,SUM((F463/B463)*100)," ")</f>
        <v>111.31072315311918</v>
      </c>
      <c r="K463" s="58">
        <f>IF(D463&gt;0,SUM((F463/D463)*100)," ")</f>
        <v>102.67515618067794</v>
      </c>
      <c r="L463" s="59">
        <f>SUM(F463-D463)</f>
        <v>2231</v>
      </c>
      <c r="M463" s="4">
        <f>F463-'[1]1d.mell.'!H212</f>
        <v>0</v>
      </c>
      <c r="N463" s="4">
        <f>G463-'[1]1d.mell.'!I212</f>
        <v>0</v>
      </c>
      <c r="O463" s="4">
        <f>H463-'[1]1d.mell.'!J212</f>
        <v>0</v>
      </c>
      <c r="P463" s="4">
        <f>I463-'[1]1d.mell.'!K212</f>
        <v>0</v>
      </c>
      <c r="Q463" s="2">
        <f>IF(F463-'[1]1d.mell.'!H212=0,0,1)</f>
        <v>0</v>
      </c>
      <c r="S463" s="4">
        <f>SUM(F463-D463)</f>
        <v>2231</v>
      </c>
    </row>
    <row r="464" spans="1:19" x14ac:dyDescent="0.25">
      <c r="A464" s="65" t="s">
        <v>92</v>
      </c>
      <c r="B464" s="61"/>
      <c r="C464" s="61"/>
      <c r="D464" s="61"/>
      <c r="E464" s="61"/>
      <c r="F464" s="61"/>
      <c r="G464" s="61"/>
      <c r="H464" s="61"/>
      <c r="I464" s="61"/>
      <c r="J464" s="42"/>
      <c r="K464" s="42"/>
      <c r="L464" s="61">
        <f t="shared" ref="L464:L499" si="72">SUM(F464-D464)</f>
        <v>0</v>
      </c>
    </row>
    <row r="465" spans="1:22" x14ac:dyDescent="0.25">
      <c r="A465" s="40" t="s">
        <v>33</v>
      </c>
      <c r="B465" s="41">
        <v>242981</v>
      </c>
      <c r="C465" s="41">
        <v>264450</v>
      </c>
      <c r="D465" s="41">
        <v>279088</v>
      </c>
      <c r="E465" s="41">
        <v>315476</v>
      </c>
      <c r="F465" s="41">
        <f t="shared" ref="F465:F500" si="73">SUM(G465:I465)</f>
        <v>325565</v>
      </c>
      <c r="G465" s="41">
        <v>325565</v>
      </c>
      <c r="H465" s="41"/>
      <c r="I465" s="41"/>
      <c r="J465" s="42">
        <f t="shared" ref="J465:J499" si="74">IF(B465&gt;0,SUM((F465/B465)*100)," ")</f>
        <v>133.9878426708261</v>
      </c>
      <c r="K465" s="42">
        <f t="shared" ref="K465:K499" si="75">IF(D465&gt;0,SUM((F465/D465)*100)," ")</f>
        <v>116.65317032620534</v>
      </c>
      <c r="L465" s="41">
        <f t="shared" si="72"/>
        <v>46477</v>
      </c>
      <c r="U465" s="4">
        <v>1243358</v>
      </c>
      <c r="V465" s="4">
        <f>SUM(U465*0.195)</f>
        <v>242454.81</v>
      </c>
    </row>
    <row r="466" spans="1:22" x14ac:dyDescent="0.25">
      <c r="A466" s="40" t="s">
        <v>34</v>
      </c>
      <c r="B466" s="41">
        <v>43565</v>
      </c>
      <c r="C466" s="41">
        <v>51485</v>
      </c>
      <c r="D466" s="41">
        <v>51142</v>
      </c>
      <c r="E466" s="41">
        <v>57942</v>
      </c>
      <c r="F466" s="41">
        <f t="shared" si="73"/>
        <v>54411</v>
      </c>
      <c r="G466" s="41">
        <v>54411</v>
      </c>
      <c r="H466" s="41"/>
      <c r="I466" s="41"/>
      <c r="J466" s="42">
        <f t="shared" si="74"/>
        <v>124.89613221622862</v>
      </c>
      <c r="K466" s="42">
        <f t="shared" si="75"/>
        <v>106.39200656994252</v>
      </c>
      <c r="L466" s="41">
        <f t="shared" si="72"/>
        <v>3269</v>
      </c>
    </row>
    <row r="467" spans="1:22" x14ac:dyDescent="0.25">
      <c r="A467" s="40" t="s">
        <v>35</v>
      </c>
      <c r="B467" s="43"/>
      <c r="C467" s="43"/>
      <c r="D467" s="43"/>
      <c r="E467" s="43"/>
      <c r="F467" s="43">
        <f t="shared" si="73"/>
        <v>0</v>
      </c>
      <c r="G467" s="43"/>
      <c r="H467" s="43"/>
      <c r="I467" s="43"/>
      <c r="J467" s="42" t="str">
        <f t="shared" si="74"/>
        <v xml:space="preserve"> </v>
      </c>
      <c r="K467" s="42" t="str">
        <f t="shared" si="75"/>
        <v xml:space="preserve"> </v>
      </c>
      <c r="L467" s="43">
        <f t="shared" si="72"/>
        <v>0</v>
      </c>
    </row>
    <row r="468" spans="1:22" x14ac:dyDescent="0.25">
      <c r="A468" s="44" t="s">
        <v>36</v>
      </c>
      <c r="B468" s="45">
        <v>26220</v>
      </c>
      <c r="C468" s="45">
        <v>20446</v>
      </c>
      <c r="D468" s="45">
        <v>24240</v>
      </c>
      <c r="E468" s="45">
        <v>14701</v>
      </c>
      <c r="F468" s="45">
        <f t="shared" si="73"/>
        <v>45900</v>
      </c>
      <c r="G468" s="45">
        <v>45900</v>
      </c>
      <c r="H468" s="45"/>
      <c r="I468" s="45"/>
      <c r="J468" s="42">
        <f t="shared" si="74"/>
        <v>175.05720823798626</v>
      </c>
      <c r="K468" s="42">
        <f t="shared" si="75"/>
        <v>189.35643564356434</v>
      </c>
      <c r="L468" s="45">
        <f t="shared" si="72"/>
        <v>21660</v>
      </c>
    </row>
    <row r="469" spans="1:22" x14ac:dyDescent="0.25">
      <c r="A469" s="46" t="s">
        <v>37</v>
      </c>
      <c r="B469" s="41"/>
      <c r="C469" s="41"/>
      <c r="D469" s="41"/>
      <c r="E469" s="41"/>
      <c r="F469" s="41">
        <f t="shared" si="73"/>
        <v>0</v>
      </c>
      <c r="G469" s="41"/>
      <c r="H469" s="41"/>
      <c r="I469" s="41"/>
      <c r="J469" s="42" t="str">
        <f t="shared" si="74"/>
        <v xml:space="preserve"> </v>
      </c>
      <c r="K469" s="42" t="str">
        <f t="shared" si="75"/>
        <v xml:space="preserve"> </v>
      </c>
      <c r="L469" s="41">
        <f t="shared" si="72"/>
        <v>0</v>
      </c>
    </row>
    <row r="470" spans="1:22" x14ac:dyDescent="0.25">
      <c r="A470" s="47" t="s">
        <v>38</v>
      </c>
      <c r="B470" s="41"/>
      <c r="C470" s="41"/>
      <c r="D470" s="41"/>
      <c r="E470" s="41"/>
      <c r="F470" s="41">
        <f t="shared" si="73"/>
        <v>0</v>
      </c>
      <c r="G470" s="41"/>
      <c r="H470" s="41"/>
      <c r="I470" s="41"/>
      <c r="J470" s="42" t="str">
        <f t="shared" si="74"/>
        <v xml:space="preserve"> </v>
      </c>
      <c r="K470" s="42" t="str">
        <f t="shared" si="75"/>
        <v xml:space="preserve"> </v>
      </c>
      <c r="L470" s="41">
        <f t="shared" si="72"/>
        <v>0</v>
      </c>
    </row>
    <row r="471" spans="1:22" x14ac:dyDescent="0.25">
      <c r="A471" s="47" t="s">
        <v>39</v>
      </c>
      <c r="B471" s="41">
        <v>5700</v>
      </c>
      <c r="C471" s="41">
        <v>4431</v>
      </c>
      <c r="D471" s="41">
        <v>4750</v>
      </c>
      <c r="E471" s="41">
        <v>4684</v>
      </c>
      <c r="F471" s="41">
        <f t="shared" si="73"/>
        <v>5200</v>
      </c>
      <c r="G471" s="41">
        <v>5200</v>
      </c>
      <c r="H471" s="41"/>
      <c r="I471" s="41"/>
      <c r="J471" s="42">
        <f t="shared" si="74"/>
        <v>91.228070175438589</v>
      </c>
      <c r="K471" s="42">
        <f t="shared" si="75"/>
        <v>109.47368421052633</v>
      </c>
      <c r="L471" s="41">
        <f t="shared" si="72"/>
        <v>450</v>
      </c>
    </row>
    <row r="472" spans="1:22" x14ac:dyDescent="0.25">
      <c r="A472" s="44" t="s">
        <v>40</v>
      </c>
      <c r="B472" s="45">
        <v>16088</v>
      </c>
      <c r="C472" s="45">
        <v>8805</v>
      </c>
      <c r="D472" s="45">
        <v>10575</v>
      </c>
      <c r="E472" s="45">
        <v>9206</v>
      </c>
      <c r="F472" s="45">
        <f t="shared" si="73"/>
        <v>6860</v>
      </c>
      <c r="G472" s="45">
        <v>6860</v>
      </c>
      <c r="H472" s="45"/>
      <c r="I472" s="45"/>
      <c r="J472" s="42">
        <f t="shared" si="74"/>
        <v>42.640477374440579</v>
      </c>
      <c r="K472" s="42">
        <f t="shared" si="75"/>
        <v>64.869976359338068</v>
      </c>
      <c r="L472" s="45">
        <f t="shared" si="72"/>
        <v>-3715</v>
      </c>
    </row>
    <row r="473" spans="1:22" x14ac:dyDescent="0.25">
      <c r="A473" s="44" t="s">
        <v>41</v>
      </c>
      <c r="B473" s="45">
        <v>45842</v>
      </c>
      <c r="C473" s="45">
        <v>41423</v>
      </c>
      <c r="D473" s="45">
        <v>55790</v>
      </c>
      <c r="E473" s="45">
        <v>34636</v>
      </c>
      <c r="F473" s="45">
        <f t="shared" si="73"/>
        <v>76658</v>
      </c>
      <c r="G473" s="45">
        <v>76658</v>
      </c>
      <c r="H473" s="45"/>
      <c r="I473" s="45"/>
      <c r="J473" s="42">
        <f t="shared" si="74"/>
        <v>167.22219798438113</v>
      </c>
      <c r="K473" s="42">
        <f t="shared" si="75"/>
        <v>137.40455278723786</v>
      </c>
      <c r="L473" s="45">
        <f t="shared" si="72"/>
        <v>20868</v>
      </c>
    </row>
    <row r="474" spans="1:22" x14ac:dyDescent="0.25">
      <c r="A474" s="48" t="s">
        <v>42</v>
      </c>
      <c r="B474" s="49"/>
      <c r="C474" s="49"/>
      <c r="D474" s="49"/>
      <c r="E474" s="49"/>
      <c r="F474" s="49">
        <f t="shared" si="73"/>
        <v>0</v>
      </c>
      <c r="G474" s="49"/>
      <c r="H474" s="49"/>
      <c r="I474" s="49"/>
      <c r="J474" s="42" t="str">
        <f t="shared" si="74"/>
        <v xml:space="preserve"> </v>
      </c>
      <c r="K474" s="42" t="str">
        <f t="shared" si="75"/>
        <v xml:space="preserve"> </v>
      </c>
      <c r="L474" s="49">
        <f t="shared" si="72"/>
        <v>0</v>
      </c>
    </row>
    <row r="475" spans="1:22" x14ac:dyDescent="0.25">
      <c r="A475" s="50" t="s">
        <v>43</v>
      </c>
      <c r="B475" s="41">
        <v>5500</v>
      </c>
      <c r="C475" s="41">
        <v>3739</v>
      </c>
      <c r="D475" s="41">
        <v>4500</v>
      </c>
      <c r="E475" s="41">
        <v>4130</v>
      </c>
      <c r="F475" s="41">
        <f t="shared" si="73"/>
        <v>5000</v>
      </c>
      <c r="G475" s="41">
        <v>5000</v>
      </c>
      <c r="H475" s="41"/>
      <c r="I475" s="41"/>
      <c r="J475" s="42">
        <f t="shared" si="74"/>
        <v>90.909090909090907</v>
      </c>
      <c r="K475" s="42">
        <f t="shared" si="75"/>
        <v>111.11111111111111</v>
      </c>
      <c r="L475" s="41">
        <f t="shared" si="72"/>
        <v>500</v>
      </c>
    </row>
    <row r="476" spans="1:22" x14ac:dyDescent="0.25">
      <c r="A476" s="50" t="s">
        <v>44</v>
      </c>
      <c r="B476" s="41"/>
      <c r="C476" s="41"/>
      <c r="D476" s="41"/>
      <c r="E476" s="41"/>
      <c r="F476" s="41">
        <f t="shared" si="73"/>
        <v>0</v>
      </c>
      <c r="G476" s="41"/>
      <c r="H476" s="41"/>
      <c r="I476" s="41"/>
      <c r="J476" s="42" t="str">
        <f t="shared" si="74"/>
        <v xml:space="preserve"> </v>
      </c>
      <c r="K476" s="42" t="str">
        <f t="shared" si="75"/>
        <v xml:space="preserve"> </v>
      </c>
      <c r="L476" s="41">
        <f t="shared" si="72"/>
        <v>0</v>
      </c>
    </row>
    <row r="477" spans="1:22" x14ac:dyDescent="0.25">
      <c r="A477" s="50" t="s">
        <v>45</v>
      </c>
      <c r="B477" s="41">
        <v>8500</v>
      </c>
      <c r="C477" s="41">
        <v>7687</v>
      </c>
      <c r="D477" s="41">
        <v>8500</v>
      </c>
      <c r="E477" s="41">
        <v>7440</v>
      </c>
      <c r="F477" s="41">
        <f t="shared" si="73"/>
        <v>8500</v>
      </c>
      <c r="G477" s="41">
        <v>8500</v>
      </c>
      <c r="H477" s="41"/>
      <c r="I477" s="41"/>
      <c r="J477" s="42">
        <f t="shared" si="74"/>
        <v>100</v>
      </c>
      <c r="K477" s="42">
        <f t="shared" si="75"/>
        <v>100</v>
      </c>
      <c r="L477" s="41">
        <f t="shared" si="72"/>
        <v>0</v>
      </c>
    </row>
    <row r="478" spans="1:22" x14ac:dyDescent="0.25">
      <c r="A478" s="50" t="s">
        <v>46</v>
      </c>
      <c r="B478" s="41">
        <v>800</v>
      </c>
      <c r="C478" s="41">
        <v>696</v>
      </c>
      <c r="D478" s="41">
        <v>700</v>
      </c>
      <c r="E478" s="41">
        <v>794</v>
      </c>
      <c r="F478" s="41">
        <f t="shared" si="73"/>
        <v>0</v>
      </c>
      <c r="G478" s="41"/>
      <c r="H478" s="41"/>
      <c r="I478" s="41"/>
      <c r="J478" s="42">
        <f t="shared" si="74"/>
        <v>0</v>
      </c>
      <c r="K478" s="42">
        <f t="shared" si="75"/>
        <v>0</v>
      </c>
      <c r="L478" s="41">
        <f t="shared" si="72"/>
        <v>-700</v>
      </c>
    </row>
    <row r="479" spans="1:22" x14ac:dyDescent="0.25">
      <c r="A479" s="50" t="s">
        <v>47</v>
      </c>
      <c r="B479" s="41"/>
      <c r="C479" s="41"/>
      <c r="D479" s="41"/>
      <c r="E479" s="41"/>
      <c r="F479" s="41">
        <f t="shared" si="73"/>
        <v>0</v>
      </c>
      <c r="G479" s="41"/>
      <c r="H479" s="41"/>
      <c r="I479" s="41"/>
      <c r="J479" s="42" t="str">
        <f t="shared" si="74"/>
        <v xml:space="preserve"> </v>
      </c>
      <c r="K479" s="42" t="str">
        <f t="shared" si="75"/>
        <v xml:space="preserve"> </v>
      </c>
      <c r="L479" s="41">
        <f t="shared" si="72"/>
        <v>0</v>
      </c>
    </row>
    <row r="480" spans="1:22" x14ac:dyDescent="0.25">
      <c r="A480" s="50" t="s">
        <v>48</v>
      </c>
      <c r="B480" s="41">
        <v>250</v>
      </c>
      <c r="C480" s="41">
        <v>182</v>
      </c>
      <c r="D480" s="41">
        <v>250</v>
      </c>
      <c r="E480" s="41">
        <v>127</v>
      </c>
      <c r="F480" s="41">
        <f t="shared" si="73"/>
        <v>250</v>
      </c>
      <c r="G480" s="41">
        <v>250</v>
      </c>
      <c r="H480" s="41"/>
      <c r="I480" s="41"/>
      <c r="J480" s="42">
        <f t="shared" si="74"/>
        <v>100</v>
      </c>
      <c r="K480" s="42">
        <f t="shared" si="75"/>
        <v>100</v>
      </c>
      <c r="L480" s="41">
        <f t="shared" si="72"/>
        <v>0</v>
      </c>
    </row>
    <row r="481" spans="1:12" x14ac:dyDescent="0.25">
      <c r="A481" s="44" t="s">
        <v>49</v>
      </c>
      <c r="B481" s="45">
        <v>650</v>
      </c>
      <c r="C481" s="45">
        <v>41</v>
      </c>
      <c r="D481" s="45">
        <v>500</v>
      </c>
      <c r="E481" s="45">
        <v>175</v>
      </c>
      <c r="F481" s="45">
        <f t="shared" si="73"/>
        <v>480</v>
      </c>
      <c r="G481" s="45">
        <v>480</v>
      </c>
      <c r="H481" s="45"/>
      <c r="I481" s="45"/>
      <c r="J481" s="42">
        <f t="shared" si="74"/>
        <v>73.846153846153854</v>
      </c>
      <c r="K481" s="42">
        <f t="shared" si="75"/>
        <v>96</v>
      </c>
      <c r="L481" s="45">
        <f t="shared" si="72"/>
        <v>-20</v>
      </c>
    </row>
    <row r="482" spans="1:12" x14ac:dyDescent="0.25">
      <c r="A482" s="44" t="s">
        <v>50</v>
      </c>
      <c r="B482" s="45">
        <v>25809</v>
      </c>
      <c r="C482" s="45">
        <v>18131</v>
      </c>
      <c r="D482" s="45">
        <v>26607</v>
      </c>
      <c r="E482" s="45">
        <v>16997</v>
      </c>
      <c r="F482" s="45">
        <f t="shared" si="73"/>
        <v>38415</v>
      </c>
      <c r="G482" s="45">
        <v>38415</v>
      </c>
      <c r="H482" s="45"/>
      <c r="I482" s="45"/>
      <c r="J482" s="42">
        <f t="shared" si="74"/>
        <v>148.84342671161224</v>
      </c>
      <c r="K482" s="42">
        <f t="shared" si="75"/>
        <v>144.37929868079829</v>
      </c>
      <c r="L482" s="45">
        <f t="shared" si="72"/>
        <v>11808</v>
      </c>
    </row>
    <row r="483" spans="1:12" x14ac:dyDescent="0.25">
      <c r="A483" s="50" t="s">
        <v>51</v>
      </c>
      <c r="B483" s="41">
        <v>19611</v>
      </c>
      <c r="C483" s="41">
        <v>12712</v>
      </c>
      <c r="D483" s="41">
        <v>20601</v>
      </c>
      <c r="E483" s="41">
        <v>11102</v>
      </c>
      <c r="F483" s="41">
        <f t="shared" si="73"/>
        <v>31419</v>
      </c>
      <c r="G483" s="41">
        <v>31419</v>
      </c>
      <c r="H483" s="41"/>
      <c r="I483" s="41"/>
      <c r="J483" s="42">
        <f t="shared" si="74"/>
        <v>160.21110601193206</v>
      </c>
      <c r="K483" s="42">
        <f t="shared" si="75"/>
        <v>152.51201397990388</v>
      </c>
      <c r="L483" s="41">
        <f t="shared" si="72"/>
        <v>10818</v>
      </c>
    </row>
    <row r="484" spans="1:12" x14ac:dyDescent="0.25">
      <c r="A484" s="51" t="s">
        <v>52</v>
      </c>
      <c r="B484" s="41">
        <v>1053</v>
      </c>
      <c r="C484" s="41"/>
      <c r="D484" s="41">
        <v>1053</v>
      </c>
      <c r="E484" s="41"/>
      <c r="F484" s="41">
        <f t="shared" si="73"/>
        <v>1080</v>
      </c>
      <c r="G484" s="41">
        <v>1080</v>
      </c>
      <c r="H484" s="41"/>
      <c r="I484" s="41"/>
      <c r="J484" s="42">
        <f t="shared" si="74"/>
        <v>102.56410256410255</v>
      </c>
      <c r="K484" s="42">
        <f t="shared" si="75"/>
        <v>102.56410256410255</v>
      </c>
      <c r="L484" s="41">
        <f t="shared" si="72"/>
        <v>27</v>
      </c>
    </row>
    <row r="485" spans="1:12" x14ac:dyDescent="0.25">
      <c r="A485" s="50" t="s">
        <v>53</v>
      </c>
      <c r="B485" s="41"/>
      <c r="C485" s="41"/>
      <c r="D485" s="41"/>
      <c r="E485" s="41"/>
      <c r="F485" s="41">
        <f t="shared" si="73"/>
        <v>0</v>
      </c>
      <c r="G485" s="41"/>
      <c r="H485" s="41"/>
      <c r="I485" s="41"/>
      <c r="J485" s="42" t="str">
        <f t="shared" si="74"/>
        <v xml:space="preserve"> </v>
      </c>
      <c r="K485" s="42" t="str">
        <f t="shared" si="75"/>
        <v xml:space="preserve"> </v>
      </c>
      <c r="L485" s="41">
        <f t="shared" si="72"/>
        <v>0</v>
      </c>
    </row>
    <row r="486" spans="1:12" x14ac:dyDescent="0.25">
      <c r="A486" s="52" t="s">
        <v>54</v>
      </c>
      <c r="B486" s="53">
        <f>SUM(B468+B472+B473+B481+B482)</f>
        <v>114609</v>
      </c>
      <c r="C486" s="53">
        <v>88846</v>
      </c>
      <c r="D486" s="53">
        <f>SUM(D468+D472+D473+D481+D482)</f>
        <v>117712</v>
      </c>
      <c r="E486" s="53">
        <f>SUM(E468+E472+E473+E481+E482)</f>
        <v>75715</v>
      </c>
      <c r="F486" s="53">
        <f t="shared" si="73"/>
        <v>168313</v>
      </c>
      <c r="G486" s="53">
        <f>SUM(G468+G472+G473+G481+G482)</f>
        <v>168313</v>
      </c>
      <c r="H486" s="53">
        <f>SUM(H468+H472+H473+H481+H482)</f>
        <v>0</v>
      </c>
      <c r="I486" s="53">
        <f>SUM(I468+I472+I473+I481+I482)</f>
        <v>0</v>
      </c>
      <c r="J486" s="42">
        <f t="shared" si="74"/>
        <v>146.85844916193318</v>
      </c>
      <c r="K486" s="42">
        <f t="shared" si="75"/>
        <v>142.98712110914775</v>
      </c>
      <c r="L486" s="53">
        <f t="shared" si="72"/>
        <v>50601</v>
      </c>
    </row>
    <row r="487" spans="1:12" x14ac:dyDescent="0.25">
      <c r="A487" s="40" t="s">
        <v>55</v>
      </c>
      <c r="B487" s="41"/>
      <c r="C487" s="41"/>
      <c r="D487" s="41"/>
      <c r="E487" s="41"/>
      <c r="F487" s="41">
        <f t="shared" si="73"/>
        <v>0</v>
      </c>
      <c r="G487" s="41"/>
      <c r="H487" s="41"/>
      <c r="I487" s="41"/>
      <c r="J487" s="42" t="str">
        <f t="shared" si="74"/>
        <v xml:space="preserve"> </v>
      </c>
      <c r="K487" s="42" t="str">
        <f t="shared" si="75"/>
        <v xml:space="preserve"> </v>
      </c>
      <c r="L487" s="41">
        <f t="shared" si="72"/>
        <v>0</v>
      </c>
    </row>
    <row r="488" spans="1:12" x14ac:dyDescent="0.25">
      <c r="A488" s="40" t="s">
        <v>56</v>
      </c>
      <c r="B488" s="41"/>
      <c r="C488" s="41"/>
      <c r="D488" s="41"/>
      <c r="E488" s="41"/>
      <c r="F488" s="41">
        <f t="shared" si="73"/>
        <v>0</v>
      </c>
      <c r="G488" s="41"/>
      <c r="H488" s="41"/>
      <c r="I488" s="41"/>
      <c r="J488" s="42" t="str">
        <f t="shared" si="74"/>
        <v xml:space="preserve"> </v>
      </c>
      <c r="K488" s="42" t="str">
        <f t="shared" si="75"/>
        <v xml:space="preserve"> </v>
      </c>
      <c r="L488" s="41">
        <f t="shared" si="72"/>
        <v>0</v>
      </c>
    </row>
    <row r="489" spans="1:12" x14ac:dyDescent="0.25">
      <c r="A489" s="52" t="s">
        <v>57</v>
      </c>
      <c r="B489" s="41"/>
      <c r="C489" s="41"/>
      <c r="D489" s="41"/>
      <c r="E489" s="41"/>
      <c r="F489" s="41">
        <f t="shared" si="73"/>
        <v>0</v>
      </c>
      <c r="G489" s="41"/>
      <c r="H489" s="41"/>
      <c r="I489" s="41"/>
      <c r="J489" s="42" t="str">
        <f t="shared" si="74"/>
        <v xml:space="preserve"> </v>
      </c>
      <c r="K489" s="42" t="str">
        <f t="shared" si="75"/>
        <v xml:space="preserve"> </v>
      </c>
      <c r="L489" s="41">
        <f t="shared" si="72"/>
        <v>0</v>
      </c>
    </row>
    <row r="490" spans="1:12" x14ac:dyDescent="0.25">
      <c r="A490" s="54" t="s">
        <v>58</v>
      </c>
      <c r="B490" s="41"/>
      <c r="C490" s="41"/>
      <c r="D490" s="41"/>
      <c r="E490" s="41"/>
      <c r="F490" s="41">
        <f t="shared" si="73"/>
        <v>0</v>
      </c>
      <c r="G490" s="41"/>
      <c r="H490" s="41"/>
      <c r="I490" s="41"/>
      <c r="J490" s="42" t="str">
        <f t="shared" si="74"/>
        <v xml:space="preserve"> </v>
      </c>
      <c r="K490" s="42" t="str">
        <f t="shared" si="75"/>
        <v xml:space="preserve"> </v>
      </c>
      <c r="L490" s="41">
        <f t="shared" si="72"/>
        <v>0</v>
      </c>
    </row>
    <row r="491" spans="1:12" x14ac:dyDescent="0.25">
      <c r="A491" s="54" t="s">
        <v>59</v>
      </c>
      <c r="B491" s="41"/>
      <c r="C491" s="41"/>
      <c r="D491" s="41"/>
      <c r="E491" s="41"/>
      <c r="F491" s="41">
        <f t="shared" si="73"/>
        <v>0</v>
      </c>
      <c r="G491" s="41"/>
      <c r="H491" s="41"/>
      <c r="I491" s="41"/>
      <c r="J491" s="42" t="str">
        <f t="shared" si="74"/>
        <v xml:space="preserve"> </v>
      </c>
      <c r="K491" s="42" t="str">
        <f t="shared" si="75"/>
        <v xml:space="preserve"> </v>
      </c>
      <c r="L491" s="41">
        <f t="shared" si="72"/>
        <v>0</v>
      </c>
    </row>
    <row r="492" spans="1:12" x14ac:dyDescent="0.25">
      <c r="A492" s="40" t="s">
        <v>60</v>
      </c>
      <c r="B492" s="41"/>
      <c r="C492" s="41">
        <v>6345</v>
      </c>
      <c r="D492" s="41"/>
      <c r="E492" s="41"/>
      <c r="F492" s="41">
        <f t="shared" si="73"/>
        <v>0</v>
      </c>
      <c r="G492" s="41"/>
      <c r="H492" s="41"/>
      <c r="I492" s="41"/>
      <c r="J492" s="42" t="str">
        <f t="shared" si="74"/>
        <v xml:space="preserve"> </v>
      </c>
      <c r="K492" s="42" t="str">
        <f t="shared" si="75"/>
        <v xml:space="preserve"> </v>
      </c>
      <c r="L492" s="41">
        <f t="shared" si="72"/>
        <v>0</v>
      </c>
    </row>
    <row r="493" spans="1:12" x14ac:dyDescent="0.25">
      <c r="A493" s="46" t="s">
        <v>61</v>
      </c>
      <c r="B493" s="41"/>
      <c r="C493" s="41"/>
      <c r="D493" s="41"/>
      <c r="E493" s="41"/>
      <c r="F493" s="41">
        <f t="shared" si="73"/>
        <v>0</v>
      </c>
      <c r="G493" s="41"/>
      <c r="H493" s="41"/>
      <c r="I493" s="41"/>
      <c r="J493" s="42" t="str">
        <f t="shared" si="74"/>
        <v xml:space="preserve"> </v>
      </c>
      <c r="K493" s="42" t="str">
        <f t="shared" si="75"/>
        <v xml:space="preserve"> </v>
      </c>
      <c r="L493" s="41">
        <f t="shared" si="72"/>
        <v>0</v>
      </c>
    </row>
    <row r="494" spans="1:12" x14ac:dyDescent="0.25">
      <c r="A494" s="40" t="s">
        <v>62</v>
      </c>
      <c r="B494" s="41"/>
      <c r="C494" s="41"/>
      <c r="D494" s="41"/>
      <c r="E494" s="41"/>
      <c r="F494" s="41">
        <f t="shared" si="73"/>
        <v>0</v>
      </c>
      <c r="G494" s="41"/>
      <c r="H494" s="41"/>
      <c r="I494" s="41"/>
      <c r="J494" s="42" t="str">
        <f t="shared" si="74"/>
        <v xml:space="preserve"> </v>
      </c>
      <c r="K494" s="42" t="str">
        <f t="shared" si="75"/>
        <v xml:space="preserve"> </v>
      </c>
      <c r="L494" s="41">
        <f t="shared" si="72"/>
        <v>0</v>
      </c>
    </row>
    <row r="495" spans="1:12" x14ac:dyDescent="0.25">
      <c r="A495" s="40" t="s">
        <v>63</v>
      </c>
      <c r="B495" s="41"/>
      <c r="C495" s="41"/>
      <c r="D495" s="41"/>
      <c r="E495" s="41"/>
      <c r="F495" s="41">
        <f t="shared" si="73"/>
        <v>0</v>
      </c>
      <c r="G495" s="41"/>
      <c r="H495" s="41"/>
      <c r="I495" s="41"/>
      <c r="J495" s="42" t="str">
        <f t="shared" si="74"/>
        <v xml:space="preserve"> </v>
      </c>
      <c r="K495" s="42" t="str">
        <f t="shared" si="75"/>
        <v xml:space="preserve"> </v>
      </c>
      <c r="L495" s="41">
        <f t="shared" si="72"/>
        <v>0</v>
      </c>
    </row>
    <row r="496" spans="1:12" x14ac:dyDescent="0.25">
      <c r="A496" s="52" t="s">
        <v>64</v>
      </c>
      <c r="B496" s="41"/>
      <c r="C496" s="41"/>
      <c r="D496" s="41"/>
      <c r="E496" s="41"/>
      <c r="F496" s="41">
        <f t="shared" si="73"/>
        <v>0</v>
      </c>
      <c r="G496" s="41"/>
      <c r="H496" s="41"/>
      <c r="I496" s="41"/>
      <c r="J496" s="42" t="str">
        <f t="shared" si="74"/>
        <v xml:space="preserve"> </v>
      </c>
      <c r="K496" s="42" t="str">
        <f t="shared" si="75"/>
        <v xml:space="preserve"> </v>
      </c>
      <c r="L496" s="41">
        <f t="shared" si="72"/>
        <v>0</v>
      </c>
    </row>
    <row r="497" spans="1:19" x14ac:dyDescent="0.25">
      <c r="A497" s="54" t="s">
        <v>65</v>
      </c>
      <c r="B497" s="41"/>
      <c r="C497" s="41"/>
      <c r="D497" s="41"/>
      <c r="E497" s="41"/>
      <c r="F497" s="41">
        <f t="shared" si="73"/>
        <v>0</v>
      </c>
      <c r="G497" s="41"/>
      <c r="H497" s="41"/>
      <c r="I497" s="41"/>
      <c r="J497" s="42" t="str">
        <f t="shared" si="74"/>
        <v xml:space="preserve"> </v>
      </c>
      <c r="K497" s="42" t="str">
        <f t="shared" si="75"/>
        <v xml:space="preserve"> </v>
      </c>
      <c r="L497" s="41">
        <f t="shared" si="72"/>
        <v>0</v>
      </c>
    </row>
    <row r="498" spans="1:19" x14ac:dyDescent="0.25">
      <c r="A498" s="54" t="s">
        <v>66</v>
      </c>
      <c r="B498" s="41"/>
      <c r="C498" s="41"/>
      <c r="D498" s="41"/>
      <c r="E498" s="41"/>
      <c r="F498" s="41">
        <f t="shared" si="73"/>
        <v>0</v>
      </c>
      <c r="G498" s="41"/>
      <c r="H498" s="41"/>
      <c r="I498" s="41"/>
      <c r="J498" s="42" t="str">
        <f t="shared" si="74"/>
        <v xml:space="preserve"> </v>
      </c>
      <c r="K498" s="42" t="str">
        <f t="shared" si="75"/>
        <v xml:space="preserve"> </v>
      </c>
      <c r="L498" s="41">
        <f t="shared" si="72"/>
        <v>0</v>
      </c>
    </row>
    <row r="499" spans="1:19" x14ac:dyDescent="0.25">
      <c r="A499" s="54" t="s">
        <v>67</v>
      </c>
      <c r="B499" s="41"/>
      <c r="C499" s="41"/>
      <c r="D499" s="41"/>
      <c r="E499" s="41"/>
      <c r="F499" s="41">
        <f t="shared" si="73"/>
        <v>0</v>
      </c>
      <c r="G499" s="41"/>
      <c r="H499" s="41"/>
      <c r="I499" s="41"/>
      <c r="J499" s="42" t="str">
        <f t="shared" si="74"/>
        <v xml:space="preserve"> </v>
      </c>
      <c r="K499" s="42" t="str">
        <f t="shared" si="75"/>
        <v xml:space="preserve"> </v>
      </c>
      <c r="L499" s="41">
        <f t="shared" si="72"/>
        <v>0</v>
      </c>
    </row>
    <row r="500" spans="1:19" x14ac:dyDescent="0.25">
      <c r="A500" s="40" t="s">
        <v>68</v>
      </c>
      <c r="B500" s="41"/>
      <c r="C500" s="41"/>
      <c r="D500" s="41"/>
      <c r="E500" s="41"/>
      <c r="F500" s="41">
        <f t="shared" si="73"/>
        <v>0</v>
      </c>
      <c r="G500" s="41"/>
      <c r="H500" s="41"/>
      <c r="I500" s="41"/>
      <c r="J500" s="42"/>
      <c r="K500" s="42"/>
      <c r="L500" s="41"/>
    </row>
    <row r="501" spans="1:19" ht="15" customHeight="1" x14ac:dyDescent="0.25">
      <c r="A501" s="64" t="s">
        <v>93</v>
      </c>
      <c r="B501" s="59">
        <f t="shared" ref="B501:I501" si="76">SUM(B465+B466+B486+B487+B488+B492+B494+B495+B500)</f>
        <v>401155</v>
      </c>
      <c r="C501" s="59">
        <f t="shared" si="76"/>
        <v>411126</v>
      </c>
      <c r="D501" s="59">
        <f t="shared" si="76"/>
        <v>447942</v>
      </c>
      <c r="E501" s="59">
        <f t="shared" si="76"/>
        <v>449133</v>
      </c>
      <c r="F501" s="59">
        <f t="shared" si="76"/>
        <v>548289</v>
      </c>
      <c r="G501" s="59">
        <f t="shared" si="76"/>
        <v>548289</v>
      </c>
      <c r="H501" s="59">
        <f t="shared" si="76"/>
        <v>0</v>
      </c>
      <c r="I501" s="59">
        <f t="shared" si="76"/>
        <v>0</v>
      </c>
      <c r="J501" s="58">
        <f>IF(B501&gt;0,SUM((F501/B501)*100)," ")</f>
        <v>136.67759344891627</v>
      </c>
      <c r="K501" s="58">
        <f>IF(D501&gt;0,SUM((F501/D501)*100)," ")</f>
        <v>122.40178415955639</v>
      </c>
      <c r="L501" s="59">
        <f t="shared" ref="L501:L537" si="77">SUM(F501-D501)</f>
        <v>100347</v>
      </c>
      <c r="M501" s="4">
        <f>F501-'[1]1d.mell.'!H229</f>
        <v>0</v>
      </c>
      <c r="N501" s="4">
        <f>G501-'[1]1d.mell.'!I229</f>
        <v>0</v>
      </c>
      <c r="O501" s="4">
        <f>H501-'[1]1d.mell.'!J229</f>
        <v>0</v>
      </c>
      <c r="P501" s="4">
        <f>I501-'[1]1d.mell.'!K229</f>
        <v>0</v>
      </c>
      <c r="Q501" s="2">
        <f>IF(F501-'[1]1d.mell.'!H229=0,0,1)</f>
        <v>0</v>
      </c>
      <c r="S501" s="4">
        <f>SUM(F501-D501)</f>
        <v>100347</v>
      </c>
    </row>
    <row r="502" spans="1:19" ht="15" customHeight="1" x14ac:dyDescent="0.25">
      <c r="A502" s="67" t="s">
        <v>94</v>
      </c>
      <c r="B502" s="68"/>
      <c r="C502" s="68"/>
      <c r="D502" s="68"/>
      <c r="E502" s="68"/>
      <c r="F502" s="68"/>
      <c r="G502" s="68"/>
      <c r="H502" s="68"/>
      <c r="I502" s="68"/>
      <c r="J502" s="69"/>
      <c r="K502" s="69"/>
      <c r="L502" s="68">
        <f t="shared" si="77"/>
        <v>0</v>
      </c>
    </row>
    <row r="503" spans="1:19" ht="15" customHeight="1" x14ac:dyDescent="0.25">
      <c r="A503" s="40" t="s">
        <v>33</v>
      </c>
      <c r="B503" s="70">
        <f>SUM(B9+B47+B85+B123+B161+B199+B237+B275+B313+B351+B389+B427+B465)</f>
        <v>1519491</v>
      </c>
      <c r="C503" s="70">
        <f>SUM(C9+C47+C85+C123+C161+C199+C237+C275+C313+C351+C389+C427+C465)</f>
        <v>1727443</v>
      </c>
      <c r="D503" s="70">
        <f t="shared" ref="D503:I504" si="78">SUM(D9+D47+D85+D123+D161+D199+D237+D275+D313+D351+D389+D427+D465)</f>
        <v>1652873</v>
      </c>
      <c r="E503" s="70">
        <f>SUM(E9+E47+E85+E123+E161+E199+E237+E275+E313+E351+E389+E427+E465)</f>
        <v>1918996</v>
      </c>
      <c r="F503" s="70">
        <f t="shared" si="78"/>
        <v>1822493</v>
      </c>
      <c r="G503" s="70">
        <f t="shared" si="78"/>
        <v>1542129</v>
      </c>
      <c r="H503" s="70">
        <f t="shared" si="78"/>
        <v>280364</v>
      </c>
      <c r="I503" s="70">
        <f t="shared" si="78"/>
        <v>0</v>
      </c>
      <c r="J503" s="58">
        <f t="shared" ref="J503:J539" si="79">IF(B503&gt;0,SUM((F503/B503)*100)," ")</f>
        <v>119.94101972305199</v>
      </c>
      <c r="K503" s="58">
        <f t="shared" ref="K503:K539" si="80">IF(D503&gt;0,SUM((F503/D503)*100)," ")</f>
        <v>110.26213145232573</v>
      </c>
      <c r="L503" s="70">
        <f t="shared" si="77"/>
        <v>169620</v>
      </c>
    </row>
    <row r="504" spans="1:19" ht="15" customHeight="1" x14ac:dyDescent="0.25">
      <c r="A504" s="40" t="s">
        <v>34</v>
      </c>
      <c r="B504" s="70">
        <f>SUM(B10+B48+B86+B124+B162+B200+B238+B276+B314+B352+B390+B428+B466)</f>
        <v>294715</v>
      </c>
      <c r="C504" s="70">
        <f>SUM(C10+C48+C86+C124+C162+C200+C238+C276+C314+C352+C390+C428+C466)</f>
        <v>348111</v>
      </c>
      <c r="D504" s="70">
        <f t="shared" si="78"/>
        <v>322015</v>
      </c>
      <c r="E504" s="70">
        <f>SUM(E10+E48+E86+E124+E162+E200+E238+E276+E314+E352+E390+E428+E466)</f>
        <v>363291</v>
      </c>
      <c r="F504" s="70">
        <f t="shared" si="78"/>
        <v>319045</v>
      </c>
      <c r="G504" s="70">
        <f t="shared" si="78"/>
        <v>270693</v>
      </c>
      <c r="H504" s="70">
        <f t="shared" si="78"/>
        <v>48352</v>
      </c>
      <c r="I504" s="70">
        <f t="shared" si="78"/>
        <v>0</v>
      </c>
      <c r="J504" s="58">
        <f t="shared" si="79"/>
        <v>108.25543321514004</v>
      </c>
      <c r="K504" s="58">
        <f t="shared" si="80"/>
        <v>99.077682716643636</v>
      </c>
      <c r="L504" s="70">
        <f t="shared" si="77"/>
        <v>-2970</v>
      </c>
    </row>
    <row r="505" spans="1:19" ht="15" customHeight="1" x14ac:dyDescent="0.25">
      <c r="A505" s="40" t="s">
        <v>35</v>
      </c>
      <c r="B505" s="70"/>
      <c r="C505" s="70"/>
      <c r="D505" s="70"/>
      <c r="E505" s="70"/>
      <c r="F505" s="70"/>
      <c r="G505" s="70"/>
      <c r="H505" s="70"/>
      <c r="I505" s="70"/>
      <c r="J505" s="58" t="str">
        <f t="shared" si="79"/>
        <v xml:space="preserve"> </v>
      </c>
      <c r="K505" s="58" t="str">
        <f t="shared" si="80"/>
        <v xml:space="preserve"> </v>
      </c>
      <c r="L505" s="70">
        <f t="shared" si="77"/>
        <v>0</v>
      </c>
    </row>
    <row r="506" spans="1:19" ht="15" customHeight="1" x14ac:dyDescent="0.25">
      <c r="A506" s="44" t="s">
        <v>36</v>
      </c>
      <c r="B506" s="59">
        <f t="shared" ref="B506:I521" si="81">SUM(B12+B50+B88+B126+B164+B202+B240+B278+B316+B354+B392+B430+B468)</f>
        <v>105062</v>
      </c>
      <c r="C506" s="59">
        <f t="shared" si="81"/>
        <v>101155</v>
      </c>
      <c r="D506" s="59">
        <f t="shared" si="81"/>
        <v>109879</v>
      </c>
      <c r="E506" s="59">
        <f t="shared" si="81"/>
        <v>115244</v>
      </c>
      <c r="F506" s="59">
        <f t="shared" si="81"/>
        <v>153378</v>
      </c>
      <c r="G506" s="59">
        <f t="shared" si="81"/>
        <v>119292</v>
      </c>
      <c r="H506" s="59">
        <f t="shared" si="81"/>
        <v>34086</v>
      </c>
      <c r="I506" s="59">
        <f t="shared" si="81"/>
        <v>0</v>
      </c>
      <c r="J506" s="58">
        <f t="shared" si="79"/>
        <v>145.98808322704687</v>
      </c>
      <c r="K506" s="58">
        <f t="shared" si="80"/>
        <v>139.5880923561372</v>
      </c>
      <c r="L506" s="59">
        <f t="shared" si="77"/>
        <v>43499</v>
      </c>
    </row>
    <row r="507" spans="1:19" ht="15" customHeight="1" x14ac:dyDescent="0.25">
      <c r="A507" s="46" t="s">
        <v>37</v>
      </c>
      <c r="B507" s="70">
        <f t="shared" si="81"/>
        <v>12100</v>
      </c>
      <c r="C507" s="70">
        <f t="shared" si="81"/>
        <v>12084</v>
      </c>
      <c r="D507" s="70">
        <f t="shared" si="81"/>
        <v>11736</v>
      </c>
      <c r="E507" s="70">
        <f t="shared" si="81"/>
        <v>11690</v>
      </c>
      <c r="F507" s="70">
        <f t="shared" si="81"/>
        <v>12390</v>
      </c>
      <c r="G507" s="70">
        <f t="shared" si="81"/>
        <v>12298</v>
      </c>
      <c r="H507" s="70">
        <f t="shared" si="81"/>
        <v>92</v>
      </c>
      <c r="I507" s="70">
        <f t="shared" si="81"/>
        <v>0</v>
      </c>
      <c r="J507" s="58">
        <f t="shared" si="79"/>
        <v>102.39669421487602</v>
      </c>
      <c r="K507" s="58">
        <f t="shared" si="80"/>
        <v>105.57259713701433</v>
      </c>
      <c r="L507" s="70">
        <f t="shared" si="77"/>
        <v>654</v>
      </c>
    </row>
    <row r="508" spans="1:19" ht="15" customHeight="1" x14ac:dyDescent="0.25">
      <c r="A508" s="47" t="s">
        <v>38</v>
      </c>
      <c r="B508" s="70">
        <f t="shared" si="81"/>
        <v>5543</v>
      </c>
      <c r="C508" s="70">
        <f t="shared" si="81"/>
        <v>4114</v>
      </c>
      <c r="D508" s="70">
        <f t="shared" si="81"/>
        <v>6063</v>
      </c>
      <c r="E508" s="70">
        <f t="shared" si="81"/>
        <v>9611</v>
      </c>
      <c r="F508" s="70">
        <f t="shared" si="81"/>
        <v>9658</v>
      </c>
      <c r="G508" s="70">
        <f t="shared" si="81"/>
        <v>618</v>
      </c>
      <c r="H508" s="70">
        <f t="shared" si="81"/>
        <v>9040</v>
      </c>
      <c r="I508" s="70">
        <f t="shared" si="81"/>
        <v>0</v>
      </c>
      <c r="J508" s="58">
        <f t="shared" si="79"/>
        <v>174.23777737687175</v>
      </c>
      <c r="K508" s="58">
        <f t="shared" si="80"/>
        <v>159.29407883885864</v>
      </c>
      <c r="L508" s="70">
        <f t="shared" si="77"/>
        <v>3595</v>
      </c>
    </row>
    <row r="509" spans="1:19" ht="15" customHeight="1" x14ac:dyDescent="0.25">
      <c r="A509" s="47" t="s">
        <v>39</v>
      </c>
      <c r="B509" s="70">
        <f t="shared" si="81"/>
        <v>12811</v>
      </c>
      <c r="C509" s="70">
        <f t="shared" si="81"/>
        <v>11743</v>
      </c>
      <c r="D509" s="70">
        <f t="shared" si="81"/>
        <v>13140</v>
      </c>
      <c r="E509" s="70">
        <f t="shared" si="81"/>
        <v>13063</v>
      </c>
      <c r="F509" s="70">
        <f t="shared" si="81"/>
        <v>13731</v>
      </c>
      <c r="G509" s="70">
        <f t="shared" si="81"/>
        <v>12234</v>
      </c>
      <c r="H509" s="70">
        <f t="shared" si="81"/>
        <v>1497</v>
      </c>
      <c r="I509" s="70">
        <f t="shared" si="81"/>
        <v>0</v>
      </c>
      <c r="J509" s="58">
        <f t="shared" si="79"/>
        <v>107.18132854578097</v>
      </c>
      <c r="K509" s="58">
        <f t="shared" si="80"/>
        <v>104.49771689497717</v>
      </c>
      <c r="L509" s="70">
        <f t="shared" si="77"/>
        <v>591</v>
      </c>
    </row>
    <row r="510" spans="1:19" ht="15" customHeight="1" x14ac:dyDescent="0.25">
      <c r="A510" s="44" t="s">
        <v>40</v>
      </c>
      <c r="B510" s="59">
        <f t="shared" si="81"/>
        <v>29349</v>
      </c>
      <c r="C510" s="59">
        <f t="shared" si="81"/>
        <v>21516</v>
      </c>
      <c r="D510" s="59">
        <f t="shared" si="81"/>
        <v>27209</v>
      </c>
      <c r="E510" s="59">
        <f t="shared" si="81"/>
        <v>23903</v>
      </c>
      <c r="F510" s="59">
        <f t="shared" si="81"/>
        <v>22733</v>
      </c>
      <c r="G510" s="59">
        <f t="shared" si="81"/>
        <v>19256</v>
      </c>
      <c r="H510" s="59">
        <f t="shared" si="81"/>
        <v>3477</v>
      </c>
      <c r="I510" s="59">
        <f t="shared" si="81"/>
        <v>0</v>
      </c>
      <c r="J510" s="58">
        <f t="shared" si="79"/>
        <v>77.457494292820883</v>
      </c>
      <c r="K510" s="58">
        <f t="shared" si="80"/>
        <v>83.549560807085882</v>
      </c>
      <c r="L510" s="59">
        <f t="shared" si="77"/>
        <v>-4476</v>
      </c>
    </row>
    <row r="511" spans="1:19" ht="15" customHeight="1" x14ac:dyDescent="0.25">
      <c r="A511" s="44" t="s">
        <v>41</v>
      </c>
      <c r="B511" s="59">
        <f t="shared" si="81"/>
        <v>671748</v>
      </c>
      <c r="C511" s="59">
        <f t="shared" si="81"/>
        <v>651894</v>
      </c>
      <c r="D511" s="59">
        <f t="shared" si="81"/>
        <v>722495</v>
      </c>
      <c r="E511" s="59">
        <f t="shared" si="81"/>
        <v>718973</v>
      </c>
      <c r="F511" s="59">
        <f t="shared" si="81"/>
        <v>945750</v>
      </c>
      <c r="G511" s="59">
        <f t="shared" si="81"/>
        <v>810909</v>
      </c>
      <c r="H511" s="59">
        <f t="shared" si="81"/>
        <v>134841</v>
      </c>
      <c r="I511" s="59">
        <f t="shared" si="81"/>
        <v>0</v>
      </c>
      <c r="J511" s="58">
        <f t="shared" si="79"/>
        <v>140.78940316904553</v>
      </c>
      <c r="K511" s="58">
        <f t="shared" si="80"/>
        <v>130.90055986546619</v>
      </c>
      <c r="L511" s="59">
        <f t="shared" si="77"/>
        <v>223255</v>
      </c>
    </row>
    <row r="512" spans="1:19" ht="15" customHeight="1" x14ac:dyDescent="0.25">
      <c r="A512" s="48" t="s">
        <v>42</v>
      </c>
      <c r="B512" s="70">
        <f t="shared" si="81"/>
        <v>0</v>
      </c>
      <c r="C512" s="70">
        <f t="shared" si="81"/>
        <v>0</v>
      </c>
      <c r="D512" s="70">
        <f t="shared" si="81"/>
        <v>0</v>
      </c>
      <c r="E512" s="70">
        <f t="shared" si="81"/>
        <v>0</v>
      </c>
      <c r="F512" s="70">
        <f t="shared" si="81"/>
        <v>0</v>
      </c>
      <c r="G512" s="70">
        <f t="shared" si="81"/>
        <v>0</v>
      </c>
      <c r="H512" s="70">
        <f t="shared" si="81"/>
        <v>0</v>
      </c>
      <c r="I512" s="70">
        <f t="shared" si="81"/>
        <v>0</v>
      </c>
      <c r="J512" s="58" t="str">
        <f t="shared" si="79"/>
        <v xml:space="preserve"> </v>
      </c>
      <c r="K512" s="58" t="str">
        <f t="shared" si="80"/>
        <v xml:space="preserve"> </v>
      </c>
      <c r="L512" s="70">
        <f t="shared" si="77"/>
        <v>0</v>
      </c>
    </row>
    <row r="513" spans="1:12" ht="15" customHeight="1" x14ac:dyDescent="0.25">
      <c r="A513" s="50" t="s">
        <v>43</v>
      </c>
      <c r="B513" s="70">
        <f t="shared" si="81"/>
        <v>30858</v>
      </c>
      <c r="C513" s="70">
        <f t="shared" si="81"/>
        <v>26530</v>
      </c>
      <c r="D513" s="70">
        <f t="shared" si="81"/>
        <v>29994</v>
      </c>
      <c r="E513" s="70">
        <f t="shared" si="81"/>
        <v>30650</v>
      </c>
      <c r="F513" s="70">
        <f t="shared" si="81"/>
        <v>32023</v>
      </c>
      <c r="G513" s="70">
        <f t="shared" si="81"/>
        <v>22656</v>
      </c>
      <c r="H513" s="70">
        <f t="shared" si="81"/>
        <v>9367</v>
      </c>
      <c r="I513" s="70">
        <f t="shared" si="81"/>
        <v>0</v>
      </c>
      <c r="J513" s="58">
        <f t="shared" si="79"/>
        <v>103.77535809190486</v>
      </c>
      <c r="K513" s="58">
        <f t="shared" si="80"/>
        <v>106.76468627058746</v>
      </c>
      <c r="L513" s="70">
        <f t="shared" si="77"/>
        <v>2029</v>
      </c>
    </row>
    <row r="514" spans="1:12" ht="15" customHeight="1" x14ac:dyDescent="0.25">
      <c r="A514" s="50" t="s">
        <v>44</v>
      </c>
      <c r="B514" s="70">
        <f t="shared" si="81"/>
        <v>37698</v>
      </c>
      <c r="C514" s="70">
        <f t="shared" si="81"/>
        <v>26004</v>
      </c>
      <c r="D514" s="70">
        <f t="shared" si="81"/>
        <v>37966</v>
      </c>
      <c r="E514" s="70">
        <f t="shared" si="81"/>
        <v>37068</v>
      </c>
      <c r="F514" s="70">
        <f t="shared" si="81"/>
        <v>34433</v>
      </c>
      <c r="G514" s="70">
        <f t="shared" si="81"/>
        <v>16397</v>
      </c>
      <c r="H514" s="70">
        <f t="shared" si="81"/>
        <v>18036</v>
      </c>
      <c r="I514" s="70">
        <f t="shared" si="81"/>
        <v>0</v>
      </c>
      <c r="J514" s="58">
        <f t="shared" si="79"/>
        <v>91.339063080269511</v>
      </c>
      <c r="K514" s="58">
        <f t="shared" si="80"/>
        <v>90.694305431175266</v>
      </c>
      <c r="L514" s="70">
        <f t="shared" si="77"/>
        <v>-3533</v>
      </c>
    </row>
    <row r="515" spans="1:12" ht="15" customHeight="1" x14ac:dyDescent="0.25">
      <c r="A515" s="50" t="s">
        <v>45</v>
      </c>
      <c r="B515" s="70">
        <f t="shared" si="81"/>
        <v>31026</v>
      </c>
      <c r="C515" s="70">
        <f t="shared" si="81"/>
        <v>27028</v>
      </c>
      <c r="D515" s="70">
        <f t="shared" si="81"/>
        <v>29510</v>
      </c>
      <c r="E515" s="70">
        <f t="shared" si="81"/>
        <v>27870</v>
      </c>
      <c r="F515" s="70">
        <f t="shared" si="81"/>
        <v>33960</v>
      </c>
      <c r="G515" s="70">
        <f t="shared" si="81"/>
        <v>33960</v>
      </c>
      <c r="H515" s="70">
        <f t="shared" si="81"/>
        <v>0</v>
      </c>
      <c r="I515" s="70">
        <f t="shared" si="81"/>
        <v>0</v>
      </c>
      <c r="J515" s="58">
        <f t="shared" si="79"/>
        <v>109.45658479984527</v>
      </c>
      <c r="K515" s="58">
        <f t="shared" si="80"/>
        <v>115.0796340223653</v>
      </c>
      <c r="L515" s="70">
        <f t="shared" si="77"/>
        <v>4450</v>
      </c>
    </row>
    <row r="516" spans="1:12" ht="15" customHeight="1" x14ac:dyDescent="0.25">
      <c r="A516" s="50" t="s">
        <v>46</v>
      </c>
      <c r="B516" s="70">
        <f t="shared" si="81"/>
        <v>14323</v>
      </c>
      <c r="C516" s="70">
        <f t="shared" si="81"/>
        <v>12341</v>
      </c>
      <c r="D516" s="70">
        <f t="shared" si="81"/>
        <v>14073</v>
      </c>
      <c r="E516" s="70">
        <f t="shared" si="81"/>
        <v>13481</v>
      </c>
      <c r="F516" s="70">
        <f t="shared" si="81"/>
        <v>13575</v>
      </c>
      <c r="G516" s="70">
        <f t="shared" si="81"/>
        <v>8355</v>
      </c>
      <c r="H516" s="70">
        <f t="shared" si="81"/>
        <v>5220</v>
      </c>
      <c r="I516" s="70">
        <f t="shared" si="81"/>
        <v>0</v>
      </c>
      <c r="J516" s="58">
        <f t="shared" si="79"/>
        <v>94.777630384695939</v>
      </c>
      <c r="K516" s="58">
        <f t="shared" si="80"/>
        <v>96.461308889362613</v>
      </c>
      <c r="L516" s="70">
        <f t="shared" si="77"/>
        <v>-498</v>
      </c>
    </row>
    <row r="517" spans="1:12" ht="15" customHeight="1" x14ac:dyDescent="0.25">
      <c r="A517" s="50" t="s">
        <v>47</v>
      </c>
      <c r="B517" s="70">
        <f t="shared" si="81"/>
        <v>405776</v>
      </c>
      <c r="C517" s="70">
        <f t="shared" si="81"/>
        <v>407374</v>
      </c>
      <c r="D517" s="70">
        <f t="shared" si="81"/>
        <v>425469</v>
      </c>
      <c r="E517" s="70">
        <f t="shared" si="81"/>
        <v>435572</v>
      </c>
      <c r="F517" s="70">
        <f t="shared" si="81"/>
        <v>433500</v>
      </c>
      <c r="G517" s="70">
        <f t="shared" si="81"/>
        <v>358627</v>
      </c>
      <c r="H517" s="70">
        <f t="shared" si="81"/>
        <v>74873</v>
      </c>
      <c r="I517" s="70">
        <f t="shared" si="81"/>
        <v>0</v>
      </c>
      <c r="J517" s="58">
        <f t="shared" si="79"/>
        <v>106.83234099601751</v>
      </c>
      <c r="K517" s="58">
        <f t="shared" si="80"/>
        <v>101.8875640763487</v>
      </c>
      <c r="L517" s="70">
        <f t="shared" si="77"/>
        <v>8031</v>
      </c>
    </row>
    <row r="518" spans="1:12" ht="15" customHeight="1" x14ac:dyDescent="0.25">
      <c r="A518" s="50" t="s">
        <v>48</v>
      </c>
      <c r="B518" s="70">
        <f t="shared" si="81"/>
        <v>2906</v>
      </c>
      <c r="C518" s="70">
        <f t="shared" si="81"/>
        <v>2327</v>
      </c>
      <c r="D518" s="70">
        <f t="shared" si="81"/>
        <v>3205</v>
      </c>
      <c r="E518" s="70">
        <f t="shared" si="81"/>
        <v>3031</v>
      </c>
      <c r="F518" s="70">
        <f t="shared" si="81"/>
        <v>3583</v>
      </c>
      <c r="G518" s="70">
        <f t="shared" si="81"/>
        <v>2035</v>
      </c>
      <c r="H518" s="70">
        <f t="shared" si="81"/>
        <v>1548</v>
      </c>
      <c r="I518" s="70">
        <f t="shared" si="81"/>
        <v>0</v>
      </c>
      <c r="J518" s="58">
        <f t="shared" si="79"/>
        <v>123.29662766689609</v>
      </c>
      <c r="K518" s="58">
        <f t="shared" si="80"/>
        <v>111.7940717628705</v>
      </c>
      <c r="L518" s="70">
        <f t="shared" si="77"/>
        <v>378</v>
      </c>
    </row>
    <row r="519" spans="1:12" ht="15" customHeight="1" x14ac:dyDescent="0.25">
      <c r="A519" s="44" t="s">
        <v>49</v>
      </c>
      <c r="B519" s="59">
        <f t="shared" si="81"/>
        <v>4356</v>
      </c>
      <c r="C519" s="59">
        <f t="shared" si="81"/>
        <v>4510</v>
      </c>
      <c r="D519" s="59">
        <f t="shared" si="81"/>
        <v>4573</v>
      </c>
      <c r="E519" s="59">
        <f t="shared" si="81"/>
        <v>8759</v>
      </c>
      <c r="F519" s="59">
        <f t="shared" si="81"/>
        <v>7090</v>
      </c>
      <c r="G519" s="59">
        <f t="shared" si="81"/>
        <v>6852</v>
      </c>
      <c r="H519" s="59">
        <f t="shared" si="81"/>
        <v>238</v>
      </c>
      <c r="I519" s="59">
        <f t="shared" si="81"/>
        <v>0</v>
      </c>
      <c r="J519" s="58">
        <f t="shared" si="79"/>
        <v>162.76400367309458</v>
      </c>
      <c r="K519" s="58">
        <f t="shared" si="80"/>
        <v>155.0404548436475</v>
      </c>
      <c r="L519" s="59">
        <f t="shared" si="77"/>
        <v>2517</v>
      </c>
    </row>
    <row r="520" spans="1:12" ht="15" customHeight="1" x14ac:dyDescent="0.25">
      <c r="A520" s="44" t="s">
        <v>50</v>
      </c>
      <c r="B520" s="59">
        <f t="shared" si="81"/>
        <v>204117</v>
      </c>
      <c r="C520" s="59">
        <f t="shared" si="81"/>
        <v>186889</v>
      </c>
      <c r="D520" s="59">
        <f t="shared" si="81"/>
        <v>212325</v>
      </c>
      <c r="E520" s="59">
        <f t="shared" si="81"/>
        <v>210779</v>
      </c>
      <c r="F520" s="59">
        <f t="shared" si="81"/>
        <v>282711</v>
      </c>
      <c r="G520" s="59">
        <f t="shared" si="81"/>
        <v>240168</v>
      </c>
      <c r="H520" s="59">
        <f t="shared" si="81"/>
        <v>42543</v>
      </c>
      <c r="I520" s="59">
        <f t="shared" si="81"/>
        <v>0</v>
      </c>
      <c r="J520" s="58">
        <f t="shared" si="79"/>
        <v>138.50438718970003</v>
      </c>
      <c r="K520" s="58">
        <f t="shared" si="80"/>
        <v>133.15012363122571</v>
      </c>
      <c r="L520" s="59">
        <f t="shared" si="77"/>
        <v>70386</v>
      </c>
    </row>
    <row r="521" spans="1:12" ht="15" customHeight="1" x14ac:dyDescent="0.25">
      <c r="A521" s="50" t="s">
        <v>51</v>
      </c>
      <c r="B521" s="70">
        <f t="shared" si="81"/>
        <v>190355</v>
      </c>
      <c r="C521" s="70">
        <f t="shared" si="81"/>
        <v>178135</v>
      </c>
      <c r="D521" s="70">
        <f t="shared" si="81"/>
        <v>201371</v>
      </c>
      <c r="E521" s="70">
        <f t="shared" si="81"/>
        <v>195720</v>
      </c>
      <c r="F521" s="70">
        <f t="shared" si="81"/>
        <v>265539</v>
      </c>
      <c r="G521" s="70">
        <f t="shared" si="81"/>
        <v>223906</v>
      </c>
      <c r="H521" s="70">
        <f t="shared" si="81"/>
        <v>41633</v>
      </c>
      <c r="I521" s="70">
        <f t="shared" si="81"/>
        <v>0</v>
      </c>
      <c r="J521" s="58">
        <f t="shared" si="79"/>
        <v>139.49672979433166</v>
      </c>
      <c r="K521" s="58">
        <f t="shared" si="80"/>
        <v>131.86556157540065</v>
      </c>
      <c r="L521" s="70">
        <f t="shared" si="77"/>
        <v>64168</v>
      </c>
    </row>
    <row r="522" spans="1:12" ht="15" customHeight="1" x14ac:dyDescent="0.25">
      <c r="A522" s="51" t="s">
        <v>52</v>
      </c>
      <c r="B522" s="70">
        <f t="shared" ref="B522:I537" si="82">SUM(B28+B66+B104+B142+B180+B218+B256+B294+B332+B370+B408+B446+B484)</f>
        <v>7419</v>
      </c>
      <c r="C522" s="70">
        <f t="shared" si="82"/>
        <v>1904</v>
      </c>
      <c r="D522" s="70">
        <f t="shared" si="82"/>
        <v>4624</v>
      </c>
      <c r="E522" s="70">
        <f t="shared" si="82"/>
        <v>3315</v>
      </c>
      <c r="F522" s="70">
        <f t="shared" si="82"/>
        <v>9720</v>
      </c>
      <c r="G522" s="70">
        <f t="shared" si="82"/>
        <v>9284</v>
      </c>
      <c r="H522" s="70">
        <f t="shared" si="82"/>
        <v>436</v>
      </c>
      <c r="I522" s="70">
        <f t="shared" si="82"/>
        <v>0</v>
      </c>
      <c r="J522" s="58">
        <f t="shared" si="79"/>
        <v>131.01496158511929</v>
      </c>
      <c r="K522" s="58">
        <f t="shared" si="80"/>
        <v>210.2076124567474</v>
      </c>
      <c r="L522" s="70">
        <f t="shared" si="77"/>
        <v>5096</v>
      </c>
    </row>
    <row r="523" spans="1:12" ht="15" customHeight="1" x14ac:dyDescent="0.25">
      <c r="A523" s="50" t="s">
        <v>53</v>
      </c>
      <c r="B523" s="70">
        <f t="shared" si="82"/>
        <v>0</v>
      </c>
      <c r="C523" s="70">
        <f t="shared" si="82"/>
        <v>0</v>
      </c>
      <c r="D523" s="70">
        <f t="shared" si="82"/>
        <v>0</v>
      </c>
      <c r="E523" s="70">
        <f t="shared" si="82"/>
        <v>0</v>
      </c>
      <c r="F523" s="70">
        <f t="shared" si="82"/>
        <v>0</v>
      </c>
      <c r="G523" s="70">
        <f t="shared" si="82"/>
        <v>0</v>
      </c>
      <c r="H523" s="70">
        <f t="shared" si="82"/>
        <v>0</v>
      </c>
      <c r="I523" s="70">
        <f t="shared" si="82"/>
        <v>0</v>
      </c>
      <c r="J523" s="58" t="str">
        <f t="shared" si="79"/>
        <v xml:space="preserve"> </v>
      </c>
      <c r="K523" s="58" t="str">
        <f t="shared" si="80"/>
        <v xml:space="preserve"> </v>
      </c>
      <c r="L523" s="70">
        <f t="shared" si="77"/>
        <v>0</v>
      </c>
    </row>
    <row r="524" spans="1:12" ht="15" customHeight="1" x14ac:dyDescent="0.25">
      <c r="A524" s="52" t="s">
        <v>54</v>
      </c>
      <c r="B524" s="70">
        <f t="shared" si="82"/>
        <v>1014632</v>
      </c>
      <c r="C524" s="70">
        <f t="shared" si="82"/>
        <v>965964</v>
      </c>
      <c r="D524" s="70">
        <f t="shared" si="82"/>
        <v>1076481</v>
      </c>
      <c r="E524" s="70">
        <f t="shared" si="82"/>
        <v>1077658</v>
      </c>
      <c r="F524" s="70">
        <f t="shared" si="82"/>
        <v>1411662</v>
      </c>
      <c r="G524" s="70">
        <f t="shared" si="82"/>
        <v>1196477</v>
      </c>
      <c r="H524" s="70">
        <f t="shared" si="82"/>
        <v>215185</v>
      </c>
      <c r="I524" s="70">
        <f t="shared" si="82"/>
        <v>0</v>
      </c>
      <c r="J524" s="58">
        <f t="shared" si="79"/>
        <v>139.13044335286094</v>
      </c>
      <c r="K524" s="58">
        <f t="shared" si="80"/>
        <v>131.13673162833345</v>
      </c>
      <c r="L524" s="70">
        <f t="shared" si="77"/>
        <v>335181</v>
      </c>
    </row>
    <row r="525" spans="1:12" ht="15" customHeight="1" x14ac:dyDescent="0.25">
      <c r="A525" s="40" t="s">
        <v>55</v>
      </c>
      <c r="B525" s="70">
        <f t="shared" si="82"/>
        <v>0</v>
      </c>
      <c r="C525" s="70">
        <f t="shared" si="82"/>
        <v>0</v>
      </c>
      <c r="D525" s="70">
        <f t="shared" si="82"/>
        <v>0</v>
      </c>
      <c r="E525" s="70">
        <f t="shared" si="82"/>
        <v>0</v>
      </c>
      <c r="F525" s="70">
        <f t="shared" si="82"/>
        <v>0</v>
      </c>
      <c r="G525" s="70">
        <f t="shared" si="82"/>
        <v>0</v>
      </c>
      <c r="H525" s="70">
        <f t="shared" si="82"/>
        <v>0</v>
      </c>
      <c r="I525" s="70">
        <f t="shared" si="82"/>
        <v>0</v>
      </c>
      <c r="J525" s="58" t="str">
        <f t="shared" si="79"/>
        <v xml:space="preserve"> </v>
      </c>
      <c r="K525" s="58" t="str">
        <f t="shared" si="80"/>
        <v xml:space="preserve"> </v>
      </c>
      <c r="L525" s="70">
        <f t="shared" si="77"/>
        <v>0</v>
      </c>
    </row>
    <row r="526" spans="1:12" ht="15" customHeight="1" x14ac:dyDescent="0.25">
      <c r="A526" s="40" t="s">
        <v>56</v>
      </c>
      <c r="B526" s="70">
        <f t="shared" si="82"/>
        <v>47360</v>
      </c>
      <c r="C526" s="70">
        <f t="shared" si="82"/>
        <v>1</v>
      </c>
      <c r="D526" s="70">
        <f t="shared" si="82"/>
        <v>23874</v>
      </c>
      <c r="E526" s="70">
        <f t="shared" si="82"/>
        <v>0</v>
      </c>
      <c r="F526" s="70">
        <f t="shared" si="82"/>
        <v>19151</v>
      </c>
      <c r="G526" s="70">
        <f t="shared" si="82"/>
        <v>19151</v>
      </c>
      <c r="H526" s="70">
        <f t="shared" si="82"/>
        <v>0</v>
      </c>
      <c r="I526" s="70">
        <f t="shared" si="82"/>
        <v>0</v>
      </c>
      <c r="J526" s="58">
        <f t="shared" si="79"/>
        <v>40.437077702702702</v>
      </c>
      <c r="K526" s="58">
        <f t="shared" si="80"/>
        <v>80.216972438636162</v>
      </c>
      <c r="L526" s="70">
        <f t="shared" si="77"/>
        <v>-4723</v>
      </c>
    </row>
    <row r="527" spans="1:12" ht="15" customHeight="1" x14ac:dyDescent="0.25">
      <c r="A527" s="52" t="s">
        <v>57</v>
      </c>
      <c r="B527" s="70">
        <f t="shared" si="82"/>
        <v>0</v>
      </c>
      <c r="C527" s="70">
        <f t="shared" si="82"/>
        <v>0</v>
      </c>
      <c r="D527" s="70">
        <f t="shared" si="82"/>
        <v>0</v>
      </c>
      <c r="E527" s="70">
        <f t="shared" si="82"/>
        <v>0</v>
      </c>
      <c r="F527" s="70">
        <f t="shared" si="82"/>
        <v>0</v>
      </c>
      <c r="G527" s="70">
        <f t="shared" si="82"/>
        <v>0</v>
      </c>
      <c r="H527" s="70">
        <f t="shared" si="82"/>
        <v>0</v>
      </c>
      <c r="I527" s="70">
        <f t="shared" si="82"/>
        <v>0</v>
      </c>
      <c r="J527" s="58" t="str">
        <f t="shared" si="79"/>
        <v xml:space="preserve"> </v>
      </c>
      <c r="K527" s="58" t="str">
        <f t="shared" si="80"/>
        <v xml:space="preserve"> </v>
      </c>
      <c r="L527" s="70">
        <f t="shared" si="77"/>
        <v>0</v>
      </c>
    </row>
    <row r="528" spans="1:12" ht="15" customHeight="1" x14ac:dyDescent="0.25">
      <c r="A528" s="54" t="s">
        <v>58</v>
      </c>
      <c r="B528" s="70">
        <f t="shared" si="82"/>
        <v>0</v>
      </c>
      <c r="C528" s="70">
        <f t="shared" si="82"/>
        <v>0</v>
      </c>
      <c r="D528" s="70">
        <f t="shared" si="82"/>
        <v>0</v>
      </c>
      <c r="E528" s="70">
        <f t="shared" si="82"/>
        <v>0</v>
      </c>
      <c r="F528" s="70">
        <f t="shared" si="82"/>
        <v>0</v>
      </c>
      <c r="G528" s="70">
        <f t="shared" si="82"/>
        <v>0</v>
      </c>
      <c r="H528" s="70">
        <f t="shared" si="82"/>
        <v>0</v>
      </c>
      <c r="I528" s="70">
        <f t="shared" si="82"/>
        <v>0</v>
      </c>
      <c r="J528" s="58" t="str">
        <f t="shared" si="79"/>
        <v xml:space="preserve"> </v>
      </c>
      <c r="K528" s="58" t="str">
        <f t="shared" si="80"/>
        <v xml:space="preserve"> </v>
      </c>
      <c r="L528" s="70">
        <f t="shared" si="77"/>
        <v>0</v>
      </c>
    </row>
    <row r="529" spans="1:12" ht="15" customHeight="1" x14ac:dyDescent="0.25">
      <c r="A529" s="54" t="s">
        <v>59</v>
      </c>
      <c r="B529" s="70">
        <f t="shared" si="82"/>
        <v>47360</v>
      </c>
      <c r="C529" s="70">
        <f t="shared" si="82"/>
        <v>0</v>
      </c>
      <c r="D529" s="70">
        <f t="shared" si="82"/>
        <v>23874</v>
      </c>
      <c r="E529" s="70">
        <f t="shared" si="82"/>
        <v>0</v>
      </c>
      <c r="F529" s="70">
        <f t="shared" si="82"/>
        <v>19151</v>
      </c>
      <c r="G529" s="70">
        <f t="shared" si="82"/>
        <v>19151</v>
      </c>
      <c r="H529" s="70">
        <f t="shared" si="82"/>
        <v>0</v>
      </c>
      <c r="I529" s="70">
        <f t="shared" si="82"/>
        <v>0</v>
      </c>
      <c r="J529" s="58">
        <f t="shared" si="79"/>
        <v>40.437077702702702</v>
      </c>
      <c r="K529" s="58">
        <f t="shared" si="80"/>
        <v>80.216972438636162</v>
      </c>
      <c r="L529" s="70">
        <f t="shared" si="77"/>
        <v>-4723</v>
      </c>
    </row>
    <row r="530" spans="1:12" ht="15" customHeight="1" x14ac:dyDescent="0.25">
      <c r="A530" s="40" t="s">
        <v>60</v>
      </c>
      <c r="B530" s="70">
        <f t="shared" si="82"/>
        <v>630</v>
      </c>
      <c r="C530" s="70">
        <f t="shared" si="82"/>
        <v>32857</v>
      </c>
      <c r="D530" s="70">
        <f t="shared" si="82"/>
        <v>630</v>
      </c>
      <c r="E530" s="70">
        <f t="shared" si="82"/>
        <v>44037</v>
      </c>
      <c r="F530" s="70">
        <f t="shared" si="82"/>
        <v>2130</v>
      </c>
      <c r="G530" s="70">
        <f t="shared" si="82"/>
        <v>1530</v>
      </c>
      <c r="H530" s="70">
        <f t="shared" si="82"/>
        <v>600</v>
      </c>
      <c r="I530" s="70">
        <f t="shared" si="82"/>
        <v>0</v>
      </c>
      <c r="J530" s="58">
        <f t="shared" si="79"/>
        <v>338.09523809523807</v>
      </c>
      <c r="K530" s="58">
        <f t="shared" si="80"/>
        <v>338.09523809523807</v>
      </c>
      <c r="L530" s="70">
        <f t="shared" si="77"/>
        <v>1500</v>
      </c>
    </row>
    <row r="531" spans="1:12" ht="15" customHeight="1" x14ac:dyDescent="0.25">
      <c r="A531" s="46" t="s">
        <v>61</v>
      </c>
      <c r="B531" s="70">
        <f t="shared" si="82"/>
        <v>300</v>
      </c>
      <c r="C531" s="70">
        <f t="shared" si="82"/>
        <v>9973</v>
      </c>
      <c r="D531" s="70">
        <f t="shared" si="82"/>
        <v>630</v>
      </c>
      <c r="E531" s="70">
        <f t="shared" si="82"/>
        <v>10498</v>
      </c>
      <c r="F531" s="70">
        <f t="shared" si="82"/>
        <v>2130</v>
      </c>
      <c r="G531" s="70">
        <f t="shared" si="82"/>
        <v>1530</v>
      </c>
      <c r="H531" s="70">
        <f t="shared" si="82"/>
        <v>600</v>
      </c>
      <c r="I531" s="70">
        <f t="shared" si="82"/>
        <v>0</v>
      </c>
      <c r="J531" s="58">
        <f t="shared" si="79"/>
        <v>710</v>
      </c>
      <c r="K531" s="58">
        <f t="shared" si="80"/>
        <v>338.09523809523807</v>
      </c>
      <c r="L531" s="70">
        <f t="shared" si="77"/>
        <v>1500</v>
      </c>
    </row>
    <row r="532" spans="1:12" ht="15" customHeight="1" x14ac:dyDescent="0.25">
      <c r="A532" s="40" t="s">
        <v>62</v>
      </c>
      <c r="B532" s="70">
        <f t="shared" si="82"/>
        <v>0</v>
      </c>
      <c r="C532" s="70">
        <f t="shared" si="82"/>
        <v>706</v>
      </c>
      <c r="D532" s="70">
        <f t="shared" si="82"/>
        <v>0</v>
      </c>
      <c r="E532" s="70">
        <f t="shared" si="82"/>
        <v>1000</v>
      </c>
      <c r="F532" s="70">
        <f t="shared" si="82"/>
        <v>0</v>
      </c>
      <c r="G532" s="70">
        <f t="shared" si="82"/>
        <v>0</v>
      </c>
      <c r="H532" s="70">
        <f t="shared" si="82"/>
        <v>0</v>
      </c>
      <c r="I532" s="70">
        <f t="shared" si="82"/>
        <v>0</v>
      </c>
      <c r="J532" s="58" t="str">
        <f t="shared" si="79"/>
        <v xml:space="preserve"> </v>
      </c>
      <c r="K532" s="58" t="str">
        <f t="shared" si="80"/>
        <v xml:space="preserve"> </v>
      </c>
      <c r="L532" s="70">
        <f t="shared" si="77"/>
        <v>0</v>
      </c>
    </row>
    <row r="533" spans="1:12" ht="15" customHeight="1" x14ac:dyDescent="0.25">
      <c r="A533" s="40" t="s">
        <v>63</v>
      </c>
      <c r="B533" s="70">
        <f t="shared" si="82"/>
        <v>0</v>
      </c>
      <c r="C533" s="70">
        <f t="shared" si="82"/>
        <v>0</v>
      </c>
      <c r="D533" s="70">
        <f t="shared" si="82"/>
        <v>0</v>
      </c>
      <c r="E533" s="70">
        <f t="shared" si="82"/>
        <v>0</v>
      </c>
      <c r="F533" s="70">
        <f t="shared" si="82"/>
        <v>0</v>
      </c>
      <c r="G533" s="70">
        <f t="shared" si="82"/>
        <v>0</v>
      </c>
      <c r="H533" s="70">
        <f t="shared" si="82"/>
        <v>0</v>
      </c>
      <c r="I533" s="70">
        <f t="shared" si="82"/>
        <v>0</v>
      </c>
      <c r="J533" s="58" t="str">
        <f t="shared" si="79"/>
        <v xml:space="preserve"> </v>
      </c>
      <c r="K533" s="58" t="str">
        <f t="shared" si="80"/>
        <v xml:space="preserve"> </v>
      </c>
      <c r="L533" s="70">
        <f t="shared" si="77"/>
        <v>0</v>
      </c>
    </row>
    <row r="534" spans="1:12" ht="15" customHeight="1" x14ac:dyDescent="0.25">
      <c r="A534" s="52" t="s">
        <v>64</v>
      </c>
      <c r="B534" s="70">
        <f t="shared" si="82"/>
        <v>0</v>
      </c>
      <c r="C534" s="70">
        <f t="shared" si="82"/>
        <v>0</v>
      </c>
      <c r="D534" s="70">
        <f t="shared" si="82"/>
        <v>0</v>
      </c>
      <c r="E534" s="70">
        <f t="shared" si="82"/>
        <v>0</v>
      </c>
      <c r="F534" s="70">
        <f t="shared" si="82"/>
        <v>0</v>
      </c>
      <c r="G534" s="70">
        <f t="shared" si="82"/>
        <v>0</v>
      </c>
      <c r="H534" s="70">
        <f t="shared" si="82"/>
        <v>0</v>
      </c>
      <c r="I534" s="70">
        <f t="shared" si="82"/>
        <v>0</v>
      </c>
      <c r="J534" s="58" t="str">
        <f t="shared" si="79"/>
        <v xml:space="preserve"> </v>
      </c>
      <c r="K534" s="58" t="str">
        <f t="shared" si="80"/>
        <v xml:space="preserve"> </v>
      </c>
      <c r="L534" s="70">
        <f t="shared" si="77"/>
        <v>0</v>
      </c>
    </row>
    <row r="535" spans="1:12" ht="15" customHeight="1" x14ac:dyDescent="0.25">
      <c r="A535" s="54" t="s">
        <v>65</v>
      </c>
      <c r="B535" s="70">
        <f t="shared" si="82"/>
        <v>0</v>
      </c>
      <c r="C535" s="70">
        <f t="shared" si="82"/>
        <v>0</v>
      </c>
      <c r="D535" s="70">
        <f t="shared" si="82"/>
        <v>0</v>
      </c>
      <c r="E535" s="70">
        <f t="shared" si="82"/>
        <v>0</v>
      </c>
      <c r="F535" s="70">
        <f t="shared" si="82"/>
        <v>0</v>
      </c>
      <c r="G535" s="70">
        <f t="shared" si="82"/>
        <v>0</v>
      </c>
      <c r="H535" s="70">
        <f t="shared" si="82"/>
        <v>0</v>
      </c>
      <c r="I535" s="70">
        <f t="shared" si="82"/>
        <v>0</v>
      </c>
      <c r="J535" s="58" t="str">
        <f t="shared" si="79"/>
        <v xml:space="preserve"> </v>
      </c>
      <c r="K535" s="58" t="str">
        <f t="shared" si="80"/>
        <v xml:space="preserve"> </v>
      </c>
      <c r="L535" s="70">
        <f t="shared" si="77"/>
        <v>0</v>
      </c>
    </row>
    <row r="536" spans="1:12" ht="15" customHeight="1" x14ac:dyDescent="0.25">
      <c r="A536" s="54" t="s">
        <v>66</v>
      </c>
      <c r="B536" s="70">
        <f t="shared" si="82"/>
        <v>0</v>
      </c>
      <c r="C536" s="70">
        <f t="shared" si="82"/>
        <v>0</v>
      </c>
      <c r="D536" s="70">
        <f t="shared" si="82"/>
        <v>0</v>
      </c>
      <c r="E536" s="70">
        <f t="shared" si="82"/>
        <v>0</v>
      </c>
      <c r="F536" s="70">
        <f t="shared" si="82"/>
        <v>0</v>
      </c>
      <c r="G536" s="70">
        <f t="shared" si="82"/>
        <v>0</v>
      </c>
      <c r="H536" s="70">
        <f t="shared" si="82"/>
        <v>0</v>
      </c>
      <c r="I536" s="70">
        <f t="shared" si="82"/>
        <v>0</v>
      </c>
      <c r="J536" s="58" t="str">
        <f t="shared" si="79"/>
        <v xml:space="preserve"> </v>
      </c>
      <c r="K536" s="58" t="str">
        <f t="shared" si="80"/>
        <v xml:space="preserve"> </v>
      </c>
      <c r="L536" s="70">
        <f t="shared" si="77"/>
        <v>0</v>
      </c>
    </row>
    <row r="537" spans="1:12" ht="15" customHeight="1" x14ac:dyDescent="0.25">
      <c r="A537" s="54" t="s">
        <v>67</v>
      </c>
      <c r="B537" s="70">
        <f>SUM(B43+B81+B119+B157+B195+B233+B271+B309+B347+B385+B423+B461+B499)</f>
        <v>0</v>
      </c>
      <c r="C537" s="70">
        <f t="shared" si="82"/>
        <v>0</v>
      </c>
      <c r="D537" s="70">
        <f t="shared" si="82"/>
        <v>0</v>
      </c>
      <c r="E537" s="70">
        <f>SUM(E43+E81+E119+E157+E195+E233+E271+E309+E347+E385+E423+E461+E499)</f>
        <v>0</v>
      </c>
      <c r="F537" s="70">
        <f t="shared" si="82"/>
        <v>0</v>
      </c>
      <c r="G537" s="70">
        <f t="shared" si="82"/>
        <v>0</v>
      </c>
      <c r="H537" s="70">
        <f t="shared" si="82"/>
        <v>0</v>
      </c>
      <c r="I537" s="70">
        <f t="shared" si="82"/>
        <v>0</v>
      </c>
      <c r="J537" s="58" t="str">
        <f t="shared" si="79"/>
        <v xml:space="preserve"> </v>
      </c>
      <c r="K537" s="58" t="str">
        <f t="shared" si="80"/>
        <v xml:space="preserve"> </v>
      </c>
      <c r="L537" s="70">
        <f t="shared" si="77"/>
        <v>0</v>
      </c>
    </row>
    <row r="538" spans="1:12" x14ac:dyDescent="0.25">
      <c r="A538" s="40" t="s">
        <v>68</v>
      </c>
      <c r="B538" s="70">
        <f>SUM(B44+B82+B120+B158+B196+B234+B272+B310+B348+B386+B424+B462+B500)</f>
        <v>0</v>
      </c>
      <c r="C538" s="70">
        <f>SUM(C44+C82+C120+C158+C196+C234+C272+C310+C348+C386+C424+C462+C500)</f>
        <v>0</v>
      </c>
      <c r="D538" s="70">
        <f>SUM(D44+D82+D120+D158+D196+D234+D272+D310+D348+D386+D424+D462+D500)</f>
        <v>0</v>
      </c>
      <c r="E538" s="70">
        <f>SUM(E44+E82+E120+E158+E196+E234+E272+E310+E348+E386+E424+E462+E500)</f>
        <v>0</v>
      </c>
      <c r="F538" s="70">
        <f t="shared" ref="F538:I539" si="83">SUM(F44+F82+F120+F158+F196+F234+F272+F310+F348+F386+F424+F462+F500)</f>
        <v>0</v>
      </c>
      <c r="G538" s="70">
        <f t="shared" si="83"/>
        <v>0</v>
      </c>
      <c r="H538" s="70">
        <f t="shared" si="83"/>
        <v>0</v>
      </c>
      <c r="I538" s="70">
        <f t="shared" si="83"/>
        <v>0</v>
      </c>
      <c r="J538" s="58" t="str">
        <f t="shared" si="79"/>
        <v xml:space="preserve"> </v>
      </c>
      <c r="K538" s="58" t="str">
        <f t="shared" si="80"/>
        <v xml:space="preserve"> </v>
      </c>
      <c r="L538" s="70"/>
    </row>
    <row r="539" spans="1:12" ht="15" customHeight="1" x14ac:dyDescent="0.25">
      <c r="A539" s="71" t="s">
        <v>95</v>
      </c>
      <c r="B539" s="59">
        <f>SUM(B45+B83+B121+B159+B197+B235+B273+B311+B349+B387+B425+B463+B501)</f>
        <v>2876828</v>
      </c>
      <c r="C539" s="59">
        <f>SUM(C45+C83+C121+C159+C197+C235+C273+C311+C349+C387+C425+C463+C501)</f>
        <v>3075082</v>
      </c>
      <c r="D539" s="59">
        <f>SUM(D45+D83+D121+D159+D197+D235+D273+D311+D349+D387+D425+D463+D501)</f>
        <v>3075873</v>
      </c>
      <c r="E539" s="59">
        <f>SUM(E45+E83+E121+E159+E197+E235+E273+E311+E349+E387+E425+E463+E501)</f>
        <v>3404982</v>
      </c>
      <c r="F539" s="59">
        <f t="shared" si="83"/>
        <v>3574481</v>
      </c>
      <c r="G539" s="59">
        <f t="shared" si="83"/>
        <v>3029980</v>
      </c>
      <c r="H539" s="59">
        <f t="shared" si="83"/>
        <v>544501</v>
      </c>
      <c r="I539" s="59">
        <f t="shared" si="83"/>
        <v>0</v>
      </c>
      <c r="J539" s="58">
        <f t="shared" si="79"/>
        <v>124.25077203086177</v>
      </c>
      <c r="K539" s="58">
        <f t="shared" si="80"/>
        <v>116.21029216745944</v>
      </c>
      <c r="L539" s="59">
        <f t="shared" ref="L539:L575" si="84">SUM(F539-D539)</f>
        <v>498608</v>
      </c>
    </row>
    <row r="540" spans="1:12" x14ac:dyDescent="0.25">
      <c r="A540" s="72" t="s">
        <v>96</v>
      </c>
      <c r="B540" s="61"/>
      <c r="C540" s="61"/>
      <c r="D540" s="61"/>
      <c r="E540" s="61"/>
      <c r="F540" s="61"/>
      <c r="G540" s="61"/>
      <c r="H540" s="61"/>
      <c r="I540" s="61"/>
      <c r="J540" s="42"/>
      <c r="K540" s="42"/>
      <c r="L540" s="61">
        <f t="shared" si="84"/>
        <v>0</v>
      </c>
    </row>
    <row r="541" spans="1:12" x14ac:dyDescent="0.25">
      <c r="A541" s="40" t="s">
        <v>33</v>
      </c>
      <c r="B541" s="41">
        <v>55214</v>
      </c>
      <c r="C541" s="41">
        <v>168544</v>
      </c>
      <c r="D541" s="41">
        <v>58095</v>
      </c>
      <c r="E541" s="41">
        <v>67364</v>
      </c>
      <c r="F541" s="41">
        <f t="shared" ref="F541:F576" si="85">SUM(G541:I541)</f>
        <v>65196</v>
      </c>
      <c r="G541" s="41">
        <v>65196</v>
      </c>
      <c r="H541" s="41"/>
      <c r="I541" s="41"/>
      <c r="J541" s="42">
        <f t="shared" ref="J541:J575" si="86">IF(B541&gt;0,SUM((F541/B541)*100)," ")</f>
        <v>118.07874814358676</v>
      </c>
      <c r="K541" s="42">
        <f t="shared" ref="K541:K575" si="87">IF(D541&gt;0,SUM((F541/D541)*100)," ")</f>
        <v>112.22308288148722</v>
      </c>
      <c r="L541" s="41">
        <f t="shared" si="84"/>
        <v>7101</v>
      </c>
    </row>
    <row r="542" spans="1:12" x14ac:dyDescent="0.25">
      <c r="A542" s="40" t="s">
        <v>34</v>
      </c>
      <c r="B542" s="41">
        <v>11643</v>
      </c>
      <c r="C542" s="41">
        <v>25204</v>
      </c>
      <c r="D542" s="41">
        <v>11329</v>
      </c>
      <c r="E542" s="41">
        <v>20984</v>
      </c>
      <c r="F542" s="41">
        <f t="shared" si="85"/>
        <v>11409</v>
      </c>
      <c r="G542" s="41">
        <v>11409</v>
      </c>
      <c r="H542" s="41"/>
      <c r="I542" s="41"/>
      <c r="J542" s="42">
        <f t="shared" si="86"/>
        <v>97.990208709095597</v>
      </c>
      <c r="K542" s="42">
        <f t="shared" si="87"/>
        <v>100.70615235237001</v>
      </c>
      <c r="L542" s="41">
        <f t="shared" si="84"/>
        <v>80</v>
      </c>
    </row>
    <row r="543" spans="1:12" x14ac:dyDescent="0.25">
      <c r="A543" s="40" t="s">
        <v>35</v>
      </c>
      <c r="B543" s="43"/>
      <c r="C543" s="43"/>
      <c r="D543" s="43"/>
      <c r="E543" s="43"/>
      <c r="F543" s="43">
        <f t="shared" si="85"/>
        <v>0</v>
      </c>
      <c r="G543" s="43"/>
      <c r="H543" s="43"/>
      <c r="I543" s="43"/>
      <c r="J543" s="42" t="str">
        <f t="shared" si="86"/>
        <v xml:space="preserve"> </v>
      </c>
      <c r="K543" s="42" t="str">
        <f t="shared" si="87"/>
        <v xml:space="preserve"> </v>
      </c>
      <c r="L543" s="43">
        <f t="shared" si="84"/>
        <v>0</v>
      </c>
    </row>
    <row r="544" spans="1:12" x14ac:dyDescent="0.25">
      <c r="A544" s="44" t="s">
        <v>36</v>
      </c>
      <c r="B544" s="45">
        <v>14056</v>
      </c>
      <c r="C544" s="45">
        <v>25830</v>
      </c>
      <c r="D544" s="45">
        <v>3560</v>
      </c>
      <c r="E544" s="45">
        <v>24948</v>
      </c>
      <c r="F544" s="45">
        <f t="shared" si="85"/>
        <v>2800</v>
      </c>
      <c r="G544" s="45">
        <v>2000</v>
      </c>
      <c r="H544" s="45">
        <v>800</v>
      </c>
      <c r="I544" s="45"/>
      <c r="J544" s="42">
        <f t="shared" si="86"/>
        <v>19.920318725099602</v>
      </c>
      <c r="K544" s="42">
        <f t="shared" si="87"/>
        <v>78.651685393258433</v>
      </c>
      <c r="L544" s="45">
        <f t="shared" si="84"/>
        <v>-760</v>
      </c>
    </row>
    <row r="545" spans="1:12" x14ac:dyDescent="0.25">
      <c r="A545" s="46" t="s">
        <v>37</v>
      </c>
      <c r="B545" s="41"/>
      <c r="C545" s="41"/>
      <c r="D545" s="41"/>
      <c r="E545" s="41"/>
      <c r="F545" s="41">
        <f t="shared" si="85"/>
        <v>0</v>
      </c>
      <c r="G545" s="41"/>
      <c r="H545" s="41"/>
      <c r="I545" s="41"/>
      <c r="J545" s="42" t="str">
        <f t="shared" si="86"/>
        <v xml:space="preserve"> </v>
      </c>
      <c r="K545" s="42" t="str">
        <f t="shared" si="87"/>
        <v xml:space="preserve"> </v>
      </c>
      <c r="L545" s="41">
        <f t="shared" si="84"/>
        <v>0</v>
      </c>
    </row>
    <row r="546" spans="1:12" x14ac:dyDescent="0.25">
      <c r="A546" s="47" t="s">
        <v>38</v>
      </c>
      <c r="B546" s="41"/>
      <c r="C546" s="41"/>
      <c r="D546" s="41"/>
      <c r="E546" s="41"/>
      <c r="F546" s="41">
        <f t="shared" si="85"/>
        <v>0</v>
      </c>
      <c r="G546" s="41"/>
      <c r="H546" s="41"/>
      <c r="I546" s="41"/>
      <c r="J546" s="42" t="str">
        <f t="shared" si="86"/>
        <v xml:space="preserve"> </v>
      </c>
      <c r="K546" s="42" t="str">
        <f t="shared" si="87"/>
        <v xml:space="preserve"> </v>
      </c>
      <c r="L546" s="41">
        <f t="shared" si="84"/>
        <v>0</v>
      </c>
    </row>
    <row r="547" spans="1:12" x14ac:dyDescent="0.25">
      <c r="A547" s="47" t="s">
        <v>39</v>
      </c>
      <c r="B547" s="41"/>
      <c r="C547" s="41">
        <v>3738</v>
      </c>
      <c r="D547" s="41"/>
      <c r="E547" s="41">
        <v>2209</v>
      </c>
      <c r="F547" s="41">
        <f t="shared" si="85"/>
        <v>0</v>
      </c>
      <c r="G547" s="41"/>
      <c r="H547" s="41"/>
      <c r="I547" s="41"/>
      <c r="J547" s="42" t="str">
        <f t="shared" si="86"/>
        <v xml:space="preserve"> </v>
      </c>
      <c r="K547" s="42" t="str">
        <f t="shared" si="87"/>
        <v xml:space="preserve"> </v>
      </c>
      <c r="L547" s="41">
        <f t="shared" si="84"/>
        <v>0</v>
      </c>
    </row>
    <row r="548" spans="1:12" x14ac:dyDescent="0.25">
      <c r="A548" s="44" t="s">
        <v>40</v>
      </c>
      <c r="B548" s="45">
        <v>849</v>
      </c>
      <c r="C548" s="45">
        <v>396</v>
      </c>
      <c r="D548" s="45">
        <v>378</v>
      </c>
      <c r="E548" s="45">
        <v>1388</v>
      </c>
      <c r="F548" s="45">
        <f t="shared" si="85"/>
        <v>3100</v>
      </c>
      <c r="G548" s="45">
        <v>2700</v>
      </c>
      <c r="H548" s="45">
        <v>400</v>
      </c>
      <c r="I548" s="45"/>
      <c r="J548" s="42">
        <f t="shared" si="86"/>
        <v>365.13545347467613</v>
      </c>
      <c r="K548" s="42">
        <f t="shared" si="87"/>
        <v>820.10582010582004</v>
      </c>
      <c r="L548" s="45">
        <f t="shared" si="84"/>
        <v>2722</v>
      </c>
    </row>
    <row r="549" spans="1:12" x14ac:dyDescent="0.25">
      <c r="A549" s="44" t="s">
        <v>41</v>
      </c>
      <c r="B549" s="45">
        <v>440866</v>
      </c>
      <c r="C549" s="45">
        <v>453956</v>
      </c>
      <c r="D549" s="45">
        <v>340473</v>
      </c>
      <c r="E549" s="45">
        <v>368300</v>
      </c>
      <c r="F549" s="45">
        <f t="shared" si="85"/>
        <v>354913</v>
      </c>
      <c r="G549" s="45">
        <v>324020</v>
      </c>
      <c r="H549" s="45">
        <f>28026+2867</f>
        <v>30893</v>
      </c>
      <c r="I549" s="45"/>
      <c r="J549" s="42">
        <f t="shared" si="86"/>
        <v>80.503599733252287</v>
      </c>
      <c r="K549" s="42">
        <f t="shared" si="87"/>
        <v>104.24115862344445</v>
      </c>
      <c r="L549" s="45">
        <f t="shared" si="84"/>
        <v>14440</v>
      </c>
    </row>
    <row r="550" spans="1:12" x14ac:dyDescent="0.25">
      <c r="A550" s="48" t="s">
        <v>42</v>
      </c>
      <c r="B550" s="49"/>
      <c r="C550" s="49"/>
      <c r="D550" s="49"/>
      <c r="E550" s="49"/>
      <c r="F550" s="49">
        <f t="shared" si="85"/>
        <v>0</v>
      </c>
      <c r="G550" s="49"/>
      <c r="H550" s="49"/>
      <c r="I550" s="49"/>
      <c r="J550" s="42" t="str">
        <f t="shared" si="86"/>
        <v xml:space="preserve"> </v>
      </c>
      <c r="K550" s="42" t="str">
        <f t="shared" si="87"/>
        <v xml:space="preserve"> </v>
      </c>
      <c r="L550" s="49">
        <f t="shared" si="84"/>
        <v>0</v>
      </c>
    </row>
    <row r="551" spans="1:12" x14ac:dyDescent="0.25">
      <c r="A551" s="50" t="s">
        <v>43</v>
      </c>
      <c r="B551" s="41">
        <v>35511</v>
      </c>
      <c r="C551" s="41">
        <v>37783</v>
      </c>
      <c r="D551" s="41">
        <v>38770</v>
      </c>
      <c r="E551" s="41">
        <v>48047</v>
      </c>
      <c r="F551" s="41">
        <f t="shared" si="85"/>
        <v>48950</v>
      </c>
      <c r="G551" s="41">
        <v>48950</v>
      </c>
      <c r="H551" s="41"/>
      <c r="I551" s="41"/>
      <c r="J551" s="42">
        <f t="shared" si="86"/>
        <v>137.84461152882207</v>
      </c>
      <c r="K551" s="42">
        <f t="shared" si="87"/>
        <v>126.2574155274697</v>
      </c>
      <c r="L551" s="41">
        <f t="shared" si="84"/>
        <v>10180</v>
      </c>
    </row>
    <row r="552" spans="1:12" x14ac:dyDescent="0.25">
      <c r="A552" s="50" t="s">
        <v>44</v>
      </c>
      <c r="B552" s="41">
        <v>520</v>
      </c>
      <c r="C552" s="41">
        <v>403</v>
      </c>
      <c r="D552" s="41">
        <v>415</v>
      </c>
      <c r="E552" s="41">
        <v>499</v>
      </c>
      <c r="F552" s="41">
        <f t="shared" si="85"/>
        <v>500</v>
      </c>
      <c r="G552" s="41"/>
      <c r="H552" s="41">
        <v>500</v>
      </c>
      <c r="I552" s="41"/>
      <c r="J552" s="42">
        <f t="shared" si="86"/>
        <v>96.15384615384616</v>
      </c>
      <c r="K552" s="42">
        <f t="shared" si="87"/>
        <v>120.48192771084338</v>
      </c>
      <c r="L552" s="41">
        <f t="shared" si="84"/>
        <v>85</v>
      </c>
    </row>
    <row r="553" spans="1:12" x14ac:dyDescent="0.25">
      <c r="A553" s="50" t="s">
        <v>45</v>
      </c>
      <c r="B553" s="41"/>
      <c r="C553" s="41"/>
      <c r="D553" s="41"/>
      <c r="E553" s="41"/>
      <c r="F553" s="41">
        <f t="shared" si="85"/>
        <v>0</v>
      </c>
      <c r="G553" s="41"/>
      <c r="H553" s="41"/>
      <c r="I553" s="41"/>
      <c r="J553" s="42" t="str">
        <f t="shared" si="86"/>
        <v xml:space="preserve"> </v>
      </c>
      <c r="K553" s="42" t="str">
        <f t="shared" si="87"/>
        <v xml:space="preserve"> </v>
      </c>
      <c r="L553" s="41">
        <f t="shared" si="84"/>
        <v>0</v>
      </c>
    </row>
    <row r="554" spans="1:12" x14ac:dyDescent="0.25">
      <c r="A554" s="50" t="s">
        <v>46</v>
      </c>
      <c r="B554" s="41">
        <v>59</v>
      </c>
      <c r="C554" s="41">
        <v>71</v>
      </c>
      <c r="D554" s="41">
        <v>72</v>
      </c>
      <c r="E554" s="41">
        <v>71</v>
      </c>
      <c r="F554" s="41">
        <f t="shared" si="85"/>
        <v>50</v>
      </c>
      <c r="G554" s="41">
        <v>50</v>
      </c>
      <c r="H554" s="41"/>
      <c r="I554" s="41"/>
      <c r="J554" s="42">
        <f t="shared" si="86"/>
        <v>84.745762711864401</v>
      </c>
      <c r="K554" s="42">
        <f t="shared" si="87"/>
        <v>69.444444444444443</v>
      </c>
      <c r="L554" s="41">
        <f t="shared" si="84"/>
        <v>-22</v>
      </c>
    </row>
    <row r="555" spans="1:12" x14ac:dyDescent="0.25">
      <c r="A555" s="50" t="s">
        <v>47</v>
      </c>
      <c r="B555" s="41"/>
      <c r="C555" s="41"/>
      <c r="D555" s="41"/>
      <c r="E555" s="41"/>
      <c r="F555" s="41">
        <f t="shared" si="85"/>
        <v>0</v>
      </c>
      <c r="G555" s="41"/>
      <c r="H555" s="41"/>
      <c r="I555" s="41"/>
      <c r="J555" s="42" t="str">
        <f t="shared" si="86"/>
        <v xml:space="preserve"> </v>
      </c>
      <c r="K555" s="42" t="str">
        <f t="shared" si="87"/>
        <v xml:space="preserve"> </v>
      </c>
      <c r="L555" s="41">
        <f t="shared" si="84"/>
        <v>0</v>
      </c>
    </row>
    <row r="556" spans="1:12" x14ac:dyDescent="0.25">
      <c r="A556" s="50" t="s">
        <v>48</v>
      </c>
      <c r="B556" s="41">
        <v>487</v>
      </c>
      <c r="C556" s="41">
        <v>31</v>
      </c>
      <c r="D556" s="41">
        <v>38</v>
      </c>
      <c r="E556" s="41">
        <v>1331</v>
      </c>
      <c r="F556" s="41">
        <f t="shared" si="85"/>
        <v>1300</v>
      </c>
      <c r="G556" s="41"/>
      <c r="H556" s="41">
        <v>1300</v>
      </c>
      <c r="I556" s="41"/>
      <c r="J556" s="42">
        <f t="shared" si="86"/>
        <v>266.94045174537985</v>
      </c>
      <c r="K556" s="42">
        <f t="shared" si="87"/>
        <v>3421.0526315789471</v>
      </c>
      <c r="L556" s="41">
        <f t="shared" si="84"/>
        <v>1262</v>
      </c>
    </row>
    <row r="557" spans="1:12" x14ac:dyDescent="0.25">
      <c r="A557" s="44" t="s">
        <v>49</v>
      </c>
      <c r="B557" s="45">
        <v>3075</v>
      </c>
      <c r="C557" s="45">
        <v>3447</v>
      </c>
      <c r="D557" s="45">
        <v>2510</v>
      </c>
      <c r="E557" s="45">
        <v>2746</v>
      </c>
      <c r="F557" s="45">
        <f t="shared" si="85"/>
        <v>2660</v>
      </c>
      <c r="G557" s="45"/>
      <c r="H557" s="45">
        <v>2660</v>
      </c>
      <c r="I557" s="45"/>
      <c r="J557" s="42">
        <f t="shared" si="86"/>
        <v>86.504065040650403</v>
      </c>
      <c r="K557" s="42">
        <f t="shared" si="87"/>
        <v>105.97609561752988</v>
      </c>
      <c r="L557" s="45">
        <f t="shared" si="84"/>
        <v>150</v>
      </c>
    </row>
    <row r="558" spans="1:12" x14ac:dyDescent="0.25">
      <c r="A558" s="44" t="s">
        <v>50</v>
      </c>
      <c r="B558" s="45">
        <v>157771</v>
      </c>
      <c r="C558" s="45">
        <v>170718</v>
      </c>
      <c r="D558" s="45">
        <v>118026</v>
      </c>
      <c r="E558" s="45">
        <v>89138</v>
      </c>
      <c r="F558" s="45">
        <f t="shared" si="85"/>
        <v>124405</v>
      </c>
      <c r="G558" s="45">
        <v>116494</v>
      </c>
      <c r="H558" s="45">
        <v>7911</v>
      </c>
      <c r="I558" s="45"/>
      <c r="J558" s="42">
        <f t="shared" si="86"/>
        <v>78.851626724810004</v>
      </c>
      <c r="K558" s="42">
        <f t="shared" si="87"/>
        <v>105.40474132818191</v>
      </c>
      <c r="L558" s="45">
        <f t="shared" si="84"/>
        <v>6379</v>
      </c>
    </row>
    <row r="559" spans="1:12" x14ac:dyDescent="0.25">
      <c r="A559" s="50" t="s">
        <v>51</v>
      </c>
      <c r="B559" s="41">
        <v>125986</v>
      </c>
      <c r="C559" s="41">
        <v>102722</v>
      </c>
      <c r="D559" s="41">
        <v>97431</v>
      </c>
      <c r="E559" s="41">
        <v>78739</v>
      </c>
      <c r="F559" s="41">
        <f t="shared" si="85"/>
        <v>102786</v>
      </c>
      <c r="G559" s="41">
        <v>94875</v>
      </c>
      <c r="H559" s="41">
        <v>7911</v>
      </c>
      <c r="I559" s="41"/>
      <c r="J559" s="42">
        <f t="shared" si="86"/>
        <v>81.585255504579877</v>
      </c>
      <c r="K559" s="42">
        <f t="shared" si="87"/>
        <v>105.49619730886472</v>
      </c>
      <c r="L559" s="41">
        <f t="shared" si="84"/>
        <v>5355</v>
      </c>
    </row>
    <row r="560" spans="1:12" x14ac:dyDescent="0.25">
      <c r="A560" s="51" t="s">
        <v>52</v>
      </c>
      <c r="B560" s="41">
        <v>9585</v>
      </c>
      <c r="C560" s="41">
        <v>7800</v>
      </c>
      <c r="D560" s="41">
        <v>9045</v>
      </c>
      <c r="E560" s="41">
        <v>1184</v>
      </c>
      <c r="F560" s="41">
        <f t="shared" si="85"/>
        <v>9450</v>
      </c>
      <c r="G560" s="41">
        <v>9450</v>
      </c>
      <c r="H560" s="41"/>
      <c r="I560" s="41"/>
      <c r="J560" s="42">
        <f t="shared" si="86"/>
        <v>98.591549295774655</v>
      </c>
      <c r="K560" s="42">
        <f t="shared" si="87"/>
        <v>104.4776119402985</v>
      </c>
      <c r="L560" s="41">
        <f t="shared" si="84"/>
        <v>405</v>
      </c>
    </row>
    <row r="561" spans="1:16" x14ac:dyDescent="0.25">
      <c r="A561" s="50" t="s">
        <v>53</v>
      </c>
      <c r="B561" s="41">
        <v>12529</v>
      </c>
      <c r="C561" s="41">
        <v>8867</v>
      </c>
      <c r="D561" s="41">
        <v>7650</v>
      </c>
      <c r="E561" s="41">
        <v>7013</v>
      </c>
      <c r="F561" s="41">
        <f t="shared" si="85"/>
        <v>6150</v>
      </c>
      <c r="G561" s="41">
        <v>6150</v>
      </c>
      <c r="H561" s="41"/>
      <c r="I561" s="41"/>
      <c r="J561" s="42">
        <f t="shared" si="86"/>
        <v>49.086120201133369</v>
      </c>
      <c r="K561" s="42">
        <f t="shared" si="87"/>
        <v>80.392156862745097</v>
      </c>
      <c r="L561" s="41">
        <f t="shared" si="84"/>
        <v>-1500</v>
      </c>
    </row>
    <row r="562" spans="1:16" x14ac:dyDescent="0.25">
      <c r="A562" s="52" t="s">
        <v>54</v>
      </c>
      <c r="B562" s="53">
        <f>SUM(B544+B548+B549+B557+B558)</f>
        <v>616617</v>
      </c>
      <c r="C562" s="53">
        <v>654347</v>
      </c>
      <c r="D562" s="53">
        <v>464947</v>
      </c>
      <c r="E562" s="53">
        <f>SUM(E544+E548+E549+E557+E558)</f>
        <v>486520</v>
      </c>
      <c r="F562" s="53">
        <f t="shared" si="85"/>
        <v>487878</v>
      </c>
      <c r="G562" s="53">
        <f>SUM(G544+G548+G549+G557+G558)</f>
        <v>445214</v>
      </c>
      <c r="H562" s="53">
        <f>SUM(H544+H548+H549+H557+H558)</f>
        <v>42664</v>
      </c>
      <c r="I562" s="53">
        <f>SUM(I544+I548+I549+I557+I558)</f>
        <v>0</v>
      </c>
      <c r="J562" s="42">
        <f t="shared" si="86"/>
        <v>79.121723857759349</v>
      </c>
      <c r="K562" s="42">
        <f t="shared" si="87"/>
        <v>104.93195998683721</v>
      </c>
      <c r="L562" s="53">
        <f t="shared" si="84"/>
        <v>22931</v>
      </c>
    </row>
    <row r="563" spans="1:16" x14ac:dyDescent="0.25">
      <c r="A563" s="40" t="s">
        <v>55</v>
      </c>
      <c r="B563" s="41">
        <v>100832</v>
      </c>
      <c r="C563" s="41">
        <v>72075</v>
      </c>
      <c r="D563" s="41">
        <v>97000</v>
      </c>
      <c r="E563" s="41">
        <v>68604</v>
      </c>
      <c r="F563" s="41">
        <f t="shared" si="85"/>
        <v>104000</v>
      </c>
      <c r="G563" s="41">
        <f>59000-2000</f>
        <v>57000</v>
      </c>
      <c r="H563" s="41">
        <f>49000-2000</f>
        <v>47000</v>
      </c>
      <c r="I563" s="41"/>
      <c r="J563" s="42">
        <f t="shared" si="86"/>
        <v>103.14185972707077</v>
      </c>
      <c r="K563" s="42">
        <f t="shared" si="87"/>
        <v>107.21649484536083</v>
      </c>
      <c r="L563" s="41">
        <f t="shared" si="84"/>
        <v>7000</v>
      </c>
    </row>
    <row r="564" spans="1:16" x14ac:dyDescent="0.25">
      <c r="A564" s="40" t="s">
        <v>56</v>
      </c>
      <c r="B564" s="41">
        <v>501518</v>
      </c>
      <c r="C564" s="41">
        <v>441296</v>
      </c>
      <c r="D564" s="41">
        <v>735747</v>
      </c>
      <c r="E564" s="41">
        <f>SUM(E565:E567)</f>
        <v>584083</v>
      </c>
      <c r="F564" s="41">
        <f t="shared" si="85"/>
        <v>885281</v>
      </c>
      <c r="G564" s="41">
        <f>SUM(G565:G567)</f>
        <v>565315</v>
      </c>
      <c r="H564" s="41">
        <f>SUM(H565:H567)</f>
        <v>319966</v>
      </c>
      <c r="I564" s="41"/>
      <c r="J564" s="42">
        <f t="shared" si="86"/>
        <v>176.52028441651146</v>
      </c>
      <c r="K564" s="42">
        <f t="shared" si="87"/>
        <v>120.32410597664686</v>
      </c>
      <c r="L564" s="41">
        <f t="shared" si="84"/>
        <v>149534</v>
      </c>
    </row>
    <row r="565" spans="1:16" x14ac:dyDescent="0.25">
      <c r="A565" s="52" t="s">
        <v>57</v>
      </c>
      <c r="B565" s="41">
        <v>567</v>
      </c>
      <c r="C565" s="41">
        <v>2825</v>
      </c>
      <c r="D565" s="41">
        <v>567</v>
      </c>
      <c r="E565" s="41">
        <v>567</v>
      </c>
      <c r="F565" s="41">
        <f t="shared" si="85"/>
        <v>2667</v>
      </c>
      <c r="G565" s="41"/>
      <c r="H565" s="41">
        <v>2667</v>
      </c>
      <c r="I565" s="41"/>
      <c r="J565" s="42">
        <f t="shared" si="86"/>
        <v>470.37037037037032</v>
      </c>
      <c r="K565" s="42">
        <f t="shared" si="87"/>
        <v>470.37037037037032</v>
      </c>
      <c r="L565" s="41">
        <f t="shared" si="84"/>
        <v>2100</v>
      </c>
    </row>
    <row r="566" spans="1:16" x14ac:dyDescent="0.25">
      <c r="A566" s="54" t="s">
        <v>58</v>
      </c>
      <c r="B566" s="41">
        <v>357833</v>
      </c>
      <c r="C566" s="41">
        <v>438471</v>
      </c>
      <c r="D566" s="41">
        <v>583916</v>
      </c>
      <c r="E566" s="41">
        <f>300+583216</f>
        <v>583516</v>
      </c>
      <c r="F566" s="41">
        <f t="shared" si="85"/>
        <v>659986</v>
      </c>
      <c r="G566" s="41">
        <v>565315</v>
      </c>
      <c r="H566" s="41">
        <f>700+86838-2867+10000</f>
        <v>94671</v>
      </c>
      <c r="I566" s="41"/>
      <c r="J566" s="42">
        <f t="shared" si="86"/>
        <v>184.43966878404171</v>
      </c>
      <c r="K566" s="42">
        <f t="shared" si="87"/>
        <v>113.02755875845156</v>
      </c>
      <c r="L566" s="41">
        <f t="shared" si="84"/>
        <v>76070</v>
      </c>
      <c r="M566" s="4"/>
      <c r="N566" s="4"/>
      <c r="O566" s="4"/>
      <c r="P566" s="4"/>
    </row>
    <row r="567" spans="1:16" x14ac:dyDescent="0.25">
      <c r="A567" s="54" t="s">
        <v>59</v>
      </c>
      <c r="B567" s="41">
        <v>142318</v>
      </c>
      <c r="C567" s="41"/>
      <c r="D567" s="41">
        <v>151264</v>
      </c>
      <c r="E567" s="41"/>
      <c r="F567" s="41">
        <f t="shared" si="85"/>
        <v>222628</v>
      </c>
      <c r="G567" s="41"/>
      <c r="H567" s="41">
        <f>218628+4000</f>
        <v>222628</v>
      </c>
      <c r="I567" s="41"/>
      <c r="J567" s="42">
        <f t="shared" si="86"/>
        <v>156.42996669430431</v>
      </c>
      <c r="K567" s="42">
        <f t="shared" si="87"/>
        <v>147.17844298709542</v>
      </c>
      <c r="L567" s="41">
        <f t="shared" si="84"/>
        <v>71364</v>
      </c>
    </row>
    <row r="568" spans="1:16" x14ac:dyDescent="0.25">
      <c r="A568" s="40" t="s">
        <v>60</v>
      </c>
      <c r="B568" s="41"/>
      <c r="C568" s="41">
        <v>6508</v>
      </c>
      <c r="D568" s="41"/>
      <c r="E568" s="41">
        <v>267</v>
      </c>
      <c r="F568" s="41">
        <f t="shared" si="85"/>
        <v>0</v>
      </c>
      <c r="G568" s="41"/>
      <c r="H568" s="41"/>
      <c r="I568" s="41"/>
      <c r="J568" s="42" t="str">
        <f t="shared" si="86"/>
        <v xml:space="preserve"> </v>
      </c>
      <c r="K568" s="42" t="str">
        <f t="shared" si="87"/>
        <v xml:space="preserve"> </v>
      </c>
      <c r="L568" s="41">
        <f t="shared" si="84"/>
        <v>0</v>
      </c>
    </row>
    <row r="569" spans="1:16" x14ac:dyDescent="0.25">
      <c r="A569" s="46" t="s">
        <v>61</v>
      </c>
      <c r="B569" s="41"/>
      <c r="C569" s="41">
        <v>295</v>
      </c>
      <c r="D569" s="41"/>
      <c r="E569" s="41">
        <v>267</v>
      </c>
      <c r="F569" s="41">
        <f t="shared" si="85"/>
        <v>0</v>
      </c>
      <c r="G569" s="41"/>
      <c r="H569" s="41"/>
      <c r="I569" s="41"/>
      <c r="J569" s="42" t="str">
        <f t="shared" si="86"/>
        <v xml:space="preserve"> </v>
      </c>
      <c r="K569" s="42" t="str">
        <f t="shared" si="87"/>
        <v xml:space="preserve"> </v>
      </c>
      <c r="L569" s="41">
        <f t="shared" si="84"/>
        <v>0</v>
      </c>
    </row>
    <row r="570" spans="1:16" x14ac:dyDescent="0.25">
      <c r="A570" s="40" t="s">
        <v>62</v>
      </c>
      <c r="B570" s="41">
        <v>4000</v>
      </c>
      <c r="C570" s="41">
        <v>7650</v>
      </c>
      <c r="D570" s="41">
        <v>7874</v>
      </c>
      <c r="E570" s="41">
        <f>7874+2126</f>
        <v>10000</v>
      </c>
      <c r="F570" s="41">
        <f t="shared" si="85"/>
        <v>8000</v>
      </c>
      <c r="G570" s="41">
        <v>8000</v>
      </c>
      <c r="H570" s="41"/>
      <c r="I570" s="41"/>
      <c r="J570" s="42">
        <f t="shared" si="86"/>
        <v>200</v>
      </c>
      <c r="K570" s="42">
        <f t="shared" si="87"/>
        <v>101.6002032004064</v>
      </c>
      <c r="L570" s="41">
        <f t="shared" si="84"/>
        <v>126</v>
      </c>
    </row>
    <row r="571" spans="1:16" x14ac:dyDescent="0.25">
      <c r="A571" s="40" t="s">
        <v>63</v>
      </c>
      <c r="B571" s="41"/>
      <c r="C571" s="41"/>
      <c r="D571" s="41"/>
      <c r="E571" s="41"/>
      <c r="F571" s="41">
        <f t="shared" si="85"/>
        <v>0</v>
      </c>
      <c r="G571" s="41"/>
      <c r="H571" s="41"/>
      <c r="I571" s="41"/>
      <c r="J571" s="42" t="str">
        <f t="shared" si="86"/>
        <v xml:space="preserve"> </v>
      </c>
      <c r="K571" s="42" t="str">
        <f t="shared" si="87"/>
        <v xml:space="preserve"> </v>
      </c>
      <c r="L571" s="41">
        <f t="shared" si="84"/>
        <v>0</v>
      </c>
    </row>
    <row r="572" spans="1:16" x14ac:dyDescent="0.25">
      <c r="A572" s="52" t="s">
        <v>64</v>
      </c>
      <c r="B572" s="41"/>
      <c r="C572" s="41"/>
      <c r="D572" s="41"/>
      <c r="E572" s="41"/>
      <c r="F572" s="41">
        <f t="shared" si="85"/>
        <v>0</v>
      </c>
      <c r="G572" s="41"/>
      <c r="H572" s="41"/>
      <c r="I572" s="41"/>
      <c r="J572" s="42" t="str">
        <f t="shared" si="86"/>
        <v xml:space="preserve"> </v>
      </c>
      <c r="K572" s="42" t="str">
        <f t="shared" si="87"/>
        <v xml:space="preserve"> </v>
      </c>
      <c r="L572" s="41">
        <f t="shared" si="84"/>
        <v>0</v>
      </c>
    </row>
    <row r="573" spans="1:16" x14ac:dyDescent="0.25">
      <c r="A573" s="54" t="s">
        <v>65</v>
      </c>
      <c r="B573" s="41"/>
      <c r="C573" s="41"/>
      <c r="D573" s="41"/>
      <c r="E573" s="41"/>
      <c r="F573" s="41">
        <f t="shared" si="85"/>
        <v>0</v>
      </c>
      <c r="G573" s="41"/>
      <c r="H573" s="41"/>
      <c r="I573" s="41"/>
      <c r="J573" s="42" t="str">
        <f t="shared" si="86"/>
        <v xml:space="preserve"> </v>
      </c>
      <c r="K573" s="42" t="str">
        <f t="shared" si="87"/>
        <v xml:space="preserve"> </v>
      </c>
      <c r="L573" s="41">
        <f t="shared" si="84"/>
        <v>0</v>
      </c>
    </row>
    <row r="574" spans="1:16" x14ac:dyDescent="0.25">
      <c r="A574" s="54" t="s">
        <v>66</v>
      </c>
      <c r="B574" s="41"/>
      <c r="C574" s="41"/>
      <c r="D574" s="41"/>
      <c r="E574" s="41"/>
      <c r="F574" s="41">
        <f t="shared" si="85"/>
        <v>0</v>
      </c>
      <c r="G574" s="41"/>
      <c r="H574" s="41"/>
      <c r="I574" s="41"/>
      <c r="J574" s="42" t="str">
        <f t="shared" si="86"/>
        <v xml:space="preserve"> </v>
      </c>
      <c r="K574" s="42" t="str">
        <f t="shared" si="87"/>
        <v xml:space="preserve"> </v>
      </c>
      <c r="L574" s="41">
        <f t="shared" si="84"/>
        <v>0</v>
      </c>
    </row>
    <row r="575" spans="1:16" ht="16.5" customHeight="1" x14ac:dyDescent="0.25">
      <c r="A575" s="54" t="s">
        <v>67</v>
      </c>
      <c r="B575" s="41"/>
      <c r="C575" s="41"/>
      <c r="D575" s="41"/>
      <c r="E575" s="41"/>
      <c r="F575" s="41">
        <f t="shared" si="85"/>
        <v>0</v>
      </c>
      <c r="G575" s="41"/>
      <c r="H575" s="41"/>
      <c r="I575" s="41"/>
      <c r="J575" s="42" t="str">
        <f t="shared" si="86"/>
        <v xml:space="preserve"> </v>
      </c>
      <c r="K575" s="42" t="str">
        <f t="shared" si="87"/>
        <v xml:space="preserve"> </v>
      </c>
      <c r="L575" s="41">
        <f t="shared" si="84"/>
        <v>0</v>
      </c>
    </row>
    <row r="576" spans="1:16" ht="16.5" customHeight="1" x14ac:dyDescent="0.25">
      <c r="A576" s="40" t="s">
        <v>68</v>
      </c>
      <c r="B576" s="41">
        <v>104690</v>
      </c>
      <c r="C576" s="41">
        <v>166685</v>
      </c>
      <c r="D576" s="41">
        <v>102629</v>
      </c>
      <c r="E576" s="41">
        <v>102269</v>
      </c>
      <c r="F576" s="41">
        <f t="shared" si="85"/>
        <v>113599</v>
      </c>
      <c r="G576" s="41">
        <v>113599</v>
      </c>
      <c r="H576" s="41"/>
      <c r="I576" s="41"/>
      <c r="J576" s="42"/>
      <c r="K576" s="42"/>
      <c r="L576" s="41"/>
    </row>
    <row r="577" spans="1:19" ht="16.5" customHeight="1" x14ac:dyDescent="0.25">
      <c r="A577" s="73" t="s">
        <v>97</v>
      </c>
      <c r="B577" s="74">
        <f t="shared" ref="B577:I577" si="88">SUM(B541+B542+B562+B563+B564+B568+B570+B571+B576)</f>
        <v>1394514</v>
      </c>
      <c r="C577" s="74">
        <f t="shared" si="88"/>
        <v>1542309</v>
      </c>
      <c r="D577" s="74">
        <f t="shared" si="88"/>
        <v>1477621</v>
      </c>
      <c r="E577" s="74">
        <f t="shared" si="88"/>
        <v>1340091</v>
      </c>
      <c r="F577" s="74">
        <f t="shared" si="88"/>
        <v>1675363</v>
      </c>
      <c r="G577" s="74">
        <f t="shared" si="88"/>
        <v>1265733</v>
      </c>
      <c r="H577" s="74">
        <f t="shared" si="88"/>
        <v>409630</v>
      </c>
      <c r="I577" s="74">
        <f t="shared" si="88"/>
        <v>0</v>
      </c>
      <c r="J577" s="75">
        <f>IF(B577&gt;0,SUM((F577/B577)*100)," ")</f>
        <v>120.13956116611236</v>
      </c>
      <c r="K577" s="75">
        <f>IF(D577&gt;0,SUM((F577/D577)*100)," ")</f>
        <v>113.38245734190295</v>
      </c>
      <c r="L577" s="74">
        <f t="shared" ref="L577:L613" si="89">SUM(F577-D577)</f>
        <v>197742</v>
      </c>
      <c r="M577" s="4">
        <f>F577-'[1]1d.mell.'!H263</f>
        <v>0</v>
      </c>
      <c r="N577" s="4">
        <f>G577-'[1]1d.mell.'!I263</f>
        <v>0</v>
      </c>
      <c r="O577" s="4">
        <f>H577-'[1]1d.mell.'!J263</f>
        <v>0</v>
      </c>
      <c r="P577" s="4">
        <f>I577-'[1]1d.mell.'!K263</f>
        <v>0</v>
      </c>
      <c r="Q577" s="2">
        <f>IF(F577-'[1]1d.mell.'!H263=0,0,1)</f>
        <v>0</v>
      </c>
      <c r="S577" s="4">
        <f>SUM(F577-D577)</f>
        <v>197742</v>
      </c>
    </row>
    <row r="578" spans="1:19" x14ac:dyDescent="0.25">
      <c r="A578" s="60"/>
      <c r="B578" s="68"/>
      <c r="C578" s="68"/>
      <c r="D578" s="68"/>
      <c r="E578" s="68"/>
      <c r="F578" s="68"/>
      <c r="G578" s="68"/>
      <c r="H578" s="68"/>
      <c r="I578" s="68"/>
      <c r="J578" s="69"/>
      <c r="K578" s="69"/>
      <c r="L578" s="68">
        <f t="shared" si="89"/>
        <v>0</v>
      </c>
    </row>
    <row r="579" spans="1:19" x14ac:dyDescent="0.25">
      <c r="A579" s="76" t="s">
        <v>33</v>
      </c>
      <c r="B579" s="70">
        <f>SUM(B503+B541)</f>
        <v>1574705</v>
      </c>
      <c r="C579" s="70">
        <f t="shared" ref="C579:I580" si="90">SUM(C503+C541)</f>
        <v>1895987</v>
      </c>
      <c r="D579" s="70">
        <f t="shared" si="90"/>
        <v>1710968</v>
      </c>
      <c r="E579" s="70">
        <f t="shared" si="90"/>
        <v>1986360</v>
      </c>
      <c r="F579" s="70">
        <f t="shared" si="90"/>
        <v>1887689</v>
      </c>
      <c r="G579" s="70">
        <f t="shared" si="90"/>
        <v>1607325</v>
      </c>
      <c r="H579" s="70">
        <f t="shared" si="90"/>
        <v>280364</v>
      </c>
      <c r="I579" s="70">
        <f t="shared" si="90"/>
        <v>0</v>
      </c>
      <c r="J579" s="58">
        <f t="shared" ref="J579:J615" si="91">IF(B579&gt;0,SUM((F579/B579)*100)," ")</f>
        <v>119.87572275442066</v>
      </c>
      <c r="K579" s="58">
        <f t="shared" ref="K579:K615" si="92">IF(D579&gt;0,SUM((F579/D579)*100)," ")</f>
        <v>110.32871450547293</v>
      </c>
      <c r="L579" s="70">
        <f t="shared" si="89"/>
        <v>176721</v>
      </c>
      <c r="N579" s="4"/>
      <c r="S579" s="4">
        <f t="shared" ref="S579:S614" si="93">SUM(F579-D579)</f>
        <v>176721</v>
      </c>
    </row>
    <row r="580" spans="1:19" x14ac:dyDescent="0.25">
      <c r="A580" s="76" t="s">
        <v>34</v>
      </c>
      <c r="B580" s="70">
        <f>SUM(B504+B542)</f>
        <v>306358</v>
      </c>
      <c r="C580" s="70">
        <f t="shared" si="90"/>
        <v>373315</v>
      </c>
      <c r="D580" s="70">
        <f t="shared" si="90"/>
        <v>333344</v>
      </c>
      <c r="E580" s="70">
        <f t="shared" si="90"/>
        <v>384275</v>
      </c>
      <c r="F580" s="70">
        <f t="shared" si="90"/>
        <v>330454</v>
      </c>
      <c r="G580" s="70">
        <f t="shared" si="90"/>
        <v>282102</v>
      </c>
      <c r="H580" s="70">
        <f t="shared" si="90"/>
        <v>48352</v>
      </c>
      <c r="I580" s="70">
        <f t="shared" si="90"/>
        <v>0</v>
      </c>
      <c r="J580" s="58">
        <f t="shared" si="91"/>
        <v>107.86530790774191</v>
      </c>
      <c r="K580" s="58">
        <f t="shared" si="92"/>
        <v>99.133027743112223</v>
      </c>
      <c r="L580" s="70">
        <f t="shared" si="89"/>
        <v>-2890</v>
      </c>
      <c r="N580" s="4"/>
      <c r="S580" s="4">
        <f t="shared" si="93"/>
        <v>-2890</v>
      </c>
    </row>
    <row r="581" spans="1:19" x14ac:dyDescent="0.25">
      <c r="A581" s="76" t="s">
        <v>35</v>
      </c>
      <c r="B581" s="70"/>
      <c r="C581" s="70"/>
      <c r="D581" s="70"/>
      <c r="E581" s="70"/>
      <c r="F581" s="70"/>
      <c r="G581" s="70"/>
      <c r="H581" s="70"/>
      <c r="I581" s="70"/>
      <c r="J581" s="58" t="str">
        <f t="shared" si="91"/>
        <v xml:space="preserve"> </v>
      </c>
      <c r="K581" s="58" t="str">
        <f t="shared" si="92"/>
        <v xml:space="preserve"> </v>
      </c>
      <c r="L581" s="70">
        <f t="shared" si="89"/>
        <v>0</v>
      </c>
      <c r="S581" s="4">
        <f t="shared" si="93"/>
        <v>0</v>
      </c>
    </row>
    <row r="582" spans="1:19" x14ac:dyDescent="0.25">
      <c r="A582" s="77" t="s">
        <v>36</v>
      </c>
      <c r="B582" s="59">
        <f t="shared" ref="B582:I587" si="94">SUM(B506+B544)</f>
        <v>119118</v>
      </c>
      <c r="C582" s="59">
        <f t="shared" si="94"/>
        <v>126985</v>
      </c>
      <c r="D582" s="59">
        <f t="shared" si="94"/>
        <v>113439</v>
      </c>
      <c r="E582" s="59">
        <f t="shared" si="94"/>
        <v>140192</v>
      </c>
      <c r="F582" s="59">
        <f t="shared" si="94"/>
        <v>156178</v>
      </c>
      <c r="G582" s="59">
        <f t="shared" si="94"/>
        <v>121292</v>
      </c>
      <c r="H582" s="59">
        <f t="shared" si="94"/>
        <v>34886</v>
      </c>
      <c r="I582" s="59">
        <f t="shared" si="94"/>
        <v>0</v>
      </c>
      <c r="J582" s="58">
        <f t="shared" si="91"/>
        <v>131.1120065817089</v>
      </c>
      <c r="K582" s="58">
        <f t="shared" si="92"/>
        <v>137.6757552517212</v>
      </c>
      <c r="L582" s="59">
        <f t="shared" si="89"/>
        <v>42739</v>
      </c>
      <c r="S582" s="4">
        <f t="shared" si="93"/>
        <v>42739</v>
      </c>
    </row>
    <row r="583" spans="1:19" x14ac:dyDescent="0.25">
      <c r="A583" s="78" t="s">
        <v>37</v>
      </c>
      <c r="B583" s="70">
        <f t="shared" si="94"/>
        <v>12100</v>
      </c>
      <c r="C583" s="70">
        <f t="shared" si="94"/>
        <v>12084</v>
      </c>
      <c r="D583" s="70">
        <f t="shared" si="94"/>
        <v>11736</v>
      </c>
      <c r="E583" s="70">
        <f t="shared" si="94"/>
        <v>11690</v>
      </c>
      <c r="F583" s="70">
        <f t="shared" si="94"/>
        <v>12390</v>
      </c>
      <c r="G583" s="70">
        <f t="shared" si="94"/>
        <v>12298</v>
      </c>
      <c r="H583" s="70">
        <f t="shared" si="94"/>
        <v>92</v>
      </c>
      <c r="I583" s="70">
        <f t="shared" si="94"/>
        <v>0</v>
      </c>
      <c r="J583" s="58">
        <f t="shared" si="91"/>
        <v>102.39669421487602</v>
      </c>
      <c r="K583" s="58">
        <f t="shared" si="92"/>
        <v>105.57259713701433</v>
      </c>
      <c r="L583" s="70">
        <f t="shared" si="89"/>
        <v>654</v>
      </c>
      <c r="S583" s="4">
        <f t="shared" si="93"/>
        <v>654</v>
      </c>
    </row>
    <row r="584" spans="1:19" x14ac:dyDescent="0.25">
      <c r="A584" s="79" t="s">
        <v>38</v>
      </c>
      <c r="B584" s="70">
        <f t="shared" si="94"/>
        <v>5543</v>
      </c>
      <c r="C584" s="70">
        <f t="shared" si="94"/>
        <v>4114</v>
      </c>
      <c r="D584" s="70">
        <f t="shared" si="94"/>
        <v>6063</v>
      </c>
      <c r="E584" s="70">
        <f t="shared" si="94"/>
        <v>9611</v>
      </c>
      <c r="F584" s="70">
        <f t="shared" si="94"/>
        <v>9658</v>
      </c>
      <c r="G584" s="70">
        <f t="shared" si="94"/>
        <v>618</v>
      </c>
      <c r="H584" s="70">
        <f t="shared" si="94"/>
        <v>9040</v>
      </c>
      <c r="I584" s="70">
        <f t="shared" si="94"/>
        <v>0</v>
      </c>
      <c r="J584" s="58">
        <f t="shared" si="91"/>
        <v>174.23777737687175</v>
      </c>
      <c r="K584" s="58">
        <f t="shared" si="92"/>
        <v>159.29407883885864</v>
      </c>
      <c r="L584" s="70">
        <f t="shared" si="89"/>
        <v>3595</v>
      </c>
      <c r="S584" s="4">
        <f t="shared" si="93"/>
        <v>3595</v>
      </c>
    </row>
    <row r="585" spans="1:19" x14ac:dyDescent="0.25">
      <c r="A585" s="79" t="s">
        <v>39</v>
      </c>
      <c r="B585" s="70">
        <f t="shared" si="94"/>
        <v>12811</v>
      </c>
      <c r="C585" s="70">
        <f t="shared" si="94"/>
        <v>15481</v>
      </c>
      <c r="D585" s="70">
        <f t="shared" si="94"/>
        <v>13140</v>
      </c>
      <c r="E585" s="70">
        <f t="shared" si="94"/>
        <v>15272</v>
      </c>
      <c r="F585" s="70">
        <f t="shared" si="94"/>
        <v>13731</v>
      </c>
      <c r="G585" s="70">
        <f t="shared" si="94"/>
        <v>12234</v>
      </c>
      <c r="H585" s="70">
        <f t="shared" si="94"/>
        <v>1497</v>
      </c>
      <c r="I585" s="70">
        <f t="shared" si="94"/>
        <v>0</v>
      </c>
      <c r="J585" s="58">
        <f t="shared" si="91"/>
        <v>107.18132854578097</v>
      </c>
      <c r="K585" s="58">
        <f t="shared" si="92"/>
        <v>104.49771689497717</v>
      </c>
      <c r="L585" s="70">
        <f t="shared" si="89"/>
        <v>591</v>
      </c>
      <c r="S585" s="4">
        <f t="shared" si="93"/>
        <v>591</v>
      </c>
    </row>
    <row r="586" spans="1:19" x14ac:dyDescent="0.25">
      <c r="A586" s="77" t="s">
        <v>40</v>
      </c>
      <c r="B586" s="59">
        <f t="shared" si="94"/>
        <v>30198</v>
      </c>
      <c r="C586" s="59">
        <f t="shared" si="94"/>
        <v>21912</v>
      </c>
      <c r="D586" s="59">
        <f t="shared" si="94"/>
        <v>27587</v>
      </c>
      <c r="E586" s="59">
        <f t="shared" si="94"/>
        <v>25291</v>
      </c>
      <c r="F586" s="59">
        <f t="shared" si="94"/>
        <v>25833</v>
      </c>
      <c r="G586" s="59">
        <f t="shared" si="94"/>
        <v>21956</v>
      </c>
      <c r="H586" s="59">
        <f t="shared" si="94"/>
        <v>3877</v>
      </c>
      <c r="I586" s="59">
        <f t="shared" si="94"/>
        <v>0</v>
      </c>
      <c r="J586" s="58">
        <f t="shared" si="91"/>
        <v>85.545400357639579</v>
      </c>
      <c r="K586" s="58">
        <f t="shared" si="92"/>
        <v>93.641932794432165</v>
      </c>
      <c r="L586" s="59">
        <f t="shared" si="89"/>
        <v>-1754</v>
      </c>
      <c r="S586" s="4">
        <f t="shared" si="93"/>
        <v>-1754</v>
      </c>
    </row>
    <row r="587" spans="1:19" x14ac:dyDescent="0.25">
      <c r="A587" s="77" t="s">
        <v>41</v>
      </c>
      <c r="B587" s="59">
        <f t="shared" si="94"/>
        <v>1112614</v>
      </c>
      <c r="C587" s="59">
        <f t="shared" si="94"/>
        <v>1105850</v>
      </c>
      <c r="D587" s="59">
        <f t="shared" si="94"/>
        <v>1062968</v>
      </c>
      <c r="E587" s="59">
        <f t="shared" si="94"/>
        <v>1087273</v>
      </c>
      <c r="F587" s="59">
        <f t="shared" si="94"/>
        <v>1300663</v>
      </c>
      <c r="G587" s="59">
        <f t="shared" si="94"/>
        <v>1134929</v>
      </c>
      <c r="H587" s="59">
        <f t="shared" si="94"/>
        <v>165734</v>
      </c>
      <c r="I587" s="59">
        <f t="shared" si="94"/>
        <v>0</v>
      </c>
      <c r="J587" s="58">
        <f t="shared" si="91"/>
        <v>116.9015489648701</v>
      </c>
      <c r="K587" s="58">
        <f t="shared" si="92"/>
        <v>122.36144455900838</v>
      </c>
      <c r="L587" s="59">
        <f t="shared" si="89"/>
        <v>237695</v>
      </c>
      <c r="S587" s="4">
        <f t="shared" si="93"/>
        <v>237695</v>
      </c>
    </row>
    <row r="588" spans="1:19" x14ac:dyDescent="0.25">
      <c r="A588" s="80" t="s">
        <v>42</v>
      </c>
      <c r="B588" s="70"/>
      <c r="C588" s="70"/>
      <c r="D588" s="70"/>
      <c r="E588" s="70"/>
      <c r="F588" s="70"/>
      <c r="G588" s="70"/>
      <c r="H588" s="70"/>
      <c r="I588" s="70"/>
      <c r="J588" s="58" t="str">
        <f t="shared" si="91"/>
        <v xml:space="preserve"> </v>
      </c>
      <c r="K588" s="58" t="str">
        <f t="shared" si="92"/>
        <v xml:space="preserve"> </v>
      </c>
      <c r="L588" s="70">
        <f t="shared" si="89"/>
        <v>0</v>
      </c>
      <c r="S588" s="4">
        <f t="shared" si="93"/>
        <v>0</v>
      </c>
    </row>
    <row r="589" spans="1:19" x14ac:dyDescent="0.25">
      <c r="A589" s="81" t="s">
        <v>43</v>
      </c>
      <c r="B589" s="70">
        <f t="shared" ref="B589:I604" si="95">SUM(B513+B551)</f>
        <v>66369</v>
      </c>
      <c r="C589" s="70">
        <f t="shared" si="95"/>
        <v>64313</v>
      </c>
      <c r="D589" s="70">
        <f t="shared" si="95"/>
        <v>68764</v>
      </c>
      <c r="E589" s="70">
        <f t="shared" si="95"/>
        <v>78697</v>
      </c>
      <c r="F589" s="70">
        <f t="shared" si="95"/>
        <v>80973</v>
      </c>
      <c r="G589" s="70">
        <f t="shared" si="95"/>
        <v>71606</v>
      </c>
      <c r="H589" s="70">
        <f t="shared" si="95"/>
        <v>9367</v>
      </c>
      <c r="I589" s="70">
        <f t="shared" si="95"/>
        <v>0</v>
      </c>
      <c r="J589" s="58">
        <f t="shared" si="91"/>
        <v>122.00424897165844</v>
      </c>
      <c r="K589" s="58">
        <f t="shared" si="92"/>
        <v>117.75492990518295</v>
      </c>
      <c r="L589" s="70">
        <f t="shared" si="89"/>
        <v>12209</v>
      </c>
      <c r="S589" s="4">
        <f t="shared" si="93"/>
        <v>12209</v>
      </c>
    </row>
    <row r="590" spans="1:19" x14ac:dyDescent="0.25">
      <c r="A590" s="81" t="s">
        <v>44</v>
      </c>
      <c r="B590" s="70">
        <f t="shared" si="95"/>
        <v>38218</v>
      </c>
      <c r="C590" s="70">
        <f t="shared" si="95"/>
        <v>26407</v>
      </c>
      <c r="D590" s="70">
        <f t="shared" si="95"/>
        <v>38381</v>
      </c>
      <c r="E590" s="70">
        <f t="shared" si="95"/>
        <v>37567</v>
      </c>
      <c r="F590" s="70">
        <f t="shared" si="95"/>
        <v>34933</v>
      </c>
      <c r="G590" s="70">
        <f t="shared" si="95"/>
        <v>16397</v>
      </c>
      <c r="H590" s="70">
        <f t="shared" si="95"/>
        <v>18536</v>
      </c>
      <c r="I590" s="70">
        <f t="shared" si="95"/>
        <v>0</v>
      </c>
      <c r="J590" s="58">
        <f t="shared" si="91"/>
        <v>91.404573761054991</v>
      </c>
      <c r="K590" s="58">
        <f t="shared" si="92"/>
        <v>91.016388317136091</v>
      </c>
      <c r="L590" s="70">
        <f t="shared" si="89"/>
        <v>-3448</v>
      </c>
      <c r="S590" s="4">
        <f t="shared" si="93"/>
        <v>-3448</v>
      </c>
    </row>
    <row r="591" spans="1:19" x14ac:dyDescent="0.25">
      <c r="A591" s="81" t="s">
        <v>45</v>
      </c>
      <c r="B591" s="70">
        <f t="shared" si="95"/>
        <v>31026</v>
      </c>
      <c r="C591" s="70">
        <f t="shared" si="95"/>
        <v>27028</v>
      </c>
      <c r="D591" s="70">
        <f t="shared" si="95"/>
        <v>29510</v>
      </c>
      <c r="E591" s="70">
        <f t="shared" si="95"/>
        <v>27870</v>
      </c>
      <c r="F591" s="70">
        <f t="shared" si="95"/>
        <v>33960</v>
      </c>
      <c r="G591" s="70">
        <f t="shared" si="95"/>
        <v>33960</v>
      </c>
      <c r="H591" s="70">
        <f t="shared" si="95"/>
        <v>0</v>
      </c>
      <c r="I591" s="70">
        <f t="shared" si="95"/>
        <v>0</v>
      </c>
      <c r="J591" s="58">
        <f t="shared" si="91"/>
        <v>109.45658479984527</v>
      </c>
      <c r="K591" s="58">
        <f t="shared" si="92"/>
        <v>115.0796340223653</v>
      </c>
      <c r="L591" s="70">
        <f t="shared" si="89"/>
        <v>4450</v>
      </c>
      <c r="S591" s="4">
        <f t="shared" si="93"/>
        <v>4450</v>
      </c>
    </row>
    <row r="592" spans="1:19" x14ac:dyDescent="0.25">
      <c r="A592" s="81" t="s">
        <v>46</v>
      </c>
      <c r="B592" s="70">
        <f t="shared" si="95"/>
        <v>14382</v>
      </c>
      <c r="C592" s="70">
        <f t="shared" si="95"/>
        <v>12412</v>
      </c>
      <c r="D592" s="70">
        <f t="shared" si="95"/>
        <v>14145</v>
      </c>
      <c r="E592" s="70">
        <f t="shared" si="95"/>
        <v>13552</v>
      </c>
      <c r="F592" s="70">
        <f t="shared" si="95"/>
        <v>13625</v>
      </c>
      <c r="G592" s="70">
        <f t="shared" si="95"/>
        <v>8405</v>
      </c>
      <c r="H592" s="70">
        <f t="shared" si="95"/>
        <v>5220</v>
      </c>
      <c r="I592" s="70">
        <f t="shared" si="95"/>
        <v>0</v>
      </c>
      <c r="J592" s="58">
        <f t="shared" si="91"/>
        <v>94.736476150743982</v>
      </c>
      <c r="K592" s="58">
        <f t="shared" si="92"/>
        <v>96.32378932484977</v>
      </c>
      <c r="L592" s="70">
        <f t="shared" si="89"/>
        <v>-520</v>
      </c>
      <c r="S592" s="4">
        <f t="shared" si="93"/>
        <v>-520</v>
      </c>
    </row>
    <row r="593" spans="1:19" x14ac:dyDescent="0.25">
      <c r="A593" s="81" t="s">
        <v>47</v>
      </c>
      <c r="B593" s="70">
        <f t="shared" si="95"/>
        <v>405776</v>
      </c>
      <c r="C593" s="70">
        <f t="shared" si="95"/>
        <v>407374</v>
      </c>
      <c r="D593" s="70">
        <f t="shared" si="95"/>
        <v>425469</v>
      </c>
      <c r="E593" s="70">
        <f t="shared" si="95"/>
        <v>435572</v>
      </c>
      <c r="F593" s="70">
        <f t="shared" si="95"/>
        <v>433500</v>
      </c>
      <c r="G593" s="70">
        <f t="shared" si="95"/>
        <v>358627</v>
      </c>
      <c r="H593" s="70">
        <f t="shared" si="95"/>
        <v>74873</v>
      </c>
      <c r="I593" s="70">
        <f t="shared" si="95"/>
        <v>0</v>
      </c>
      <c r="J593" s="58">
        <f t="shared" si="91"/>
        <v>106.83234099601751</v>
      </c>
      <c r="K593" s="58">
        <f t="shared" si="92"/>
        <v>101.8875640763487</v>
      </c>
      <c r="L593" s="70">
        <f t="shared" si="89"/>
        <v>8031</v>
      </c>
      <c r="S593" s="4">
        <f t="shared" si="93"/>
        <v>8031</v>
      </c>
    </row>
    <row r="594" spans="1:19" x14ac:dyDescent="0.25">
      <c r="A594" s="81" t="s">
        <v>48</v>
      </c>
      <c r="B594" s="70">
        <f t="shared" si="95"/>
        <v>3393</v>
      </c>
      <c r="C594" s="70">
        <f t="shared" si="95"/>
        <v>2358</v>
      </c>
      <c r="D594" s="70">
        <f t="shared" si="95"/>
        <v>3243</v>
      </c>
      <c r="E594" s="70">
        <f t="shared" si="95"/>
        <v>4362</v>
      </c>
      <c r="F594" s="70">
        <f t="shared" si="95"/>
        <v>4883</v>
      </c>
      <c r="G594" s="70">
        <f t="shared" si="95"/>
        <v>2035</v>
      </c>
      <c r="H594" s="70">
        <f t="shared" si="95"/>
        <v>2848</v>
      </c>
      <c r="I594" s="70">
        <f t="shared" si="95"/>
        <v>0</v>
      </c>
      <c r="J594" s="58">
        <f t="shared" si="91"/>
        <v>143.91394046566461</v>
      </c>
      <c r="K594" s="58">
        <f t="shared" si="92"/>
        <v>150.57045945112552</v>
      </c>
      <c r="L594" s="70">
        <f t="shared" si="89"/>
        <v>1640</v>
      </c>
      <c r="S594" s="4">
        <f t="shared" si="93"/>
        <v>1640</v>
      </c>
    </row>
    <row r="595" spans="1:19" x14ac:dyDescent="0.25">
      <c r="A595" s="77" t="s">
        <v>49</v>
      </c>
      <c r="B595" s="59">
        <f t="shared" si="95"/>
        <v>7431</v>
      </c>
      <c r="C595" s="59">
        <f t="shared" si="95"/>
        <v>7957</v>
      </c>
      <c r="D595" s="59">
        <f t="shared" si="95"/>
        <v>7083</v>
      </c>
      <c r="E595" s="59">
        <f t="shared" si="95"/>
        <v>11505</v>
      </c>
      <c r="F595" s="59">
        <f t="shared" si="95"/>
        <v>9750</v>
      </c>
      <c r="G595" s="59">
        <f t="shared" si="95"/>
        <v>6852</v>
      </c>
      <c r="H595" s="59">
        <f t="shared" si="95"/>
        <v>2898</v>
      </c>
      <c r="I595" s="59">
        <f t="shared" si="95"/>
        <v>0</v>
      </c>
      <c r="J595" s="58">
        <f t="shared" si="91"/>
        <v>131.20710536939845</v>
      </c>
      <c r="K595" s="58">
        <f t="shared" si="92"/>
        <v>137.65353663701819</v>
      </c>
      <c r="L595" s="59">
        <f t="shared" si="89"/>
        <v>2667</v>
      </c>
      <c r="S595" s="4">
        <f t="shared" si="93"/>
        <v>2667</v>
      </c>
    </row>
    <row r="596" spans="1:19" x14ac:dyDescent="0.25">
      <c r="A596" s="77" t="s">
        <v>50</v>
      </c>
      <c r="B596" s="59">
        <f t="shared" si="95"/>
        <v>361888</v>
      </c>
      <c r="C596" s="59">
        <f t="shared" si="95"/>
        <v>357607</v>
      </c>
      <c r="D596" s="59">
        <f t="shared" si="95"/>
        <v>330351</v>
      </c>
      <c r="E596" s="59">
        <f t="shared" si="95"/>
        <v>299917</v>
      </c>
      <c r="F596" s="59">
        <f t="shared" si="95"/>
        <v>407116</v>
      </c>
      <c r="G596" s="59">
        <f t="shared" si="95"/>
        <v>356662</v>
      </c>
      <c r="H596" s="59">
        <f t="shared" si="95"/>
        <v>50454</v>
      </c>
      <c r="I596" s="59">
        <f t="shared" si="95"/>
        <v>0</v>
      </c>
      <c r="J596" s="58">
        <f t="shared" si="91"/>
        <v>112.4977893712972</v>
      </c>
      <c r="K596" s="58">
        <f t="shared" si="92"/>
        <v>123.23740506309954</v>
      </c>
      <c r="L596" s="59">
        <f t="shared" si="89"/>
        <v>76765</v>
      </c>
      <c r="S596" s="4">
        <f t="shared" si="93"/>
        <v>76765</v>
      </c>
    </row>
    <row r="597" spans="1:19" x14ac:dyDescent="0.25">
      <c r="A597" s="81" t="s">
        <v>51</v>
      </c>
      <c r="B597" s="70">
        <f t="shared" si="95"/>
        <v>316341</v>
      </c>
      <c r="C597" s="70">
        <f t="shared" si="95"/>
        <v>280857</v>
      </c>
      <c r="D597" s="70">
        <f t="shared" si="95"/>
        <v>298802</v>
      </c>
      <c r="E597" s="70">
        <f t="shared" si="95"/>
        <v>274459</v>
      </c>
      <c r="F597" s="70">
        <f t="shared" si="95"/>
        <v>368325</v>
      </c>
      <c r="G597" s="70">
        <f t="shared" si="95"/>
        <v>318781</v>
      </c>
      <c r="H597" s="70">
        <f t="shared" si="95"/>
        <v>49544</v>
      </c>
      <c r="I597" s="70">
        <f t="shared" si="95"/>
        <v>0</v>
      </c>
      <c r="J597" s="58">
        <f t="shared" si="91"/>
        <v>116.43289994025434</v>
      </c>
      <c r="K597" s="58">
        <f t="shared" si="92"/>
        <v>123.26724720718067</v>
      </c>
      <c r="L597" s="70">
        <f t="shared" si="89"/>
        <v>69523</v>
      </c>
      <c r="S597" s="4">
        <f t="shared" si="93"/>
        <v>69523</v>
      </c>
    </row>
    <row r="598" spans="1:19" x14ac:dyDescent="0.25">
      <c r="A598" s="82" t="s">
        <v>52</v>
      </c>
      <c r="B598" s="70">
        <f t="shared" si="95"/>
        <v>17004</v>
      </c>
      <c r="C598" s="70">
        <f t="shared" si="95"/>
        <v>9704</v>
      </c>
      <c r="D598" s="70">
        <f t="shared" si="95"/>
        <v>13669</v>
      </c>
      <c r="E598" s="70">
        <f t="shared" si="95"/>
        <v>4499</v>
      </c>
      <c r="F598" s="70">
        <f t="shared" si="95"/>
        <v>19170</v>
      </c>
      <c r="G598" s="70">
        <f t="shared" si="95"/>
        <v>18734</v>
      </c>
      <c r="H598" s="70">
        <f t="shared" si="95"/>
        <v>436</v>
      </c>
      <c r="I598" s="70">
        <f t="shared" si="95"/>
        <v>0</v>
      </c>
      <c r="J598" s="58">
        <f t="shared" si="91"/>
        <v>112.73817925194072</v>
      </c>
      <c r="K598" s="58">
        <f t="shared" si="92"/>
        <v>140.24434852586143</v>
      </c>
      <c r="L598" s="70">
        <f t="shared" si="89"/>
        <v>5501</v>
      </c>
      <c r="S598" s="4">
        <f t="shared" si="93"/>
        <v>5501</v>
      </c>
    </row>
    <row r="599" spans="1:19" x14ac:dyDescent="0.25">
      <c r="A599" s="81" t="s">
        <v>53</v>
      </c>
      <c r="B599" s="70">
        <f t="shared" si="95"/>
        <v>12529</v>
      </c>
      <c r="C599" s="70">
        <f t="shared" si="95"/>
        <v>8867</v>
      </c>
      <c r="D599" s="70">
        <f t="shared" si="95"/>
        <v>7650</v>
      </c>
      <c r="E599" s="70">
        <f t="shared" si="95"/>
        <v>7013</v>
      </c>
      <c r="F599" s="70">
        <f t="shared" si="95"/>
        <v>6150</v>
      </c>
      <c r="G599" s="70">
        <f t="shared" si="95"/>
        <v>6150</v>
      </c>
      <c r="H599" s="70">
        <f t="shared" si="95"/>
        <v>0</v>
      </c>
      <c r="I599" s="70">
        <f t="shared" si="95"/>
        <v>0</v>
      </c>
      <c r="J599" s="58">
        <f t="shared" si="91"/>
        <v>49.086120201133369</v>
      </c>
      <c r="K599" s="58">
        <f t="shared" si="92"/>
        <v>80.392156862745097</v>
      </c>
      <c r="L599" s="70">
        <f t="shared" si="89"/>
        <v>-1500</v>
      </c>
      <c r="S599" s="4">
        <f t="shared" si="93"/>
        <v>-1500</v>
      </c>
    </row>
    <row r="600" spans="1:19" x14ac:dyDescent="0.25">
      <c r="A600" s="83" t="s">
        <v>54</v>
      </c>
      <c r="B600" s="70">
        <f t="shared" si="95"/>
        <v>1631249</v>
      </c>
      <c r="C600" s="70">
        <f t="shared" si="95"/>
        <v>1620311</v>
      </c>
      <c r="D600" s="70">
        <f t="shared" si="95"/>
        <v>1541428</v>
      </c>
      <c r="E600" s="70">
        <f t="shared" si="95"/>
        <v>1564178</v>
      </c>
      <c r="F600" s="70">
        <f t="shared" si="95"/>
        <v>1899540</v>
      </c>
      <c r="G600" s="70">
        <f t="shared" si="95"/>
        <v>1641691</v>
      </c>
      <c r="H600" s="70">
        <f t="shared" si="95"/>
        <v>257849</v>
      </c>
      <c r="I600" s="70">
        <f t="shared" si="95"/>
        <v>0</v>
      </c>
      <c r="J600" s="58">
        <f t="shared" si="91"/>
        <v>116.44696793683858</v>
      </c>
      <c r="K600" s="58">
        <f t="shared" si="92"/>
        <v>123.23248312603639</v>
      </c>
      <c r="L600" s="70">
        <f t="shared" si="89"/>
        <v>358112</v>
      </c>
      <c r="N600" s="4"/>
      <c r="S600" s="4">
        <f t="shared" si="93"/>
        <v>358112</v>
      </c>
    </row>
    <row r="601" spans="1:19" x14ac:dyDescent="0.25">
      <c r="A601" s="76" t="s">
        <v>55</v>
      </c>
      <c r="B601" s="70">
        <f t="shared" si="95"/>
        <v>100832</v>
      </c>
      <c r="C601" s="70">
        <f t="shared" si="95"/>
        <v>72075</v>
      </c>
      <c r="D601" s="70">
        <f t="shared" si="95"/>
        <v>97000</v>
      </c>
      <c r="E601" s="70">
        <f t="shared" si="95"/>
        <v>68604</v>
      </c>
      <c r="F601" s="70">
        <f t="shared" si="95"/>
        <v>104000</v>
      </c>
      <c r="G601" s="70">
        <f t="shared" si="95"/>
        <v>57000</v>
      </c>
      <c r="H601" s="70">
        <f t="shared" si="95"/>
        <v>47000</v>
      </c>
      <c r="I601" s="70">
        <f t="shared" si="95"/>
        <v>0</v>
      </c>
      <c r="J601" s="58">
        <f t="shared" si="91"/>
        <v>103.14185972707077</v>
      </c>
      <c r="K601" s="58">
        <f t="shared" si="92"/>
        <v>107.21649484536083</v>
      </c>
      <c r="L601" s="70">
        <f t="shared" si="89"/>
        <v>7000</v>
      </c>
      <c r="N601" s="4"/>
      <c r="S601" s="4">
        <f t="shared" si="93"/>
        <v>7000</v>
      </c>
    </row>
    <row r="602" spans="1:19" x14ac:dyDescent="0.25">
      <c r="A602" s="76" t="s">
        <v>56</v>
      </c>
      <c r="B602" s="70">
        <f t="shared" si="95"/>
        <v>548878</v>
      </c>
      <c r="C602" s="70">
        <f t="shared" si="95"/>
        <v>441297</v>
      </c>
      <c r="D602" s="70">
        <f t="shared" si="95"/>
        <v>759621</v>
      </c>
      <c r="E602" s="70">
        <f t="shared" si="95"/>
        <v>584083</v>
      </c>
      <c r="F602" s="70">
        <f t="shared" si="95"/>
        <v>904432</v>
      </c>
      <c r="G602" s="70">
        <f t="shared" si="95"/>
        <v>584466</v>
      </c>
      <c r="H602" s="70">
        <f t="shared" si="95"/>
        <v>319966</v>
      </c>
      <c r="I602" s="70">
        <f t="shared" si="95"/>
        <v>0</v>
      </c>
      <c r="J602" s="58">
        <f t="shared" si="91"/>
        <v>164.77832961058743</v>
      </c>
      <c r="K602" s="58">
        <f t="shared" si="92"/>
        <v>119.06358565653134</v>
      </c>
      <c r="L602" s="70">
        <f t="shared" si="89"/>
        <v>144811</v>
      </c>
      <c r="N602" s="4"/>
      <c r="S602" s="4">
        <f t="shared" si="93"/>
        <v>144811</v>
      </c>
    </row>
    <row r="603" spans="1:19" x14ac:dyDescent="0.25">
      <c r="A603" s="83" t="s">
        <v>57</v>
      </c>
      <c r="B603" s="70">
        <f t="shared" si="95"/>
        <v>567</v>
      </c>
      <c r="C603" s="70">
        <f t="shared" si="95"/>
        <v>2825</v>
      </c>
      <c r="D603" s="70">
        <f t="shared" si="95"/>
        <v>567</v>
      </c>
      <c r="E603" s="70">
        <f t="shared" si="95"/>
        <v>567</v>
      </c>
      <c r="F603" s="70">
        <f t="shared" si="95"/>
        <v>2667</v>
      </c>
      <c r="G603" s="70">
        <f t="shared" si="95"/>
        <v>0</v>
      </c>
      <c r="H603" s="70">
        <f t="shared" si="95"/>
        <v>2667</v>
      </c>
      <c r="I603" s="70">
        <f t="shared" si="95"/>
        <v>0</v>
      </c>
      <c r="J603" s="58">
        <f t="shared" si="91"/>
        <v>470.37037037037032</v>
      </c>
      <c r="K603" s="58">
        <f t="shared" si="92"/>
        <v>470.37037037037032</v>
      </c>
      <c r="L603" s="70">
        <f t="shared" si="89"/>
        <v>2100</v>
      </c>
      <c r="S603" s="4">
        <f t="shared" si="93"/>
        <v>2100</v>
      </c>
    </row>
    <row r="604" spans="1:19" x14ac:dyDescent="0.25">
      <c r="A604" s="84" t="s">
        <v>58</v>
      </c>
      <c r="B604" s="70">
        <f t="shared" si="95"/>
        <v>357833</v>
      </c>
      <c r="C604" s="70">
        <f t="shared" si="95"/>
        <v>438471</v>
      </c>
      <c r="D604" s="70">
        <f t="shared" si="95"/>
        <v>583916</v>
      </c>
      <c r="E604" s="70">
        <f t="shared" si="95"/>
        <v>583516</v>
      </c>
      <c r="F604" s="70">
        <f t="shared" si="95"/>
        <v>659986</v>
      </c>
      <c r="G604" s="70">
        <f t="shared" si="95"/>
        <v>565315</v>
      </c>
      <c r="H604" s="70">
        <f t="shared" si="95"/>
        <v>94671</v>
      </c>
      <c r="I604" s="70">
        <f t="shared" si="95"/>
        <v>0</v>
      </c>
      <c r="J604" s="58">
        <f t="shared" si="91"/>
        <v>184.43966878404171</v>
      </c>
      <c r="K604" s="58">
        <f t="shared" si="92"/>
        <v>113.02755875845156</v>
      </c>
      <c r="L604" s="70">
        <f t="shared" si="89"/>
        <v>76070</v>
      </c>
      <c r="S604" s="4">
        <f t="shared" si="93"/>
        <v>76070</v>
      </c>
    </row>
    <row r="605" spans="1:19" x14ac:dyDescent="0.25">
      <c r="A605" s="84" t="s">
        <v>59</v>
      </c>
      <c r="B605" s="70">
        <f t="shared" ref="B605:I615" si="96">SUM(B529+B567)</f>
        <v>189678</v>
      </c>
      <c r="C605" s="70">
        <f t="shared" si="96"/>
        <v>0</v>
      </c>
      <c r="D605" s="70">
        <f t="shared" si="96"/>
        <v>175138</v>
      </c>
      <c r="E605" s="70">
        <f t="shared" si="96"/>
        <v>0</v>
      </c>
      <c r="F605" s="70">
        <f t="shared" si="96"/>
        <v>241779</v>
      </c>
      <c r="G605" s="70">
        <f t="shared" si="96"/>
        <v>19151</v>
      </c>
      <c r="H605" s="70">
        <f t="shared" si="96"/>
        <v>222628</v>
      </c>
      <c r="I605" s="70">
        <f t="shared" si="96"/>
        <v>0</v>
      </c>
      <c r="J605" s="58">
        <f t="shared" si="91"/>
        <v>127.46813019960143</v>
      </c>
      <c r="K605" s="58">
        <f t="shared" si="92"/>
        <v>138.0505658395094</v>
      </c>
      <c r="L605" s="70">
        <f t="shared" si="89"/>
        <v>66641</v>
      </c>
      <c r="S605" s="4">
        <f t="shared" si="93"/>
        <v>66641</v>
      </c>
    </row>
    <row r="606" spans="1:19" x14ac:dyDescent="0.25">
      <c r="A606" s="76" t="s">
        <v>60</v>
      </c>
      <c r="B606" s="70">
        <f t="shared" si="96"/>
        <v>630</v>
      </c>
      <c r="C606" s="70">
        <f t="shared" si="96"/>
        <v>39365</v>
      </c>
      <c r="D606" s="70">
        <f t="shared" si="96"/>
        <v>630</v>
      </c>
      <c r="E606" s="70">
        <f>SUM(E530+E568)</f>
        <v>44304</v>
      </c>
      <c r="F606" s="70">
        <f t="shared" si="96"/>
        <v>2130</v>
      </c>
      <c r="G606" s="70">
        <f t="shared" si="96"/>
        <v>1530</v>
      </c>
      <c r="H606" s="70">
        <f t="shared" si="96"/>
        <v>600</v>
      </c>
      <c r="I606" s="70">
        <f t="shared" si="96"/>
        <v>0</v>
      </c>
      <c r="J606" s="58">
        <f t="shared" si="91"/>
        <v>338.09523809523807</v>
      </c>
      <c r="K606" s="58">
        <f t="shared" si="92"/>
        <v>338.09523809523807</v>
      </c>
      <c r="L606" s="70">
        <f t="shared" si="89"/>
        <v>1500</v>
      </c>
      <c r="N606" s="4"/>
      <c r="S606" s="4">
        <f t="shared" si="93"/>
        <v>1500</v>
      </c>
    </row>
    <row r="607" spans="1:19" x14ac:dyDescent="0.25">
      <c r="A607" s="78" t="s">
        <v>61</v>
      </c>
      <c r="B607" s="70">
        <f t="shared" si="96"/>
        <v>300</v>
      </c>
      <c r="C607" s="70">
        <f t="shared" si="96"/>
        <v>10268</v>
      </c>
      <c r="D607" s="70">
        <f t="shared" si="96"/>
        <v>630</v>
      </c>
      <c r="E607" s="70">
        <f>SUM(E531+E569)</f>
        <v>10765</v>
      </c>
      <c r="F607" s="70">
        <f t="shared" si="96"/>
        <v>2130</v>
      </c>
      <c r="G607" s="70">
        <f t="shared" si="96"/>
        <v>1530</v>
      </c>
      <c r="H607" s="70">
        <f t="shared" si="96"/>
        <v>600</v>
      </c>
      <c r="I607" s="70">
        <f t="shared" si="96"/>
        <v>0</v>
      </c>
      <c r="J607" s="58">
        <f t="shared" si="91"/>
        <v>710</v>
      </c>
      <c r="K607" s="58">
        <f t="shared" si="92"/>
        <v>338.09523809523807</v>
      </c>
      <c r="L607" s="70">
        <f t="shared" si="89"/>
        <v>1500</v>
      </c>
      <c r="S607" s="4">
        <f t="shared" si="93"/>
        <v>1500</v>
      </c>
    </row>
    <row r="608" spans="1:19" x14ac:dyDescent="0.25">
      <c r="A608" s="76" t="s">
        <v>62</v>
      </c>
      <c r="B608" s="70">
        <f t="shared" si="96"/>
        <v>4000</v>
      </c>
      <c r="C608" s="70">
        <f t="shared" si="96"/>
        <v>8356</v>
      </c>
      <c r="D608" s="70">
        <f t="shared" si="96"/>
        <v>7874</v>
      </c>
      <c r="E608" s="70">
        <f t="shared" si="96"/>
        <v>11000</v>
      </c>
      <c r="F608" s="70">
        <f t="shared" si="96"/>
        <v>8000</v>
      </c>
      <c r="G608" s="70">
        <f t="shared" si="96"/>
        <v>8000</v>
      </c>
      <c r="H608" s="70">
        <f t="shared" si="96"/>
        <v>0</v>
      </c>
      <c r="I608" s="70">
        <f t="shared" si="96"/>
        <v>0</v>
      </c>
      <c r="J608" s="58">
        <f t="shared" si="91"/>
        <v>200</v>
      </c>
      <c r="K608" s="58">
        <f t="shared" si="92"/>
        <v>101.6002032004064</v>
      </c>
      <c r="L608" s="70">
        <f t="shared" si="89"/>
        <v>126</v>
      </c>
      <c r="N608" s="4"/>
      <c r="S608" s="4">
        <f t="shared" si="93"/>
        <v>126</v>
      </c>
    </row>
    <row r="609" spans="1:23" x14ac:dyDescent="0.25">
      <c r="A609" s="76" t="s">
        <v>63</v>
      </c>
      <c r="B609" s="70">
        <f t="shared" si="96"/>
        <v>0</v>
      </c>
      <c r="C609" s="70">
        <f t="shared" si="96"/>
        <v>0</v>
      </c>
      <c r="D609" s="70">
        <f t="shared" si="96"/>
        <v>0</v>
      </c>
      <c r="E609" s="70">
        <f>SUM(E533+E571)</f>
        <v>0</v>
      </c>
      <c r="F609" s="70">
        <f t="shared" si="96"/>
        <v>0</v>
      </c>
      <c r="G609" s="70">
        <f t="shared" si="96"/>
        <v>0</v>
      </c>
      <c r="H609" s="70">
        <f t="shared" si="96"/>
        <v>0</v>
      </c>
      <c r="I609" s="70">
        <f t="shared" si="96"/>
        <v>0</v>
      </c>
      <c r="J609" s="58" t="str">
        <f t="shared" si="91"/>
        <v xml:space="preserve"> </v>
      </c>
      <c r="K609" s="58" t="str">
        <f t="shared" si="92"/>
        <v xml:space="preserve"> </v>
      </c>
      <c r="L609" s="70">
        <f t="shared" si="89"/>
        <v>0</v>
      </c>
      <c r="S609" s="4">
        <f t="shared" si="93"/>
        <v>0</v>
      </c>
    </row>
    <row r="610" spans="1:23" x14ac:dyDescent="0.25">
      <c r="A610" s="83" t="s">
        <v>64</v>
      </c>
      <c r="B610" s="70">
        <f t="shared" si="96"/>
        <v>0</v>
      </c>
      <c r="C610" s="70">
        <f t="shared" si="96"/>
        <v>0</v>
      </c>
      <c r="D610" s="70">
        <f t="shared" si="96"/>
        <v>0</v>
      </c>
      <c r="E610" s="70">
        <f>SUM(E534+E572)</f>
        <v>0</v>
      </c>
      <c r="F610" s="70">
        <f t="shared" si="96"/>
        <v>0</v>
      </c>
      <c r="G610" s="70">
        <f t="shared" si="96"/>
        <v>0</v>
      </c>
      <c r="H610" s="70">
        <f t="shared" si="96"/>
        <v>0</v>
      </c>
      <c r="I610" s="70">
        <f t="shared" si="96"/>
        <v>0</v>
      </c>
      <c r="J610" s="58" t="str">
        <f t="shared" si="91"/>
        <v xml:space="preserve"> </v>
      </c>
      <c r="K610" s="58" t="str">
        <f t="shared" si="92"/>
        <v xml:space="preserve"> </v>
      </c>
      <c r="L610" s="70">
        <f t="shared" si="89"/>
        <v>0</v>
      </c>
      <c r="S610" s="4">
        <f t="shared" si="93"/>
        <v>0</v>
      </c>
    </row>
    <row r="611" spans="1:23" x14ac:dyDescent="0.25">
      <c r="A611" s="84" t="s">
        <v>65</v>
      </c>
      <c r="B611" s="70">
        <f t="shared" si="96"/>
        <v>0</v>
      </c>
      <c r="C611" s="70">
        <f t="shared" si="96"/>
        <v>0</v>
      </c>
      <c r="D611" s="70">
        <f t="shared" si="96"/>
        <v>0</v>
      </c>
      <c r="E611" s="70">
        <f>SUM(E535+E571)</f>
        <v>0</v>
      </c>
      <c r="F611" s="70">
        <f t="shared" si="96"/>
        <v>0</v>
      </c>
      <c r="G611" s="70">
        <f t="shared" si="96"/>
        <v>0</v>
      </c>
      <c r="H611" s="70">
        <f t="shared" si="96"/>
        <v>0</v>
      </c>
      <c r="I611" s="70">
        <f t="shared" si="96"/>
        <v>0</v>
      </c>
      <c r="J611" s="58" t="str">
        <f t="shared" si="91"/>
        <v xml:space="preserve"> </v>
      </c>
      <c r="K611" s="58" t="str">
        <f t="shared" si="92"/>
        <v xml:space="preserve"> </v>
      </c>
      <c r="L611" s="70">
        <f t="shared" si="89"/>
        <v>0</v>
      </c>
      <c r="S611" s="4">
        <f t="shared" si="93"/>
        <v>0</v>
      </c>
    </row>
    <row r="612" spans="1:23" x14ac:dyDescent="0.25">
      <c r="A612" s="84" t="s">
        <v>66</v>
      </c>
      <c r="B612" s="70">
        <f t="shared" si="96"/>
        <v>0</v>
      </c>
      <c r="C612" s="70">
        <f t="shared" si="96"/>
        <v>0</v>
      </c>
      <c r="D612" s="70">
        <f t="shared" si="96"/>
        <v>0</v>
      </c>
      <c r="E612" s="70">
        <f>SUM(E536+E572)</f>
        <v>0</v>
      </c>
      <c r="F612" s="70">
        <f t="shared" si="96"/>
        <v>0</v>
      </c>
      <c r="G612" s="70">
        <f t="shared" si="96"/>
        <v>0</v>
      </c>
      <c r="H612" s="70">
        <f t="shared" si="96"/>
        <v>0</v>
      </c>
      <c r="I612" s="70">
        <f t="shared" si="96"/>
        <v>0</v>
      </c>
      <c r="J612" s="58" t="str">
        <f t="shared" si="91"/>
        <v xml:space="preserve"> </v>
      </c>
      <c r="K612" s="58" t="str">
        <f t="shared" si="92"/>
        <v xml:space="preserve"> </v>
      </c>
      <c r="L612" s="70">
        <f t="shared" si="89"/>
        <v>0</v>
      </c>
      <c r="S612" s="4">
        <f t="shared" si="93"/>
        <v>0</v>
      </c>
    </row>
    <row r="613" spans="1:23" x14ac:dyDescent="0.25">
      <c r="A613" s="84" t="s">
        <v>67</v>
      </c>
      <c r="B613" s="70">
        <f t="shared" si="96"/>
        <v>0</v>
      </c>
      <c r="C613" s="70">
        <f t="shared" si="96"/>
        <v>0</v>
      </c>
      <c r="D613" s="70">
        <f t="shared" si="96"/>
        <v>0</v>
      </c>
      <c r="E613" s="70">
        <f t="shared" si="96"/>
        <v>0</v>
      </c>
      <c r="F613" s="70">
        <f t="shared" si="96"/>
        <v>0</v>
      </c>
      <c r="G613" s="70">
        <f t="shared" si="96"/>
        <v>0</v>
      </c>
      <c r="H613" s="70">
        <f t="shared" si="96"/>
        <v>0</v>
      </c>
      <c r="I613" s="70">
        <f t="shared" si="96"/>
        <v>0</v>
      </c>
      <c r="J613" s="58" t="str">
        <f t="shared" si="91"/>
        <v xml:space="preserve"> </v>
      </c>
      <c r="K613" s="58" t="str">
        <f t="shared" si="92"/>
        <v xml:space="preserve"> </v>
      </c>
      <c r="L613" s="70">
        <f t="shared" si="89"/>
        <v>0</v>
      </c>
      <c r="S613" s="4">
        <f t="shared" si="93"/>
        <v>0</v>
      </c>
    </row>
    <row r="614" spans="1:23" ht="16.5" customHeight="1" x14ac:dyDescent="0.25">
      <c r="A614" s="76" t="s">
        <v>68</v>
      </c>
      <c r="B614" s="70">
        <f t="shared" si="96"/>
        <v>104690</v>
      </c>
      <c r="C614" s="70">
        <f t="shared" si="96"/>
        <v>166685</v>
      </c>
      <c r="D614" s="70">
        <f t="shared" si="96"/>
        <v>102629</v>
      </c>
      <c r="E614" s="70">
        <f t="shared" si="96"/>
        <v>102269</v>
      </c>
      <c r="F614" s="70">
        <f t="shared" si="96"/>
        <v>113599</v>
      </c>
      <c r="G614" s="70">
        <f t="shared" si="96"/>
        <v>113599</v>
      </c>
      <c r="H614" s="70">
        <f t="shared" si="96"/>
        <v>0</v>
      </c>
      <c r="I614" s="70">
        <f t="shared" si="96"/>
        <v>0</v>
      </c>
      <c r="J614" s="58">
        <f t="shared" si="91"/>
        <v>108.50988633107268</v>
      </c>
      <c r="K614" s="58">
        <f t="shared" si="92"/>
        <v>110.68898654376443</v>
      </c>
      <c r="L614" s="70"/>
      <c r="N614" s="4"/>
      <c r="S614" s="4">
        <f t="shared" si="93"/>
        <v>10970</v>
      </c>
      <c r="W614" s="4"/>
    </row>
    <row r="615" spans="1:23" x14ac:dyDescent="0.25">
      <c r="A615" s="85" t="s">
        <v>98</v>
      </c>
      <c r="B615" s="86">
        <f t="shared" si="96"/>
        <v>4271342</v>
      </c>
      <c r="C615" s="86">
        <f t="shared" si="96"/>
        <v>4617391</v>
      </c>
      <c r="D615" s="86">
        <f t="shared" si="96"/>
        <v>4553494</v>
      </c>
      <c r="E615" s="86">
        <f t="shared" si="96"/>
        <v>4745073</v>
      </c>
      <c r="F615" s="86">
        <f t="shared" si="96"/>
        <v>5249844</v>
      </c>
      <c r="G615" s="86">
        <f t="shared" si="96"/>
        <v>4295713</v>
      </c>
      <c r="H615" s="86">
        <f t="shared" si="96"/>
        <v>954131</v>
      </c>
      <c r="I615" s="86">
        <f t="shared" si="96"/>
        <v>0</v>
      </c>
      <c r="J615" s="87">
        <f t="shared" si="91"/>
        <v>122.90853787872757</v>
      </c>
      <c r="K615" s="87">
        <f t="shared" si="92"/>
        <v>115.29265219192119</v>
      </c>
      <c r="L615" s="86">
        <f>SUM(F615-D615)</f>
        <v>696350</v>
      </c>
      <c r="M615" s="2">
        <f>SUM(M8:M614)</f>
        <v>0</v>
      </c>
      <c r="N615" s="2">
        <f>SUM(N8:N614)</f>
        <v>0</v>
      </c>
      <c r="O615" s="2">
        <f>SUM(O8:O614)</f>
        <v>0</v>
      </c>
      <c r="P615" s="2">
        <f>SUM(P8:P614)</f>
        <v>0</v>
      </c>
      <c r="Q615" s="2">
        <f>SUM(Q8:Q614)</f>
        <v>0</v>
      </c>
      <c r="S615" s="4">
        <f>SUM(F615-D615)</f>
        <v>696350</v>
      </c>
      <c r="U615" s="4">
        <f>SUM(U8:U614)</f>
        <v>24806152</v>
      </c>
      <c r="V615" s="4">
        <f>SUM(V8:V614)</f>
        <v>4837199.6399999997</v>
      </c>
      <c r="W615" s="4">
        <f>SUM(U615+V615)</f>
        <v>29643351.640000001</v>
      </c>
    </row>
    <row r="616" spans="1:23" x14ac:dyDescent="0.25">
      <c r="A616" s="88"/>
      <c r="B616" s="4"/>
      <c r="C616" s="4"/>
      <c r="D616" s="4"/>
      <c r="E616" s="4"/>
      <c r="W616" s="4">
        <f>SUM(W615*12)</f>
        <v>355720219.68000001</v>
      </c>
    </row>
    <row r="617" spans="1:23" x14ac:dyDescent="0.25">
      <c r="A617" s="88" t="s">
        <v>99</v>
      </c>
      <c r="B617" s="4"/>
      <c r="C617" s="4"/>
      <c r="D617" s="4"/>
      <c r="E617" s="4"/>
      <c r="F617" s="4">
        <f>'[1]1d.mell.'!H280</f>
        <v>5249844</v>
      </c>
      <c r="G617" s="4">
        <f>'[1]1d.mell.'!I280</f>
        <v>4295713</v>
      </c>
      <c r="H617" s="4">
        <f>'[1]1d.mell.'!J280</f>
        <v>954131</v>
      </c>
      <c r="I617" s="4">
        <f>'[1]1d.mell.'!K280</f>
        <v>0</v>
      </c>
      <c r="J617" s="4" t="e">
        <f>#REF!</f>
        <v>#REF!</v>
      </c>
    </row>
    <row r="618" spans="1:23" x14ac:dyDescent="0.25">
      <c r="A618" s="88" t="s">
        <v>100</v>
      </c>
      <c r="B618" s="4"/>
      <c r="C618" s="4"/>
      <c r="D618" s="4"/>
      <c r="E618" s="4"/>
      <c r="F618" s="4">
        <f>SUM(F615-F617)</f>
        <v>0</v>
      </c>
      <c r="G618" s="4">
        <f>SUM(G615-G617)</f>
        <v>0</v>
      </c>
      <c r="H618" s="4">
        <f>SUM(H615-H617)</f>
        <v>0</v>
      </c>
      <c r="I618" s="4">
        <f>SUM(I615-I617)</f>
        <v>0</v>
      </c>
      <c r="J618" s="4" t="e">
        <f>J615+J617</f>
        <v>#REF!</v>
      </c>
    </row>
    <row r="619" spans="1:23" x14ac:dyDescent="0.25">
      <c r="A619" s="88"/>
      <c r="B619" s="4"/>
      <c r="C619" s="4"/>
      <c r="D619" s="4"/>
      <c r="E619" s="4"/>
      <c r="J619" s="4"/>
    </row>
    <row r="620" spans="1:23" x14ac:dyDescent="0.25">
      <c r="A620" s="88"/>
      <c r="B620" s="4"/>
      <c r="C620" s="4"/>
      <c r="D620" s="4"/>
      <c r="E620" s="4"/>
      <c r="F620" s="4"/>
      <c r="G620" s="4"/>
      <c r="H620" s="4"/>
      <c r="I620" s="4"/>
    </row>
    <row r="621" spans="1:23" x14ac:dyDescent="0.25">
      <c r="A621" s="88"/>
      <c r="B621" s="4"/>
      <c r="C621" s="4"/>
      <c r="D621" s="4"/>
      <c r="E621" s="4"/>
      <c r="F621" s="4"/>
      <c r="G621" s="4"/>
      <c r="H621" s="4"/>
      <c r="I621" s="4"/>
    </row>
    <row r="622" spans="1:23" x14ac:dyDescent="0.25">
      <c r="A622" s="88"/>
      <c r="B622" s="4"/>
      <c r="C622" s="4"/>
      <c r="D622" s="4"/>
      <c r="E622" s="4"/>
      <c r="J622" s="4"/>
    </row>
    <row r="623" spans="1:23" x14ac:dyDescent="0.25">
      <c r="A623" s="88"/>
      <c r="B623" s="4"/>
      <c r="C623" s="4"/>
      <c r="D623" s="4"/>
      <c r="E623" s="4"/>
    </row>
    <row r="624" spans="1:23" x14ac:dyDescent="0.25">
      <c r="A624" s="88"/>
      <c r="B624" s="4"/>
      <c r="C624" s="4"/>
      <c r="D624" s="4"/>
      <c r="E624" s="4"/>
    </row>
    <row r="625" spans="1:5" x14ac:dyDescent="0.25">
      <c r="A625" s="88"/>
      <c r="B625" s="4"/>
      <c r="C625" s="4"/>
      <c r="D625" s="4"/>
      <c r="E625" s="4"/>
    </row>
    <row r="626" spans="1:5" x14ac:dyDescent="0.25">
      <c r="A626" s="88"/>
      <c r="B626" s="4"/>
      <c r="C626" s="4"/>
      <c r="D626" s="4"/>
      <c r="E626" s="4"/>
    </row>
    <row r="627" spans="1:5" x14ac:dyDescent="0.25">
      <c r="A627" s="88"/>
      <c r="B627" s="4"/>
      <c r="C627" s="4"/>
      <c r="D627" s="4"/>
      <c r="E627" s="4"/>
    </row>
    <row r="628" spans="1:5" x14ac:dyDescent="0.25">
      <c r="A628" s="88"/>
      <c r="B628" s="4"/>
      <c r="C628" s="4"/>
      <c r="D628" s="4"/>
      <c r="E628" s="4"/>
    </row>
    <row r="629" spans="1:5" x14ac:dyDescent="0.25">
      <c r="A629" s="88"/>
      <c r="B629" s="4"/>
      <c r="C629" s="4"/>
      <c r="D629" s="4"/>
      <c r="E629" s="4"/>
    </row>
    <row r="630" spans="1:5" x14ac:dyDescent="0.25">
      <c r="A630" s="88"/>
      <c r="B630" s="4"/>
      <c r="C630" s="4"/>
      <c r="D630" s="4"/>
      <c r="E630" s="4"/>
    </row>
    <row r="631" spans="1:5" x14ac:dyDescent="0.25">
      <c r="A631" s="88"/>
      <c r="B631" s="4"/>
      <c r="C631" s="4"/>
      <c r="D631" s="4"/>
      <c r="E631" s="4"/>
    </row>
    <row r="632" spans="1:5" x14ac:dyDescent="0.25">
      <c r="A632" s="88"/>
      <c r="B632" s="4"/>
      <c r="C632" s="4"/>
      <c r="D632" s="4"/>
      <c r="E632" s="4"/>
    </row>
    <row r="633" spans="1:5" x14ac:dyDescent="0.25">
      <c r="A633" s="88"/>
      <c r="B633" s="4"/>
      <c r="C633" s="4"/>
      <c r="D633" s="4"/>
      <c r="E633" s="4"/>
    </row>
    <row r="634" spans="1:5" x14ac:dyDescent="0.25">
      <c r="A634" s="88"/>
      <c r="B634" s="4"/>
      <c r="C634" s="4"/>
      <c r="D634" s="4"/>
      <c r="E634" s="4"/>
    </row>
    <row r="635" spans="1:5" x14ac:dyDescent="0.25">
      <c r="A635" s="88"/>
      <c r="B635" s="4"/>
      <c r="C635" s="4"/>
      <c r="D635" s="4"/>
      <c r="E635" s="4"/>
    </row>
    <row r="636" spans="1:5" x14ac:dyDescent="0.25">
      <c r="A636" s="88"/>
      <c r="B636" s="4"/>
      <c r="C636" s="4"/>
      <c r="D636" s="4"/>
      <c r="E636" s="4"/>
    </row>
    <row r="637" spans="1:5" x14ac:dyDescent="0.25">
      <c r="A637" s="88"/>
      <c r="B637" s="4"/>
      <c r="C637" s="4"/>
      <c r="D637" s="4"/>
      <c r="E637" s="4"/>
    </row>
    <row r="638" spans="1:5" x14ac:dyDescent="0.25">
      <c r="A638" s="88"/>
      <c r="B638" s="4"/>
      <c r="C638" s="4"/>
      <c r="D638" s="4"/>
      <c r="E638" s="4"/>
    </row>
    <row r="639" spans="1:5" x14ac:dyDescent="0.25">
      <c r="A639" s="88"/>
      <c r="B639" s="4"/>
      <c r="C639" s="4"/>
      <c r="D639" s="4"/>
      <c r="E639" s="4"/>
    </row>
    <row r="640" spans="1:5" x14ac:dyDescent="0.25">
      <c r="A640" s="88"/>
      <c r="B640" s="4"/>
      <c r="C640" s="4"/>
      <c r="D640" s="4"/>
      <c r="E640" s="4"/>
    </row>
    <row r="641" spans="1:5" x14ac:dyDescent="0.25">
      <c r="A641" s="88"/>
      <c r="B641" s="4"/>
      <c r="C641" s="4"/>
      <c r="D641" s="4"/>
      <c r="E641" s="4"/>
    </row>
    <row r="642" spans="1:5" x14ac:dyDescent="0.25">
      <c r="A642" s="88"/>
      <c r="B642" s="4"/>
      <c r="C642" s="4"/>
      <c r="D642" s="4"/>
      <c r="E642" s="4"/>
    </row>
    <row r="643" spans="1:5" x14ac:dyDescent="0.25">
      <c r="A643" s="88"/>
      <c r="B643" s="4"/>
      <c r="C643" s="4"/>
      <c r="D643" s="4"/>
      <c r="E643" s="4"/>
    </row>
    <row r="644" spans="1:5" x14ac:dyDescent="0.25">
      <c r="A644" s="88"/>
      <c r="B644" s="4"/>
      <c r="C644" s="4"/>
      <c r="D644" s="4"/>
      <c r="E644" s="4"/>
    </row>
    <row r="645" spans="1:5" x14ac:dyDescent="0.25">
      <c r="A645" s="88"/>
      <c r="B645" s="4"/>
      <c r="C645" s="4"/>
      <c r="D645" s="4"/>
      <c r="E645" s="4"/>
    </row>
    <row r="646" spans="1:5" x14ac:dyDescent="0.25">
      <c r="A646" s="88"/>
      <c r="B646" s="4"/>
      <c r="C646" s="4"/>
      <c r="D646" s="4"/>
      <c r="E646" s="4"/>
    </row>
    <row r="647" spans="1:5" x14ac:dyDescent="0.25">
      <c r="A647" s="88"/>
      <c r="B647" s="4"/>
      <c r="C647" s="4"/>
      <c r="D647" s="4"/>
      <c r="E647" s="4"/>
    </row>
    <row r="648" spans="1:5" x14ac:dyDescent="0.25">
      <c r="A648" s="88"/>
      <c r="B648" s="4"/>
      <c r="C648" s="4"/>
      <c r="D648" s="4"/>
      <c r="E648" s="4"/>
    </row>
    <row r="649" spans="1:5" x14ac:dyDescent="0.25">
      <c r="A649" s="88"/>
      <c r="B649" s="4"/>
      <c r="C649" s="4"/>
      <c r="D649" s="4"/>
      <c r="E649" s="4"/>
    </row>
    <row r="650" spans="1:5" x14ac:dyDescent="0.25">
      <c r="A650" s="88"/>
      <c r="B650" s="4"/>
      <c r="C650" s="4"/>
      <c r="D650" s="4"/>
      <c r="E650" s="4"/>
    </row>
    <row r="651" spans="1:5" x14ac:dyDescent="0.25">
      <c r="A651" s="88"/>
      <c r="B651" s="4"/>
      <c r="C651" s="4"/>
      <c r="D651" s="4"/>
      <c r="E651" s="4"/>
    </row>
    <row r="652" spans="1:5" x14ac:dyDescent="0.25">
      <c r="A652" s="88"/>
      <c r="B652" s="4"/>
      <c r="C652" s="4"/>
      <c r="D652" s="4"/>
      <c r="E652" s="4"/>
    </row>
    <row r="653" spans="1:5" x14ac:dyDescent="0.25">
      <c r="A653" s="88"/>
      <c r="B653" s="4"/>
      <c r="C653" s="4"/>
      <c r="D653" s="4"/>
      <c r="E653" s="4"/>
    </row>
    <row r="654" spans="1:5" x14ac:dyDescent="0.25">
      <c r="A654" s="88"/>
      <c r="B654" s="4"/>
      <c r="C654" s="4"/>
      <c r="D654" s="4"/>
      <c r="E654" s="4"/>
    </row>
    <row r="655" spans="1:5" x14ac:dyDescent="0.25">
      <c r="A655" s="88"/>
      <c r="B655" s="4"/>
      <c r="C655" s="4"/>
      <c r="D655" s="4"/>
      <c r="E655" s="4"/>
    </row>
    <row r="656" spans="1:5" x14ac:dyDescent="0.25">
      <c r="A656" s="88"/>
      <c r="B656" s="4"/>
      <c r="C656" s="4"/>
      <c r="D656" s="4"/>
      <c r="E656" s="4"/>
    </row>
    <row r="657" spans="1:5" x14ac:dyDescent="0.25">
      <c r="A657" s="88"/>
      <c r="B657" s="4"/>
      <c r="C657" s="4"/>
      <c r="D657" s="4"/>
      <c r="E657" s="4"/>
    </row>
    <row r="658" spans="1:5" x14ac:dyDescent="0.25">
      <c r="A658" s="88"/>
      <c r="B658" s="4"/>
      <c r="C658" s="4"/>
      <c r="D658" s="4"/>
      <c r="E658" s="4"/>
    </row>
    <row r="659" spans="1:5" x14ac:dyDescent="0.25">
      <c r="A659" s="88"/>
      <c r="B659" s="4"/>
      <c r="C659" s="4"/>
      <c r="D659" s="4"/>
      <c r="E659" s="4"/>
    </row>
    <row r="660" spans="1:5" x14ac:dyDescent="0.25">
      <c r="B660" s="4"/>
      <c r="C660" s="4"/>
      <c r="D660" s="4"/>
      <c r="E660" s="4"/>
    </row>
    <row r="661" spans="1:5" x14ac:dyDescent="0.25">
      <c r="B661" s="4"/>
      <c r="C661" s="4"/>
      <c r="D661" s="4"/>
      <c r="E661" s="4"/>
    </row>
    <row r="662" spans="1:5" x14ac:dyDescent="0.25">
      <c r="B662" s="4"/>
      <c r="C662" s="4"/>
      <c r="D662" s="4"/>
      <c r="E662" s="4"/>
    </row>
    <row r="663" spans="1:5" x14ac:dyDescent="0.25">
      <c r="B663" s="4"/>
      <c r="C663" s="4"/>
      <c r="D663" s="4"/>
      <c r="E663" s="4"/>
    </row>
    <row r="664" spans="1:5" x14ac:dyDescent="0.25">
      <c r="B664" s="4"/>
      <c r="C664" s="4"/>
      <c r="D664" s="4"/>
      <c r="E664" s="4"/>
    </row>
    <row r="665" spans="1:5" x14ac:dyDescent="0.25">
      <c r="B665" s="4"/>
      <c r="C665" s="4"/>
      <c r="D665" s="4"/>
      <c r="E665" s="4"/>
    </row>
    <row r="666" spans="1:5" x14ac:dyDescent="0.25">
      <c r="B666" s="4"/>
      <c r="C666" s="4"/>
      <c r="D666" s="4"/>
      <c r="E666" s="4"/>
    </row>
    <row r="667" spans="1:5" x14ac:dyDescent="0.25">
      <c r="B667" s="4"/>
      <c r="C667" s="4"/>
      <c r="D667" s="4"/>
      <c r="E667" s="4"/>
    </row>
    <row r="668" spans="1:5" x14ac:dyDescent="0.25">
      <c r="B668" s="4"/>
      <c r="C668" s="4"/>
      <c r="D668" s="4"/>
      <c r="E668" s="4"/>
    </row>
    <row r="669" spans="1:5" x14ac:dyDescent="0.25">
      <c r="B669" s="4"/>
      <c r="C669" s="4"/>
      <c r="D669" s="4"/>
      <c r="E669" s="4"/>
    </row>
    <row r="670" spans="1:5" x14ac:dyDescent="0.25">
      <c r="B670" s="4"/>
      <c r="C670" s="4"/>
      <c r="D670" s="4"/>
      <c r="E670" s="4"/>
    </row>
    <row r="671" spans="1:5" x14ac:dyDescent="0.25">
      <c r="B671" s="4"/>
      <c r="C671" s="4"/>
      <c r="D671" s="4"/>
      <c r="E671" s="4"/>
    </row>
    <row r="672" spans="1:5" x14ac:dyDescent="0.25">
      <c r="B672" s="4"/>
      <c r="C672" s="4"/>
      <c r="D672" s="4"/>
      <c r="E672" s="4"/>
    </row>
    <row r="673" spans="2:5" x14ac:dyDescent="0.25">
      <c r="B673" s="4"/>
      <c r="C673" s="4"/>
      <c r="D673" s="4"/>
      <c r="E673" s="4"/>
    </row>
    <row r="674" spans="2:5" x14ac:dyDescent="0.25">
      <c r="B674" s="4"/>
      <c r="C674" s="4"/>
      <c r="D674" s="4"/>
      <c r="E674" s="4"/>
    </row>
    <row r="675" spans="2:5" x14ac:dyDescent="0.25">
      <c r="B675" s="4"/>
      <c r="C675" s="4"/>
      <c r="D675" s="4"/>
      <c r="E675" s="4"/>
    </row>
    <row r="676" spans="2:5" x14ac:dyDescent="0.25">
      <c r="B676" s="4"/>
      <c r="C676" s="4"/>
      <c r="D676" s="4"/>
      <c r="E676" s="4"/>
    </row>
    <row r="677" spans="2:5" x14ac:dyDescent="0.25">
      <c r="B677" s="4"/>
      <c r="C677" s="4"/>
      <c r="D677" s="4"/>
      <c r="E677" s="4"/>
    </row>
    <row r="678" spans="2:5" x14ac:dyDescent="0.25">
      <c r="B678" s="4"/>
      <c r="C678" s="4"/>
      <c r="D678" s="4"/>
      <c r="E678" s="4"/>
    </row>
    <row r="679" spans="2:5" x14ac:dyDescent="0.25">
      <c r="B679" s="4"/>
      <c r="C679" s="4"/>
      <c r="D679" s="4"/>
      <c r="E679" s="4"/>
    </row>
    <row r="680" spans="2:5" x14ac:dyDescent="0.25">
      <c r="B680" s="4"/>
      <c r="C680" s="4"/>
      <c r="D680" s="4"/>
      <c r="E680" s="4"/>
    </row>
    <row r="681" spans="2:5" x14ac:dyDescent="0.25">
      <c r="B681" s="4"/>
      <c r="C681" s="4"/>
      <c r="D681" s="4"/>
      <c r="E681" s="4"/>
    </row>
    <row r="682" spans="2:5" x14ac:dyDescent="0.25">
      <c r="B682" s="4"/>
      <c r="C682" s="4"/>
      <c r="D682" s="4"/>
      <c r="E682" s="4"/>
    </row>
    <row r="683" spans="2:5" x14ac:dyDescent="0.25">
      <c r="B683" s="4"/>
      <c r="C683" s="4"/>
      <c r="D683" s="4"/>
      <c r="E683" s="4"/>
    </row>
    <row r="684" spans="2:5" x14ac:dyDescent="0.25">
      <c r="B684" s="4"/>
      <c r="C684" s="4"/>
      <c r="D684" s="4"/>
      <c r="E684" s="4"/>
    </row>
    <row r="685" spans="2:5" x14ac:dyDescent="0.25">
      <c r="B685" s="4"/>
      <c r="C685" s="4"/>
      <c r="D685" s="4"/>
      <c r="E685" s="4"/>
    </row>
    <row r="686" spans="2:5" x14ac:dyDescent="0.25">
      <c r="B686" s="4"/>
      <c r="C686" s="4"/>
      <c r="D686" s="4"/>
      <c r="E686" s="4"/>
    </row>
    <row r="687" spans="2:5" x14ac:dyDescent="0.25">
      <c r="B687" s="4"/>
      <c r="C687" s="4"/>
      <c r="D687" s="4"/>
      <c r="E687" s="4"/>
    </row>
    <row r="688" spans="2:5" x14ac:dyDescent="0.25">
      <c r="B688" s="4"/>
      <c r="C688" s="4"/>
      <c r="D688" s="4"/>
      <c r="E688" s="4"/>
    </row>
    <row r="689" spans="2:5" x14ac:dyDescent="0.25">
      <c r="B689" s="4"/>
      <c r="C689" s="4"/>
      <c r="D689" s="4"/>
      <c r="E689" s="4"/>
    </row>
    <row r="690" spans="2:5" x14ac:dyDescent="0.25">
      <c r="B690" s="4"/>
      <c r="C690" s="4"/>
      <c r="D690" s="4"/>
      <c r="E690" s="4"/>
    </row>
    <row r="691" spans="2:5" x14ac:dyDescent="0.25">
      <c r="B691" s="4"/>
      <c r="C691" s="4"/>
      <c r="D691" s="4"/>
      <c r="E691" s="4"/>
    </row>
    <row r="692" spans="2:5" x14ac:dyDescent="0.25">
      <c r="B692" s="4"/>
      <c r="C692" s="4"/>
      <c r="D692" s="4"/>
      <c r="E692" s="4"/>
    </row>
    <row r="693" spans="2:5" x14ac:dyDescent="0.25">
      <c r="B693" s="4"/>
      <c r="C693" s="4"/>
      <c r="D693" s="4"/>
      <c r="E693" s="4"/>
    </row>
    <row r="694" spans="2:5" x14ac:dyDescent="0.25">
      <c r="B694" s="4"/>
      <c r="C694" s="4"/>
      <c r="D694" s="4"/>
      <c r="E694" s="4"/>
    </row>
    <row r="695" spans="2:5" x14ac:dyDescent="0.25">
      <c r="B695" s="4"/>
      <c r="C695" s="4"/>
      <c r="D695" s="4"/>
      <c r="E695" s="4"/>
    </row>
    <row r="696" spans="2:5" x14ac:dyDescent="0.25">
      <c r="B696" s="4"/>
      <c r="C696" s="4"/>
      <c r="D696" s="4"/>
      <c r="E696" s="4"/>
    </row>
    <row r="697" spans="2:5" x14ac:dyDescent="0.25">
      <c r="B697" s="4"/>
      <c r="C697" s="4"/>
      <c r="D697" s="4"/>
      <c r="E697" s="4"/>
    </row>
    <row r="698" spans="2:5" x14ac:dyDescent="0.25">
      <c r="B698" s="4"/>
      <c r="C698" s="4"/>
      <c r="D698" s="4"/>
      <c r="E698" s="4"/>
    </row>
    <row r="699" spans="2:5" x14ac:dyDescent="0.25">
      <c r="B699" s="4"/>
      <c r="C699" s="4"/>
      <c r="D699" s="4"/>
      <c r="E699" s="4"/>
    </row>
    <row r="700" spans="2:5" x14ac:dyDescent="0.25">
      <c r="B700" s="4"/>
      <c r="C700" s="4"/>
      <c r="D700" s="4"/>
      <c r="E700" s="4"/>
    </row>
    <row r="701" spans="2:5" x14ac:dyDescent="0.25">
      <c r="B701" s="4"/>
      <c r="C701" s="4"/>
      <c r="D701" s="4"/>
      <c r="E701" s="4"/>
    </row>
    <row r="702" spans="2:5" x14ac:dyDescent="0.25">
      <c r="B702" s="4"/>
      <c r="C702" s="4"/>
      <c r="D702" s="4"/>
      <c r="E702" s="4"/>
    </row>
    <row r="703" spans="2:5" x14ac:dyDescent="0.25">
      <c r="B703" s="4"/>
      <c r="C703" s="4"/>
      <c r="D703" s="4"/>
      <c r="E703" s="4"/>
    </row>
    <row r="704" spans="2:5" x14ac:dyDescent="0.25">
      <c r="B704" s="4"/>
      <c r="C704" s="4"/>
      <c r="D704" s="4"/>
      <c r="E704" s="4"/>
    </row>
    <row r="705" spans="2:5" x14ac:dyDescent="0.25">
      <c r="B705" s="4"/>
      <c r="C705" s="4"/>
      <c r="D705" s="4"/>
      <c r="E705" s="4"/>
    </row>
    <row r="706" spans="2:5" x14ac:dyDescent="0.25">
      <c r="B706" s="4"/>
      <c r="C706" s="4"/>
      <c r="D706" s="4"/>
      <c r="E706" s="4"/>
    </row>
    <row r="707" spans="2:5" x14ac:dyDescent="0.25">
      <c r="B707" s="4"/>
      <c r="C707" s="4"/>
      <c r="D707" s="4"/>
      <c r="E707" s="4"/>
    </row>
    <row r="708" spans="2:5" x14ac:dyDescent="0.25">
      <c r="B708" s="4"/>
      <c r="C708" s="4"/>
      <c r="D708" s="4"/>
      <c r="E708" s="4"/>
    </row>
    <row r="709" spans="2:5" x14ac:dyDescent="0.25">
      <c r="B709" s="4"/>
      <c r="C709" s="4"/>
      <c r="D709" s="4"/>
      <c r="E709" s="4"/>
    </row>
    <row r="710" spans="2:5" x14ac:dyDescent="0.25">
      <c r="B710" s="4"/>
      <c r="C710" s="4"/>
      <c r="D710" s="4"/>
      <c r="E710" s="4"/>
    </row>
    <row r="711" spans="2:5" x14ac:dyDescent="0.25">
      <c r="B711" s="4"/>
      <c r="C711" s="4"/>
      <c r="D711" s="4"/>
      <c r="E711" s="4"/>
    </row>
    <row r="712" spans="2:5" x14ac:dyDescent="0.25">
      <c r="B712" s="4"/>
      <c r="C712" s="4"/>
      <c r="D712" s="4"/>
      <c r="E712" s="4"/>
    </row>
    <row r="713" spans="2:5" x14ac:dyDescent="0.25">
      <c r="B713" s="4"/>
      <c r="C713" s="4"/>
      <c r="D713" s="4"/>
      <c r="E713" s="4"/>
    </row>
    <row r="714" spans="2:5" x14ac:dyDescent="0.25">
      <c r="B714" s="4"/>
      <c r="C714" s="4"/>
      <c r="D714" s="4"/>
      <c r="E714" s="4"/>
    </row>
    <row r="715" spans="2:5" x14ac:dyDescent="0.25">
      <c r="B715" s="4"/>
      <c r="C715" s="4"/>
      <c r="D715" s="4"/>
      <c r="E715" s="4"/>
    </row>
    <row r="716" spans="2:5" x14ac:dyDescent="0.25">
      <c r="B716" s="4"/>
      <c r="C716" s="4"/>
      <c r="D716" s="4"/>
      <c r="E716" s="4"/>
    </row>
    <row r="717" spans="2:5" x14ac:dyDescent="0.25">
      <c r="B717" s="4"/>
      <c r="C717" s="4"/>
      <c r="D717" s="4"/>
      <c r="E717" s="4"/>
    </row>
    <row r="718" spans="2:5" x14ac:dyDescent="0.25">
      <c r="B718" s="4"/>
      <c r="C718" s="4"/>
      <c r="D718" s="4"/>
      <c r="E718" s="4"/>
    </row>
    <row r="719" spans="2:5" x14ac:dyDescent="0.25">
      <c r="B719" s="4"/>
      <c r="C719" s="4"/>
      <c r="D719" s="4"/>
      <c r="E719" s="4"/>
    </row>
    <row r="720" spans="2:5" x14ac:dyDescent="0.25">
      <c r="B720" s="4"/>
      <c r="C720" s="4"/>
      <c r="D720" s="4"/>
      <c r="E720" s="4"/>
    </row>
    <row r="721" spans="2:5" x14ac:dyDescent="0.25">
      <c r="B721" s="4"/>
      <c r="C721" s="4"/>
      <c r="D721" s="4"/>
      <c r="E721" s="4"/>
    </row>
    <row r="722" spans="2:5" x14ac:dyDescent="0.25">
      <c r="B722" s="4"/>
      <c r="C722" s="4"/>
      <c r="D722" s="4"/>
      <c r="E722" s="4"/>
    </row>
    <row r="723" spans="2:5" x14ac:dyDescent="0.25">
      <c r="B723" s="4"/>
      <c r="C723" s="4"/>
      <c r="D723" s="4"/>
      <c r="E723" s="4"/>
    </row>
    <row r="724" spans="2:5" x14ac:dyDescent="0.25">
      <c r="B724" s="4"/>
      <c r="C724" s="4"/>
      <c r="D724" s="4"/>
      <c r="E724" s="4"/>
    </row>
    <row r="725" spans="2:5" x14ac:dyDescent="0.25">
      <c r="B725" s="4"/>
      <c r="C725" s="4"/>
      <c r="D725" s="4"/>
      <c r="E725" s="4"/>
    </row>
    <row r="726" spans="2:5" x14ac:dyDescent="0.25">
      <c r="B726" s="4"/>
      <c r="C726" s="4"/>
      <c r="D726" s="4"/>
      <c r="E726" s="4"/>
    </row>
    <row r="727" spans="2:5" x14ac:dyDescent="0.25">
      <c r="B727" s="4"/>
      <c r="C727" s="4"/>
      <c r="D727" s="4"/>
      <c r="E727" s="4"/>
    </row>
    <row r="728" spans="2:5" x14ac:dyDescent="0.25">
      <c r="B728" s="4"/>
      <c r="C728" s="4"/>
      <c r="D728" s="4"/>
      <c r="E728" s="4"/>
    </row>
    <row r="729" spans="2:5" x14ac:dyDescent="0.25">
      <c r="B729" s="4"/>
      <c r="C729" s="4"/>
      <c r="D729" s="4"/>
      <c r="E729" s="4"/>
    </row>
    <row r="730" spans="2:5" x14ac:dyDescent="0.25">
      <c r="B730" s="4"/>
      <c r="C730" s="4"/>
      <c r="D730" s="4"/>
      <c r="E730" s="4"/>
    </row>
    <row r="731" spans="2:5" x14ac:dyDescent="0.25">
      <c r="B731" s="4"/>
      <c r="C731" s="4"/>
      <c r="D731" s="4"/>
      <c r="E731" s="4"/>
    </row>
    <row r="732" spans="2:5" x14ac:dyDescent="0.25">
      <c r="B732" s="4"/>
      <c r="C732" s="4"/>
      <c r="D732" s="4"/>
      <c r="E732" s="4"/>
    </row>
    <row r="733" spans="2:5" x14ac:dyDescent="0.25">
      <c r="B733" s="4"/>
      <c r="C733" s="4"/>
      <c r="D733" s="4"/>
      <c r="E733" s="4"/>
    </row>
    <row r="734" spans="2:5" x14ac:dyDescent="0.25">
      <c r="B734" s="4"/>
      <c r="C734" s="4"/>
      <c r="D734" s="4"/>
      <c r="E734" s="4"/>
    </row>
    <row r="735" spans="2:5" x14ac:dyDescent="0.25">
      <c r="B735" s="4"/>
      <c r="C735" s="4"/>
      <c r="D735" s="4"/>
      <c r="E735" s="4"/>
    </row>
    <row r="736" spans="2:5" x14ac:dyDescent="0.25">
      <c r="B736" s="4"/>
      <c r="C736" s="4"/>
      <c r="D736" s="4"/>
      <c r="E736" s="4"/>
    </row>
    <row r="737" spans="2:5" x14ac:dyDescent="0.25">
      <c r="B737" s="4"/>
      <c r="C737" s="4"/>
      <c r="D737" s="4"/>
      <c r="E737" s="4"/>
    </row>
    <row r="738" spans="2:5" x14ac:dyDescent="0.25">
      <c r="B738" s="4"/>
      <c r="C738" s="4"/>
      <c r="D738" s="4"/>
      <c r="E738" s="4"/>
    </row>
    <row r="739" spans="2:5" x14ac:dyDescent="0.25">
      <c r="B739" s="4"/>
      <c r="C739" s="4"/>
      <c r="D739" s="4"/>
      <c r="E739" s="4"/>
    </row>
    <row r="740" spans="2:5" x14ac:dyDescent="0.25">
      <c r="B740" s="4"/>
      <c r="C740" s="4"/>
      <c r="D740" s="4"/>
      <c r="E740" s="4"/>
    </row>
    <row r="741" spans="2:5" x14ac:dyDescent="0.25">
      <c r="B741" s="4"/>
      <c r="C741" s="4"/>
      <c r="D741" s="4"/>
      <c r="E741" s="4"/>
    </row>
    <row r="742" spans="2:5" x14ac:dyDescent="0.25">
      <c r="B742" s="4"/>
      <c r="C742" s="4"/>
      <c r="D742" s="4"/>
      <c r="E742" s="4"/>
    </row>
    <row r="743" spans="2:5" x14ac:dyDescent="0.25">
      <c r="B743" s="4"/>
      <c r="C743" s="4"/>
      <c r="D743" s="4"/>
      <c r="E743" s="4"/>
    </row>
    <row r="744" spans="2:5" x14ac:dyDescent="0.25">
      <c r="B744" s="4"/>
      <c r="C744" s="4"/>
      <c r="D744" s="4"/>
      <c r="E744" s="4"/>
    </row>
    <row r="745" spans="2:5" x14ac:dyDescent="0.25">
      <c r="B745" s="4"/>
      <c r="C745" s="4"/>
      <c r="D745" s="4"/>
      <c r="E745" s="4"/>
    </row>
    <row r="746" spans="2:5" x14ac:dyDescent="0.25">
      <c r="B746" s="4"/>
      <c r="C746" s="4"/>
      <c r="D746" s="4"/>
      <c r="E746" s="4"/>
    </row>
    <row r="747" spans="2:5" x14ac:dyDescent="0.25">
      <c r="B747" s="4"/>
      <c r="C747" s="4"/>
      <c r="D747" s="4"/>
      <c r="E747" s="4"/>
    </row>
    <row r="748" spans="2:5" x14ac:dyDescent="0.25">
      <c r="B748" s="4"/>
      <c r="C748" s="4"/>
      <c r="D748" s="4"/>
      <c r="E748" s="4"/>
    </row>
    <row r="749" spans="2:5" x14ac:dyDescent="0.25">
      <c r="B749" s="4"/>
      <c r="C749" s="4"/>
      <c r="D749" s="4"/>
      <c r="E749" s="4"/>
    </row>
    <row r="750" spans="2:5" x14ac:dyDescent="0.25">
      <c r="B750" s="4"/>
      <c r="C750" s="4"/>
      <c r="D750" s="4"/>
      <c r="E750" s="4"/>
    </row>
    <row r="751" spans="2:5" x14ac:dyDescent="0.25">
      <c r="B751" s="4"/>
      <c r="C751" s="4"/>
      <c r="D751" s="4"/>
      <c r="E751" s="4"/>
    </row>
  </sheetData>
  <mergeCells count="9">
    <mergeCell ref="L4:L7"/>
    <mergeCell ref="G6:I6"/>
    <mergeCell ref="A2:K2"/>
    <mergeCell ref="A4:A6"/>
    <mergeCell ref="B4:C5"/>
    <mergeCell ref="D4:E5"/>
    <mergeCell ref="F4:F6"/>
    <mergeCell ref="G4:I4"/>
    <mergeCell ref="J4:K5"/>
  </mergeCells>
  <printOptions horizontalCentered="1"/>
  <pageMargins left="0.2" right="7.874015748031496E-2" top="0.59" bottom="0.56999999999999995" header="0.27559055118110237" footer="0.19685039370078741"/>
  <pageSetup paperSize="9" scale="76" firstPageNumber="93" orientation="landscape" useFirstPageNumber="1" r:id="rId1"/>
  <headerFooter alignWithMargins="0">
    <oddHeader>&amp;C&amp;P</oddHeader>
  </headerFooter>
  <rowBreaks count="8" manualBreakCount="8">
    <brk id="42" max="16383" man="1"/>
    <brk id="118" max="10" man="1"/>
    <brk id="194" max="10" man="1"/>
    <brk id="270" max="10" man="1"/>
    <brk id="346" max="10" man="1"/>
    <brk id="422" max="10" man="1"/>
    <brk id="499" max="10" man="1"/>
    <brk id="5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2.mell.</vt:lpstr>
      <vt:lpstr>'2.mell.'!Nyomtatási_cím</vt:lpstr>
      <vt:lpstr>'2.mell.'!Nyomtatási_terület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2020-10-12T12:02:03Z</dcterms:created>
  <dcterms:modified xsi:type="dcterms:W3CDTF">2020-10-12T12:02:10Z</dcterms:modified>
</cp:coreProperties>
</file>